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krishna/gitrepos/ditto/ditto/writers/ephasor/"/>
    </mc:Choice>
  </mc:AlternateContent>
  <xr:revisionPtr revIDLastSave="0" documentId="8_{E31AEF00-CFA5-6446-9900-2D6919C6D33A}" xr6:coauthVersionLast="47" xr6:coauthVersionMax="47" xr10:uidLastSave="{00000000-0000-0000-0000-000000000000}"/>
  <bookViews>
    <workbookView xWindow="0" yWindow="460" windowWidth="33600" windowHeight="20540" tabRatio="835"/>
  </bookViews>
  <sheets>
    <sheet name="General" sheetId="15" r:id="rId1"/>
    <sheet name="Pins" sheetId="20" r:id="rId2"/>
    <sheet name="Bus" sheetId="13" r:id="rId3"/>
    <sheet name="Current Injector" sheetId="25" r:id="rId4"/>
    <sheet name="Vsource" sheetId="26" r:id="rId5"/>
    <sheet name="Machine" sheetId="1" r:id="rId6"/>
    <sheet name="Exciter" sheetId="7" r:id="rId7"/>
    <sheet name="PSS" sheetId="9" r:id="rId8"/>
    <sheet name="Turbine and Governor" sheetId="14" r:id="rId9"/>
    <sheet name="Load" sheetId="12" r:id="rId10"/>
    <sheet name="Line" sheetId="10" r:id="rId11"/>
    <sheet name="Transformer" sheetId="11" r:id="rId12"/>
    <sheet name="Vsource 3-phase" sheetId="16" r:id="rId13"/>
    <sheet name="Load 3-phase" sheetId="18" r:id="rId14"/>
    <sheet name="Shunt 3-phase" sheetId="24" r:id="rId15"/>
    <sheet name="Line 3-phase" sheetId="17" r:id="rId16"/>
    <sheet name="Transformer 3-phase" sheetId="19" r:id="rId17"/>
    <sheet name="Transformer 3-phase Mutual" sheetId="22" r:id="rId18"/>
    <sheet name="Switch" sheetId="21" r:id="rId19"/>
    <sheet name="Bus Faults 3-phase" sheetId="23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9" l="1"/>
  <c r="P5" i="19"/>
  <c r="P4" i="19"/>
  <c r="P3" i="19"/>
  <c r="AF21" i="17"/>
  <c r="AE21" i="17"/>
  <c r="AD21" i="17"/>
  <c r="AC21" i="17"/>
  <c r="AB21" i="17"/>
  <c r="AA21" i="17"/>
  <c r="AF20" i="17"/>
  <c r="AE20" i="17"/>
  <c r="AD20" i="17"/>
  <c r="AC20" i="17"/>
  <c r="AB20" i="17"/>
  <c r="AA20" i="17"/>
  <c r="AF19" i="17"/>
  <c r="AE19" i="17"/>
  <c r="AD19" i="17"/>
  <c r="AC19" i="17"/>
  <c r="AB19" i="17"/>
  <c r="AA19" i="17"/>
  <c r="AF18" i="17"/>
  <c r="AE18" i="17"/>
  <c r="AD18" i="17"/>
  <c r="AC18" i="17"/>
  <c r="AB18" i="17"/>
  <c r="AA18" i="17"/>
  <c r="AF17" i="17"/>
  <c r="AE17" i="17"/>
  <c r="AD17" i="17"/>
  <c r="AC17" i="17"/>
  <c r="AB17" i="17"/>
  <c r="AA17" i="17"/>
  <c r="AF15" i="17"/>
  <c r="AE15" i="17"/>
  <c r="AD15" i="17"/>
  <c r="AC15" i="17"/>
  <c r="AB15" i="17"/>
  <c r="AA15" i="17"/>
  <c r="AF14" i="17"/>
  <c r="AE14" i="17"/>
  <c r="AD14" i="17"/>
  <c r="AC14" i="17"/>
  <c r="AB14" i="17"/>
  <c r="AA14" i="17"/>
  <c r="AF13" i="17"/>
  <c r="AE13" i="17"/>
  <c r="AD13" i="17"/>
  <c r="AC13" i="17"/>
  <c r="AB13" i="17"/>
  <c r="AA13" i="17"/>
  <c r="AF12" i="17"/>
  <c r="AE12" i="17"/>
  <c r="AD12" i="17"/>
  <c r="AC12" i="17"/>
  <c r="AB12" i="17"/>
  <c r="AA12" i="17"/>
  <c r="AF11" i="17"/>
  <c r="AE11" i="17"/>
  <c r="AD11" i="17"/>
  <c r="AC11" i="17"/>
  <c r="AB11" i="17"/>
  <c r="AA11" i="17"/>
  <c r="AF9" i="17"/>
  <c r="AE9" i="17"/>
  <c r="AD9" i="17"/>
  <c r="AC9" i="17"/>
  <c r="AB9" i="17"/>
  <c r="AA9" i="17"/>
  <c r="AF8" i="17"/>
  <c r="AE8" i="17"/>
  <c r="AD8" i="17"/>
  <c r="AC8" i="17"/>
  <c r="AB8" i="17"/>
  <c r="AA8" i="17"/>
  <c r="AF6" i="17"/>
  <c r="AE6" i="17"/>
  <c r="AD6" i="17"/>
  <c r="AC6" i="17"/>
  <c r="AB6" i="17"/>
  <c r="AA6" i="17"/>
  <c r="AF5" i="17"/>
  <c r="AE5" i="17"/>
  <c r="AD5" i="17"/>
  <c r="AC5" i="17"/>
  <c r="AB5" i="17"/>
  <c r="AA5" i="17"/>
  <c r="AF3" i="17"/>
  <c r="AE3" i="17"/>
  <c r="AD3" i="17"/>
  <c r="AC3" i="17"/>
  <c r="AB3" i="17"/>
  <c r="AA3" i="17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</calcChain>
</file>

<file path=xl/comments1.xml><?xml version="1.0" encoding="utf-8"?>
<comments xmlns="http://schemas.openxmlformats.org/spreadsheetml/2006/main">
  <authors>
    <author>Fabio Jose Ayres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 xml:space="preserve">In transmission studies, use per-unit values.
In distribution studies, use V.
</t>
        </r>
      </text>
    </comment>
  </commentList>
</comments>
</file>

<file path=xl/comments10.xml><?xml version="1.0" encoding="utf-8"?>
<comments xmlns="http://schemas.openxmlformats.org/spreadsheetml/2006/main">
  <authors>
    <author>Fabio Jose Ayres</author>
  </authors>
  <commentList>
    <comment ref="E1" authorId="0" shapeId="0">
      <text>
        <r>
          <rPr>
            <sz val="9"/>
            <color indexed="81"/>
            <rFont val="Tahoma"/>
            <charset val="1"/>
          </rPr>
          <t>phase-to-phase RMS voltage in kV</t>
        </r>
      </text>
    </comment>
    <comment ref="F1" authorId="0" shapeId="0">
      <text>
        <r>
          <rPr>
            <sz val="9"/>
            <color indexed="81"/>
            <rFont val="Tahoma"/>
            <charset val="1"/>
          </rPr>
          <t>Angle of the phase-to-ground voltage in phase A.
Other phases are spaced by 120 degrees with respect to phase A.</t>
        </r>
      </text>
    </comment>
    <comment ref="G1" authorId="0" shapeId="0">
      <text>
        <r>
          <rPr>
            <sz val="9"/>
            <color indexed="81"/>
            <rFont val="Tahoma"/>
            <charset val="1"/>
          </rPr>
          <t>Short-circuit level, single-phase.</t>
        </r>
      </text>
    </comment>
    <comment ref="H1" authorId="0" shapeId="0">
      <text>
        <r>
          <rPr>
            <sz val="9"/>
            <color indexed="81"/>
            <rFont val="Tahoma"/>
            <charset val="1"/>
          </rPr>
          <t>Short-circuit level, three-phase.</t>
        </r>
      </text>
    </comment>
  </commentList>
</comments>
</file>

<file path=xl/comments11.xml><?xml version="1.0" encoding="utf-8"?>
<comments xmlns="http://schemas.openxmlformats.org/spreadsheetml/2006/main">
  <authors>
    <author>VJM</author>
    <author>Fabio Jose Ayres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>Possible values: ZIP, Z, I, P</t>
        </r>
      </text>
    </comment>
    <comment ref="L1" authorId="1" shapeId="0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R1" authorId="1" shapeId="0">
      <text>
        <r>
          <rPr>
            <sz val="9"/>
            <color indexed="81"/>
            <rFont val="Tahoma"/>
            <charset val="1"/>
          </rPr>
          <t>0: out-of-service
1: in-service</t>
        </r>
      </text>
    </comment>
    <comment ref="S1" authorId="1" shapeId="0">
      <text>
        <r>
          <rPr>
            <sz val="9"/>
            <color indexed="81"/>
            <rFont val="Tahoma"/>
            <charset val="1"/>
          </rPr>
          <t>0: Power is specified at the given nominal voltage
1: Power is specified for the voltage value in page Bus</t>
        </r>
      </text>
    </comment>
  </commentList>
</comments>
</file>

<file path=xl/comments12.xml><?xml version="1.0" encoding="utf-8"?>
<comments xmlns="http://schemas.openxmlformats.org/spreadsheetml/2006/main">
  <authors>
    <author>Fabio Jose Ayres</author>
  </authors>
  <commentList>
    <comment ref="K1" authorId="0" shapeId="0">
      <text>
        <r>
          <rPr>
            <sz val="9"/>
            <color indexed="81"/>
            <rFont val="Tahoma"/>
            <charset val="1"/>
          </rPr>
          <t>phase-to-ground RMS voltage</t>
        </r>
      </text>
    </comment>
    <comment ref="L1" authorId="0" shapeId="0">
      <text>
        <r>
          <rPr>
            <sz val="9"/>
            <color indexed="81"/>
            <rFont val="Tahoma"/>
            <charset val="1"/>
          </rPr>
          <t>initial service status.
0: out-of-service
1: in-service</t>
        </r>
      </text>
    </comment>
    <comment ref="M1" authorId="0" shapeId="0">
      <text>
        <r>
          <rPr>
            <sz val="9"/>
            <color indexed="81"/>
            <rFont val="Tahoma"/>
            <charset val="1"/>
          </rPr>
          <t>initial service status.
0: out-of-service
1: in-service</t>
        </r>
      </text>
    </comment>
    <comment ref="N1" authorId="0" shapeId="0">
      <text>
        <r>
          <rPr>
            <sz val="9"/>
            <color indexed="81"/>
            <rFont val="Tahoma"/>
            <charset val="1"/>
          </rPr>
          <t>initial service status.
0: out-of-service
1: in-service</t>
        </r>
      </text>
    </comment>
  </commentList>
</comments>
</file>

<file path=xl/comments13.xml><?xml version="1.0" encoding="utf-8"?>
<comments xmlns="http://schemas.openxmlformats.org/spreadsheetml/2006/main">
  <authors>
    <author>Fabio Jose Ayres</author>
    <author>VJM</author>
  </authors>
  <commentList>
    <comment ref="E2" authorId="0" shapeId="0">
      <text>
        <r>
          <rPr>
            <sz val="9"/>
            <color indexed="81"/>
            <rFont val="Tahoma"/>
            <charset val="1"/>
          </rPr>
          <t>phase-to-phase RMS voltage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L2" authorId="0" shapeId="0">
      <text>
        <r>
          <rPr>
            <sz val="9"/>
            <color indexed="81"/>
            <rFont val="Tahoma"/>
            <charset val="1"/>
          </rPr>
          <t>phase-to-phase RMS voltage</t>
        </r>
      </text>
    </comment>
    <comment ref="M2" authorId="0" shapeId="0">
      <text>
        <r>
          <rPr>
            <sz val="9"/>
            <color indexed="81"/>
            <rFont val="Tahoma"/>
            <charset val="1"/>
          </rPr>
          <t>not applicable, to be removed in future versions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</commentList>
</comments>
</file>

<file path=xl/comments14.xml><?xml version="1.0" encoding="utf-8"?>
<comments xmlns="http://schemas.openxmlformats.org/spreadsheetml/2006/main">
  <authors>
    <author>Fabio Jose Ayres</author>
    <author>VJM</author>
  </authors>
  <commentList>
    <comment ref="E2" authorId="0" shapeId="0">
      <text>
        <r>
          <rPr>
            <sz val="9"/>
            <color indexed="81"/>
            <rFont val="Tahoma"/>
            <charset val="1"/>
          </rPr>
          <t>phase-to-phase RMS voltage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K2" authorId="0" shapeId="0">
      <text>
        <r>
          <rPr>
            <sz val="9"/>
            <color indexed="81"/>
            <rFont val="Tahoma"/>
            <charset val="1"/>
          </rPr>
          <t>phase-to-phase RMS voltage</t>
        </r>
      </text>
    </comment>
    <comment ref="L2" authorId="0" shapeId="0">
      <text>
        <r>
          <rPr>
            <sz val="9"/>
            <color indexed="81"/>
            <rFont val="Tahoma"/>
            <charset val="1"/>
          </rPr>
          <t>not applicable, to be removed in future versions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This value is not used.</t>
        </r>
      </text>
    </comment>
  </commentList>
</comments>
</file>

<file path=xl/comments15.xml><?xml version="1.0" encoding="utf-8"?>
<comments xmlns="http://schemas.openxmlformats.org/spreadsheetml/2006/main">
  <authors>
    <author>Fabio Jose Ayres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0: open
1: closed</t>
        </r>
      </text>
    </comment>
  </commentList>
</comments>
</file>

<file path=xl/comments16.xml><?xml version="1.0" encoding="utf-8"?>
<comments xmlns="http://schemas.openxmlformats.org/spreadsheetml/2006/main">
  <authors>
    <author>Fabio Jose Ayres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>ag:  A to ground
bg:  B to ground
cg:  C to ground
abg:  AB to ground
acg:  AC to ground
bcg:  BC to ground
abcg: Three-phase to ground
ab:  A to B
ac:  A to C
bc:  B to C
abc: Three-phase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0: inactive
1: active</t>
        </r>
      </text>
    </comment>
  </commentList>
</comments>
</file>

<file path=xl/comments2.xml><?xml version="1.0" encoding="utf-8"?>
<comments xmlns="http://schemas.openxmlformats.org/spreadsheetml/2006/main">
  <authors>
    <author>Fabio Jose Ayres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In transmission studies, use per-unit values.
In distribution studies, use V.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In transmission studies, use per-unit values.
In distribution studies, use ohm.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In transmission studies, use per-unit values.
In distribution studies, use ohm.</t>
        </r>
      </text>
    </comment>
  </commentList>
</comments>
</file>

<file path=xl/comments3.xml><?xml version="1.0" encoding="utf-8"?>
<comments xmlns="http://schemas.openxmlformats.org/spreadsheetml/2006/main">
  <authors>
    <author>Fabio Jose Ayres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SM_T1: detailed model
SM_T2: classical model</t>
        </r>
      </text>
    </comment>
  </commentList>
</comments>
</file>

<file path=xl/comments4.xml><?xml version="1.0" encoding="utf-8"?>
<comments xmlns="http://schemas.openxmlformats.org/spreadsheetml/2006/main">
  <authors>
    <author>Fabio Jose Ayres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only EX_T1 for now</t>
        </r>
      </text>
    </comment>
  </commentList>
</comments>
</file>

<file path=xl/comments5.xml><?xml version="1.0" encoding="utf-8"?>
<comments xmlns="http://schemas.openxmlformats.org/spreadsheetml/2006/main">
  <authors>
    <author>Fabio Jose Ayres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only PSS_T1 for now</t>
        </r>
      </text>
    </comment>
  </commentList>
</comments>
</file>

<file path=xl/comments6.xml><?xml version="1.0" encoding="utf-8"?>
<comments xmlns="http://schemas.openxmlformats.org/spreadsheetml/2006/main">
  <authors>
    <author>Fabio Jose Ayres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only TG_T1 for now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this per-unit quantity uses machine base values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this per-unit quantity uses machine base values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this per-unit quantity uses machine base values</t>
        </r>
      </text>
    </comment>
  </commentList>
</comments>
</file>

<file path=xl/comments7.xml><?xml version="1.0" encoding="utf-8"?>
<comments xmlns="http://schemas.openxmlformats.org/spreadsheetml/2006/main">
  <authors>
    <author>Fabio Jose Ayres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LD_CZ: constant impedance load
LD_CI: constant current load
LD_CP: constant power load</t>
        </r>
      </text>
    </comment>
  </commentList>
</comments>
</file>

<file path=xl/comments8.xml><?xml version="1.0" encoding="utf-8"?>
<comments xmlns="http://schemas.openxmlformats.org/spreadsheetml/2006/main">
  <authors>
    <author>Fabio Jose Ayres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only LN_PI for now</t>
        </r>
      </text>
    </comment>
  </commentList>
</comments>
</file>

<file path=xl/comments9.xml><?xml version="1.0" encoding="utf-8"?>
<comments xmlns="http://schemas.openxmlformats.org/spreadsheetml/2006/main">
  <authors>
    <author>Fabio Jose Ayres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XF_2W: simple two-winding transformer, no tap
XF_OLTC: two-winding transformer with tap changing capability</t>
        </r>
      </text>
    </comment>
  </commentList>
</comments>
</file>

<file path=xl/sharedStrings.xml><?xml version="1.0" encoding="utf-8"?>
<sst xmlns="http://schemas.openxmlformats.org/spreadsheetml/2006/main" count="1385" uniqueCount="573">
  <si>
    <t>Bus</t>
  </si>
  <si>
    <t>ID</t>
  </si>
  <si>
    <t>D</t>
  </si>
  <si>
    <t>KA</t>
  </si>
  <si>
    <t>Kstab</t>
  </si>
  <si>
    <t>Pg (MW)</t>
  </si>
  <si>
    <t>Qg (MVAr)</t>
  </si>
  <si>
    <t>Sbase (MVA)</t>
  </si>
  <si>
    <t>Angle (deg)</t>
  </si>
  <si>
    <t>From bus</t>
  </si>
  <si>
    <t>To bus</t>
  </si>
  <si>
    <t>R (pu)</t>
  </si>
  <si>
    <t>P (MW)</t>
  </si>
  <si>
    <t>Q (MVAr)</t>
  </si>
  <si>
    <t>R</t>
  </si>
  <si>
    <t>Machine ID</t>
  </si>
  <si>
    <t>winding 0</t>
  </si>
  <si>
    <t>winding 1</t>
  </si>
  <si>
    <t>From Bus</t>
  </si>
  <si>
    <t>To Bus</t>
  </si>
  <si>
    <t>outgoing</t>
  </si>
  <si>
    <t>incoming</t>
  </si>
  <si>
    <t>Excel file version</t>
  </si>
  <si>
    <t>Name</t>
  </si>
  <si>
    <t>Frequency (Hz)</t>
  </si>
  <si>
    <t>Power Base (MVA)</t>
  </si>
  <si>
    <t>P_a (kW)</t>
  </si>
  <si>
    <t>Q_a (kVAr)</t>
  </si>
  <si>
    <t>P_b (kW)</t>
  </si>
  <si>
    <t>Q_b (kVAr)</t>
  </si>
  <si>
    <t>P_c (kW)</t>
  </si>
  <si>
    <t>Q_c (kVAr)</t>
  </si>
  <si>
    <t>Bandwidth (pu)</t>
  </si>
  <si>
    <t>X (pu)</t>
  </si>
  <si>
    <t>Z1 leakage (pu)</t>
  </si>
  <si>
    <t>No Load Loss (kW)</t>
  </si>
  <si>
    <t>Highest Tap</t>
  </si>
  <si>
    <t>Lowest Tap</t>
  </si>
  <si>
    <t>Min Range (%)</t>
  </si>
  <si>
    <t>Max Range (%)</t>
  </si>
  <si>
    <t>Status</t>
  </si>
  <si>
    <t>Voltage (V, pu)</t>
  </si>
  <si>
    <t>Rs (ohm, pu)</t>
  </si>
  <si>
    <t>Xs (ohm, pu)</t>
  </si>
  <si>
    <t>Type</t>
  </si>
  <si>
    <t>H (s)</t>
  </si>
  <si>
    <t>x_d (pu)</t>
  </si>
  <si>
    <t>x_q (pu)</t>
  </si>
  <si>
    <t>x'_d (pu)</t>
  </si>
  <si>
    <t>x'_q (pu)</t>
  </si>
  <si>
    <t>x"_d (pu)</t>
  </si>
  <si>
    <t>x_l (pu)</t>
  </si>
  <si>
    <t>Ra (pu)</t>
  </si>
  <si>
    <t>T'_do (s)</t>
  </si>
  <si>
    <t>T"_do (s)</t>
  </si>
  <si>
    <t>T'_qo (s)</t>
  </si>
  <si>
    <t>T"_qo (s)</t>
  </si>
  <si>
    <t>TR (s)</t>
  </si>
  <si>
    <t>Efd_max (pu)</t>
  </si>
  <si>
    <t>Efd_min (pu)</t>
  </si>
  <si>
    <t>TW (s)</t>
  </si>
  <si>
    <t>T1 (s)</t>
  </si>
  <si>
    <t>T2 (s)</t>
  </si>
  <si>
    <t>T3 (s)</t>
  </si>
  <si>
    <t>Dt (pu)</t>
  </si>
  <si>
    <t>B (pu)</t>
  </si>
  <si>
    <t>Tap ratio (%)</t>
  </si>
  <si>
    <t>Bus A</t>
  </si>
  <si>
    <t>Bus B</t>
  </si>
  <si>
    <t xml:space="preserve"> Bus C</t>
  </si>
  <si>
    <t>V (kV)</t>
  </si>
  <si>
    <t xml:space="preserve"> Angle (deg)</t>
  </si>
  <si>
    <t xml:space="preserve"> SCL_1 (MVA)</t>
  </si>
  <si>
    <t>SCL_3 (MVA)</t>
  </si>
  <si>
    <t>R_pos (ohm)</t>
  </si>
  <si>
    <t>X_pos (ohm)</t>
  </si>
  <si>
    <t>R_zero (ohm)</t>
  </si>
  <si>
    <t>X_zero (ohm)</t>
  </si>
  <si>
    <t>From bus A</t>
  </si>
  <si>
    <t>From bus B</t>
  </si>
  <si>
    <t>From bus C</t>
  </si>
  <si>
    <t>To bus A</t>
  </si>
  <si>
    <t>To bus B</t>
  </si>
  <si>
    <t>To bus C</t>
  </si>
  <si>
    <t>Length (mile)</t>
  </si>
  <si>
    <t>R_0 (ohm/mile)</t>
  </si>
  <si>
    <t>R_1 (ohm/mile)</t>
  </si>
  <si>
    <t>R_11 (ohm/mile)</t>
  </si>
  <si>
    <t>R_21 (ohm/mile)</t>
  </si>
  <si>
    <t>R_22 (ohm/mile)</t>
  </si>
  <si>
    <t>R_31 (ohm/mile)</t>
  </si>
  <si>
    <t>R_32 (ohm/mile)</t>
  </si>
  <si>
    <t>R_33 (ohm/mile)</t>
  </si>
  <si>
    <t>X_0 (ohm/mile)</t>
  </si>
  <si>
    <t>X_1 (ohm/mile)</t>
  </si>
  <si>
    <t>X_11 (ohm/mile)</t>
  </si>
  <si>
    <t>X_21 (ohm/mile)</t>
  </si>
  <si>
    <t>X_22 (ohm/mile)</t>
  </si>
  <si>
    <t>X_31 (ohm/mile)</t>
  </si>
  <si>
    <t>X_32 (ohm/mile)</t>
  </si>
  <si>
    <t>X_33 (ohm/mile)</t>
  </si>
  <si>
    <t>B_11 (uS/mile)</t>
  </si>
  <si>
    <t>B_21 (uS/mile)</t>
  </si>
  <si>
    <t>B_22 (uS/mile)</t>
  </si>
  <si>
    <t>B_31 (uS/mile)</t>
  </si>
  <si>
    <t>B_32 (uS/mile)</t>
  </si>
  <si>
    <t>B_33 (uS/mile)</t>
  </si>
  <si>
    <t>B_0 (uS/mile)</t>
  </si>
  <si>
    <t>B_1 (uS/mile)</t>
  </si>
  <si>
    <t>Bus C</t>
  </si>
  <si>
    <t>Status A</t>
  </si>
  <si>
    <t>Status B</t>
  </si>
  <si>
    <t>Status C</t>
  </si>
  <si>
    <t>Conn. type</t>
  </si>
  <si>
    <t>K_z</t>
  </si>
  <si>
    <t>K_i</t>
  </si>
  <si>
    <t>K_p</t>
  </si>
  <si>
    <t>Use initial voltage?</t>
  </si>
  <si>
    <t>S_base (kVA)</t>
  </si>
  <si>
    <t>Tap A</t>
  </si>
  <si>
    <t>Tap B</t>
  </si>
  <si>
    <t>Tap C</t>
  </si>
  <si>
    <t>Z0 leakage (pu)</t>
  </si>
  <si>
    <t>X0/R0</t>
  </si>
  <si>
    <t>X1/R1</t>
  </si>
  <si>
    <t>R_f</t>
  </si>
  <si>
    <t>X_f</t>
  </si>
  <si>
    <t>R_g</t>
  </si>
  <si>
    <t>X_g</t>
  </si>
  <si>
    <t>v1.2</t>
  </si>
  <si>
    <t>Vs_max (pu)</t>
  </si>
  <si>
    <t>Vs_min (pu)</t>
  </si>
  <si>
    <t>V_max (pu)</t>
  </si>
  <si>
    <t>V_min (pu)</t>
  </si>
  <si>
    <t>Xl (pu)</t>
  </si>
  <si>
    <t>3PhaseDemo</t>
  </si>
  <si>
    <t>100_a</t>
  </si>
  <si>
    <t>100_b</t>
  </si>
  <si>
    <t>100_c</t>
  </si>
  <si>
    <t>101_a</t>
  </si>
  <si>
    <t>101_b</t>
  </si>
  <si>
    <t>101_c</t>
  </si>
  <si>
    <t>102_a</t>
  </si>
  <si>
    <t>102_b</t>
  </si>
  <si>
    <t>102_c</t>
  </si>
  <si>
    <t>103_a</t>
  </si>
  <si>
    <t>103_b</t>
  </si>
  <si>
    <t>103_c</t>
  </si>
  <si>
    <t>104_a</t>
  </si>
  <si>
    <t>104_b</t>
  </si>
  <si>
    <t>104_c</t>
  </si>
  <si>
    <t>105_a</t>
  </si>
  <si>
    <t>105_b</t>
  </si>
  <si>
    <t>105_c</t>
  </si>
  <si>
    <t>106_a</t>
  </si>
  <si>
    <t>106_b</t>
  </si>
  <si>
    <t>106_c</t>
  </si>
  <si>
    <t>107_a</t>
  </si>
  <si>
    <t>107_b</t>
  </si>
  <si>
    <t>107_c</t>
  </si>
  <si>
    <t>108_a</t>
  </si>
  <si>
    <t>108_b</t>
  </si>
  <si>
    <t>108_c</t>
  </si>
  <si>
    <t>109_a</t>
  </si>
  <si>
    <t>109_b</t>
  </si>
  <si>
    <t>109_c</t>
  </si>
  <si>
    <t>110_a</t>
  </si>
  <si>
    <t>110_b</t>
  </si>
  <si>
    <t>110_c</t>
  </si>
  <si>
    <t>111_a</t>
  </si>
  <si>
    <t>111_b</t>
  </si>
  <si>
    <t>111_c</t>
  </si>
  <si>
    <t>112_a</t>
  </si>
  <si>
    <t>112_b</t>
  </si>
  <si>
    <t>112_c</t>
  </si>
  <si>
    <t>113_a</t>
  </si>
  <si>
    <t>113_b</t>
  </si>
  <si>
    <t>113_c</t>
  </si>
  <si>
    <t>114_a</t>
  </si>
  <si>
    <t>114_b</t>
  </si>
  <si>
    <t>114_c</t>
  </si>
  <si>
    <t>115_a</t>
  </si>
  <si>
    <t>115_b</t>
  </si>
  <si>
    <t>115_c</t>
  </si>
  <si>
    <t>116_a</t>
  </si>
  <si>
    <t>116_b</t>
  </si>
  <si>
    <t>116_c</t>
  </si>
  <si>
    <t>117_a</t>
  </si>
  <si>
    <t>117_b</t>
  </si>
  <si>
    <t>117_c</t>
  </si>
  <si>
    <t>118_a</t>
  </si>
  <si>
    <t>118_b</t>
  </si>
  <si>
    <t>118_c</t>
  </si>
  <si>
    <t>119_a</t>
  </si>
  <si>
    <t>119_b</t>
  </si>
  <si>
    <t>119_c</t>
  </si>
  <si>
    <t>120_a</t>
  </si>
  <si>
    <t>120_b</t>
  </si>
  <si>
    <t>120_c</t>
  </si>
  <si>
    <t>121_a</t>
  </si>
  <si>
    <t>121_b</t>
  </si>
  <si>
    <t>121_c</t>
  </si>
  <si>
    <t>122_a</t>
  </si>
  <si>
    <t>122_b</t>
  </si>
  <si>
    <t>122_c</t>
  </si>
  <si>
    <t>123_a</t>
  </si>
  <si>
    <t>123_b</t>
  </si>
  <si>
    <t>123_c</t>
  </si>
  <si>
    <t>124_a</t>
  </si>
  <si>
    <t>124_b</t>
  </si>
  <si>
    <t>124_c</t>
  </si>
  <si>
    <t>125_a</t>
  </si>
  <si>
    <t>125_b</t>
  </si>
  <si>
    <t>125_c</t>
  </si>
  <si>
    <t>202_a</t>
  </si>
  <si>
    <t>202_b</t>
  </si>
  <si>
    <t>202_c</t>
  </si>
  <si>
    <t>203_a</t>
  </si>
  <si>
    <t>203_b</t>
  </si>
  <si>
    <t>203_c</t>
  </si>
  <si>
    <t>204_a</t>
  </si>
  <si>
    <t>204_b</t>
  </si>
  <si>
    <t>204_c</t>
  </si>
  <si>
    <t>205_a</t>
  </si>
  <si>
    <t>205_b</t>
  </si>
  <si>
    <t>205_c</t>
  </si>
  <si>
    <t>206_a</t>
  </si>
  <si>
    <t>206_b</t>
  </si>
  <si>
    <t>206_c</t>
  </si>
  <si>
    <t>207_a</t>
  </si>
  <si>
    <t>207_b</t>
  </si>
  <si>
    <t>207_c</t>
  </si>
  <si>
    <t>208_a</t>
  </si>
  <si>
    <t>208_b</t>
  </si>
  <si>
    <t>208_c</t>
  </si>
  <si>
    <t>209_a</t>
  </si>
  <si>
    <t>209_b</t>
  </si>
  <si>
    <t>209_c</t>
  </si>
  <si>
    <t>210_a</t>
  </si>
  <si>
    <t>210_b</t>
  </si>
  <si>
    <t>210_c</t>
  </si>
  <si>
    <t>211_a</t>
  </si>
  <si>
    <t>211_b</t>
  </si>
  <si>
    <t>211_c</t>
  </si>
  <si>
    <t>212_a</t>
  </si>
  <si>
    <t>212_b</t>
  </si>
  <si>
    <t>212_c</t>
  </si>
  <si>
    <t>213_a</t>
  </si>
  <si>
    <t>213_b</t>
  </si>
  <si>
    <t>213_c</t>
  </si>
  <si>
    <t>214_a</t>
  </si>
  <si>
    <t>214_b</t>
  </si>
  <si>
    <t>214_c</t>
  </si>
  <si>
    <t>215_a</t>
  </si>
  <si>
    <t>215_b</t>
  </si>
  <si>
    <t>215_c</t>
  </si>
  <si>
    <t>216_a</t>
  </si>
  <si>
    <t>216_b</t>
  </si>
  <si>
    <t>216_c</t>
  </si>
  <si>
    <t>217_a</t>
  </si>
  <si>
    <t>217_b</t>
  </si>
  <si>
    <t>217_c</t>
  </si>
  <si>
    <t>218_a</t>
  </si>
  <si>
    <t>218_b</t>
  </si>
  <si>
    <t>218_c</t>
  </si>
  <si>
    <t>219_a</t>
  </si>
  <si>
    <t>219_b</t>
  </si>
  <si>
    <t>219_c</t>
  </si>
  <si>
    <t>220_a</t>
  </si>
  <si>
    <t>220_b</t>
  </si>
  <si>
    <t>220_c</t>
  </si>
  <si>
    <t>221_a</t>
  </si>
  <si>
    <t>221_b</t>
  </si>
  <si>
    <t>221_c</t>
  </si>
  <si>
    <t>222_a</t>
  </si>
  <si>
    <t>222_b</t>
  </si>
  <si>
    <t>222_c</t>
  </si>
  <si>
    <t>223_a</t>
  </si>
  <si>
    <t>223_b</t>
  </si>
  <si>
    <t>223_c</t>
  </si>
  <si>
    <t>224_a</t>
  </si>
  <si>
    <t>224_b</t>
  </si>
  <si>
    <t>224_c</t>
  </si>
  <si>
    <t>225_a</t>
  </si>
  <si>
    <t>225_b</t>
  </si>
  <si>
    <t>225_c</t>
  </si>
  <si>
    <t>226_a</t>
  </si>
  <si>
    <t>226_b</t>
  </si>
  <si>
    <t>226_c</t>
  </si>
  <si>
    <t>227_a</t>
  </si>
  <si>
    <t>227_b</t>
  </si>
  <si>
    <t>227_c</t>
  </si>
  <si>
    <t>228_a</t>
  </si>
  <si>
    <t>228_b</t>
  </si>
  <si>
    <t>228_c</t>
  </si>
  <si>
    <t>229_a</t>
  </si>
  <si>
    <t>229_b</t>
  </si>
  <si>
    <t>229_c</t>
  </si>
  <si>
    <t>230_a</t>
  </si>
  <si>
    <t>230_b</t>
  </si>
  <si>
    <t>230_c</t>
  </si>
  <si>
    <t>SOURCE_A</t>
  </si>
  <si>
    <t>SL_101</t>
  </si>
  <si>
    <t>ZIP</t>
  </si>
  <si>
    <t>wye</t>
  </si>
  <si>
    <t>SL_105</t>
  </si>
  <si>
    <t>SL_107</t>
  </si>
  <si>
    <t>SL_108</t>
  </si>
  <si>
    <t>SL_110</t>
  </si>
  <si>
    <t>SL_112</t>
  </si>
  <si>
    <t>SL_114</t>
  </si>
  <si>
    <t>SL_116</t>
  </si>
  <si>
    <t>SL_118</t>
  </si>
  <si>
    <t>SL_120</t>
  </si>
  <si>
    <t>SL_123</t>
  </si>
  <si>
    <t>SL_125</t>
  </si>
  <si>
    <t>SL_206</t>
  </si>
  <si>
    <t>SL_208</t>
  </si>
  <si>
    <t>SL_210</t>
  </si>
  <si>
    <t>SL_213</t>
  </si>
  <si>
    <t>SL_215</t>
  </si>
  <si>
    <t>SL_217</t>
  </si>
  <si>
    <t>SL_219</t>
  </si>
  <si>
    <t>SL_224</t>
  </si>
  <si>
    <t>SL_227</t>
  </si>
  <si>
    <t>SL_228</t>
  </si>
  <si>
    <t>SL_230</t>
  </si>
  <si>
    <t>CAP_101_1</t>
  </si>
  <si>
    <t>CAP_101_2</t>
  </si>
  <si>
    <t>CAP_111</t>
  </si>
  <si>
    <t>CAP_115</t>
  </si>
  <si>
    <t>CAP_117</t>
  </si>
  <si>
    <t>CAP_121</t>
  </si>
  <si>
    <t>CAP_124</t>
  </si>
  <si>
    <t>CAP_207</t>
  </si>
  <si>
    <t>CAP_209</t>
  </si>
  <si>
    <t>CAP_218</t>
  </si>
  <si>
    <t>CAP_226</t>
  </si>
  <si>
    <t>BPC_119_222</t>
  </si>
  <si>
    <t>BPC_203_204</t>
  </si>
  <si>
    <t>BPC_205_206</t>
  </si>
  <si>
    <t>BPC_206_207</t>
  </si>
  <si>
    <t>BPC_207_208</t>
  </si>
  <si>
    <t>BPC_208_209</t>
  </si>
  <si>
    <t>BPC_209_210</t>
  </si>
  <si>
    <t>BPC_210_211</t>
  </si>
  <si>
    <t>BPC_212_213</t>
  </si>
  <si>
    <t>BPC_214_215</t>
  </si>
  <si>
    <t>BPC_216_217</t>
  </si>
  <si>
    <t>BPC_217_218</t>
  </si>
  <si>
    <t>BPC_218_219</t>
  </si>
  <si>
    <t>BPC_219_220</t>
  </si>
  <si>
    <t>BPC_221_222</t>
  </si>
  <si>
    <t>BPC_223_224</t>
  </si>
  <si>
    <t>BPC_225_226</t>
  </si>
  <si>
    <t>BPC_226_227</t>
  </si>
  <si>
    <t>BPC_227_228</t>
  </si>
  <si>
    <t>BPC_228_229</t>
  </si>
  <si>
    <t>C_103_104</t>
  </si>
  <si>
    <t>C_229_230</t>
  </si>
  <si>
    <t>OLB_105_106</t>
  </si>
  <si>
    <t>OLB_105_121</t>
  </si>
  <si>
    <t>OLB_107_108</t>
  </si>
  <si>
    <t>OLB_109_110</t>
  </si>
  <si>
    <t>OLB_110_111</t>
  </si>
  <si>
    <t>OLB_111_112</t>
  </si>
  <si>
    <t>OLB_113_114</t>
  </si>
  <si>
    <t>OLB_114_115</t>
  </si>
  <si>
    <t>OLB_115_116</t>
  </si>
  <si>
    <t>OLB_116_117</t>
  </si>
  <si>
    <t>OLB_117_118</t>
  </si>
  <si>
    <t>OLB_118_120</t>
  </si>
  <si>
    <t>OLB_121_122</t>
  </si>
  <si>
    <t>OLB_121_123</t>
  </si>
  <si>
    <t>OLB_123_124</t>
  </si>
  <si>
    <t>OLB_124_125</t>
  </si>
  <si>
    <t>VR_102_103</t>
  </si>
  <si>
    <t>VR_202_203</t>
  </si>
  <si>
    <t>VR_211_212</t>
  </si>
  <si>
    <t>VR_224_225</t>
  </si>
  <si>
    <t>TR_100_101</t>
  </si>
  <si>
    <t>SW_104_105_a</t>
  </si>
  <si>
    <t>SW_104_105_b</t>
  </si>
  <si>
    <t>SW_104_105_c</t>
  </si>
  <si>
    <t>SW_106_107_a</t>
  </si>
  <si>
    <t>SW_106_107_b</t>
  </si>
  <si>
    <t>SW_106_107_c</t>
  </si>
  <si>
    <t>SW_112_113_a</t>
  </si>
  <si>
    <t>SW_112_113_b</t>
  </si>
  <si>
    <t>SW_112_113_c</t>
  </si>
  <si>
    <t>SW_204_205_a</t>
  </si>
  <si>
    <t>SW_204_205_b</t>
  </si>
  <si>
    <t>SW_204_205_c</t>
  </si>
  <si>
    <t>SW_213_214_a</t>
  </si>
  <si>
    <t>SW_213_214_b</t>
  </si>
  <si>
    <t>SW_213_214_c</t>
  </si>
  <si>
    <t>SW_222_223_a</t>
  </si>
  <si>
    <t>SW_222_223_b</t>
  </si>
  <si>
    <t>SW_222_223_c</t>
  </si>
  <si>
    <t>TS_118_119_a</t>
  </si>
  <si>
    <t>TS_118_119_b</t>
  </si>
  <si>
    <t>TS_118_119_c</t>
  </si>
  <si>
    <t>RC_108_109_a</t>
  </si>
  <si>
    <t>RC_108_109_b</t>
  </si>
  <si>
    <t>RC_108_109_c</t>
  </si>
  <si>
    <t>RC_215_216_a</t>
  </si>
  <si>
    <t>RC_215_216_b</t>
  </si>
  <si>
    <t>RC_215_216_c</t>
  </si>
  <si>
    <t>RC_220_221_a</t>
  </si>
  <si>
    <t>RC_220_221_b</t>
  </si>
  <si>
    <t>RC_220_221_c</t>
  </si>
  <si>
    <t>BR_101_102_a</t>
  </si>
  <si>
    <t>BR_101_102_b</t>
  </si>
  <si>
    <t>BR_101_102_c</t>
  </si>
  <si>
    <t>BR_101_202_a</t>
  </si>
  <si>
    <t>BR_101_202_b</t>
  </si>
  <si>
    <t>BR_101_202_c</t>
  </si>
  <si>
    <t>Fault_100</t>
  </si>
  <si>
    <t>abcg</t>
  </si>
  <si>
    <t>Fault_101</t>
  </si>
  <si>
    <t>Fault_102</t>
  </si>
  <si>
    <t>Fault_103</t>
  </si>
  <si>
    <t>Fault_104</t>
  </si>
  <si>
    <t>Fault_105</t>
  </si>
  <si>
    <t>Fault_106</t>
  </si>
  <si>
    <t>Fault_107</t>
  </si>
  <si>
    <t>Fault_108</t>
  </si>
  <si>
    <t>Fault_109</t>
  </si>
  <si>
    <t>Fault_110</t>
  </si>
  <si>
    <t>Fault_111</t>
  </si>
  <si>
    <t>Fault_112</t>
  </si>
  <si>
    <t>Fault_113</t>
  </si>
  <si>
    <t>Fault_114</t>
  </si>
  <si>
    <t>Fault_115</t>
  </si>
  <si>
    <t>Fault_116</t>
  </si>
  <si>
    <t>Fault_117</t>
  </si>
  <si>
    <t>Fault_118</t>
  </si>
  <si>
    <t>Fault_119</t>
  </si>
  <si>
    <t>Fault_120</t>
  </si>
  <si>
    <t>Fault_121</t>
  </si>
  <si>
    <t>Fault_122</t>
  </si>
  <si>
    <t>Fault_123</t>
  </si>
  <si>
    <t>Fault_124</t>
  </si>
  <si>
    <t>Fault_125</t>
  </si>
  <si>
    <t>Fault_202</t>
  </si>
  <si>
    <t>Fault_203</t>
  </si>
  <si>
    <t>Fault_204</t>
  </si>
  <si>
    <t>Fault_205</t>
  </si>
  <si>
    <t>Fault_206</t>
  </si>
  <si>
    <t>Fault_207</t>
  </si>
  <si>
    <t>Fault_208</t>
  </si>
  <si>
    <t>Fault_209</t>
  </si>
  <si>
    <t>Fault_210</t>
  </si>
  <si>
    <t>Fault_211</t>
  </si>
  <si>
    <t>Fault_212</t>
  </si>
  <si>
    <t>Fault_213</t>
  </si>
  <si>
    <t>Fault_214</t>
  </si>
  <si>
    <t>Fault_215</t>
  </si>
  <si>
    <t>Fault_216</t>
  </si>
  <si>
    <t>Fault_217</t>
  </si>
  <si>
    <t>Fault_218</t>
  </si>
  <si>
    <t>Fault_219</t>
  </si>
  <si>
    <t>Fault_220</t>
  </si>
  <si>
    <t>Fault_221</t>
  </si>
  <si>
    <t>Fault_222</t>
  </si>
  <si>
    <t>Fault_223</t>
  </si>
  <si>
    <t>Fault_224</t>
  </si>
  <si>
    <t>Fault_225</t>
  </si>
  <si>
    <t>Fault_226</t>
  </si>
  <si>
    <t>Fault_227</t>
  </si>
  <si>
    <t>Fault_228</t>
  </si>
  <si>
    <t>Fault_229</t>
  </si>
  <si>
    <t>Fault_230</t>
  </si>
  <si>
    <t>Va_abs</t>
  </si>
  <si>
    <t>Va_ang</t>
  </si>
  <si>
    <t>Set_TS_Status</t>
  </si>
  <si>
    <t>Active_Flt</t>
  </si>
  <si>
    <t>Ib_abs</t>
  </si>
  <si>
    <t>Ib_ang</t>
  </si>
  <si>
    <t>Set_CAP_Status</t>
  </si>
  <si>
    <t>SW_Status</t>
  </si>
  <si>
    <t>Set_Tap</t>
  </si>
  <si>
    <t>Ia_CAP</t>
  </si>
  <si>
    <t>Ib_Source</t>
  </si>
  <si>
    <t>Ic_XF_p</t>
  </si>
  <si>
    <t>Ic_XF_s</t>
  </si>
  <si>
    <t>Ia_SW</t>
  </si>
  <si>
    <t>Fault_102/active</t>
  </si>
  <si>
    <t>CAP_101_1/status_a</t>
  </si>
  <si>
    <t>CAP_101_1/status_b</t>
  </si>
  <si>
    <t>CAP_101_1/status_c</t>
  </si>
  <si>
    <t>TR_100_101/tap_a</t>
  </si>
  <si>
    <t>TR_100_101/tap_b</t>
  </si>
  <si>
    <t>TR_100_101/tap_c</t>
  </si>
  <si>
    <t>CAP_101_1/Imag_a</t>
  </si>
  <si>
    <t>CAP_101_2/Imag_a</t>
  </si>
  <si>
    <t>CAP_111/Imag_a</t>
  </si>
  <si>
    <t>CAP_115/Imag_a</t>
  </si>
  <si>
    <t>CAP_117/Imag_a</t>
  </si>
  <si>
    <t>CAP_124/Imag_a</t>
  </si>
  <si>
    <t>SOURCE_A/Imag_b</t>
  </si>
  <si>
    <t>SOURCE_A/Iang_b</t>
  </si>
  <si>
    <t>101_a/Vmag</t>
  </si>
  <si>
    <t>102_a/Vmag</t>
  </si>
  <si>
    <t>101_a/Vang</t>
  </si>
  <si>
    <t>102_a/Vang</t>
  </si>
  <si>
    <t>TR_100_101/Iang_0_c</t>
  </si>
  <si>
    <t>VR_102_103/Iang_0_c</t>
  </si>
  <si>
    <t>VR_202_203/Iang_0_c</t>
  </si>
  <si>
    <t>TR_100_101/Imag_0_c</t>
  </si>
  <si>
    <t>VR_102_103/Imag_0_c</t>
  </si>
  <si>
    <t>VR_202_203/Imag_0_c</t>
  </si>
  <si>
    <t>TR_100_101/Imag_1_c</t>
  </si>
  <si>
    <t>VR_102_103/Imag_1_c</t>
  </si>
  <si>
    <t>VR_202_203/Imag_1_c</t>
  </si>
  <si>
    <t>TR_100_101/Iang_1_c</t>
  </si>
  <si>
    <t>VR_102_103/Iang_1_c</t>
  </si>
  <si>
    <t>VR_202_203/Iang_1_c</t>
  </si>
  <si>
    <t>SW_204_205_a/Iang</t>
  </si>
  <si>
    <t>SW_104_105_a/Iang</t>
  </si>
  <si>
    <t>SW_204_205_a/Imag</t>
  </si>
  <si>
    <t>SW_104_105_a/Imag</t>
  </si>
  <si>
    <t>TS_118_119_a/status</t>
  </si>
  <si>
    <t>TS_118_119_b/status</t>
  </si>
  <si>
    <t>TS_118_119_c/status</t>
  </si>
  <si>
    <t>SW_104_105_a/status</t>
  </si>
  <si>
    <t>SW_104_105_b/status</t>
  </si>
  <si>
    <t>SW_104_105_c/status</t>
  </si>
  <si>
    <t>SW_106_107_a/status</t>
  </si>
  <si>
    <t>SW_106_107_b/status</t>
  </si>
  <si>
    <t>SW_106_107_c/status</t>
  </si>
  <si>
    <t>abg</t>
  </si>
  <si>
    <t>ac</t>
  </si>
  <si>
    <t>BPC_203_204/Imag_1_b</t>
  </si>
  <si>
    <t>BPC_205_206/Imag_1_b</t>
  </si>
  <si>
    <t>BPC_206_207/Imag_1_b</t>
  </si>
  <si>
    <t>BPC_207_208/Imag_1_b</t>
  </si>
  <si>
    <t>BPC_208_209/Imag_1_b</t>
  </si>
  <si>
    <t>BPC_203_204/Iang_1_b</t>
  </si>
  <si>
    <t>BPC_205_206/Iang_1_b</t>
  </si>
  <si>
    <t>BPC_206_207/Iang_1_b</t>
  </si>
  <si>
    <t>BPC_207_208/Iang_1_b</t>
  </si>
  <si>
    <t>BPC_208_209/Iang_1_b</t>
  </si>
  <si>
    <t>VR_211_212/tap_a</t>
  </si>
  <si>
    <t>VR_211_212/tap_b</t>
  </si>
  <si>
    <t>VR_211_212/tap_c</t>
  </si>
  <si>
    <t>Set_BR_Status</t>
  </si>
  <si>
    <t>BR_101_202_a/status</t>
  </si>
  <si>
    <t>BR_101_202_b/status</t>
  </si>
  <si>
    <t>BR_101_202_c/status</t>
  </si>
  <si>
    <t>211_a/Vmag</t>
  </si>
  <si>
    <t>212_a/Vmag</t>
  </si>
  <si>
    <t>211_a/Vang</t>
  </si>
  <si>
    <t>212_a/Vang</t>
  </si>
  <si>
    <t>Fault_104/active</t>
  </si>
  <si>
    <t>Fault_109/active</t>
  </si>
  <si>
    <t>Fault_119/active</t>
  </si>
  <si>
    <t>Fault_213/active</t>
  </si>
  <si>
    <t>Fault_212/active</t>
  </si>
  <si>
    <t>acg</t>
  </si>
  <si>
    <t>104_a/Vmag</t>
  </si>
  <si>
    <t>104_a/Vang</t>
  </si>
  <si>
    <t>109_a/Vmag</t>
  </si>
  <si>
    <t>109_a/Vang</t>
  </si>
  <si>
    <t>119_a/Vmag</t>
  </si>
  <si>
    <t>119_a/Vang</t>
  </si>
  <si>
    <t>213_a/Vmag</t>
  </si>
  <si>
    <t>213_a/Vang</t>
  </si>
  <si>
    <t>202_a/Vmag</t>
  </si>
  <si>
    <t>202_a/Vang</t>
  </si>
  <si>
    <t>Set_LD_Status</t>
  </si>
  <si>
    <t>SL_213/status</t>
  </si>
  <si>
    <t>SL_108/status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</si>
</sst>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7" applyNumberFormat="0" applyAlignment="0" applyProtection="0"/>
    <xf numFmtId="0" fontId="6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/>
    <xf numFmtId="49" fontId="7" fillId="0" borderId="0" xfId="0" applyNumberFormat="1" applyFont="1"/>
    <xf numFmtId="0" fontId="7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1" applyFont="1" applyFill="1" applyAlignment="1">
      <alignment horizontal="left"/>
    </xf>
    <xf numFmtId="49" fontId="8" fillId="0" borderId="0" xfId="1" applyNumberFormat="1" applyFont="1" applyFill="1"/>
    <xf numFmtId="0" fontId="8" fillId="0" borderId="0" xfId="2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8" fillId="6" borderId="0" xfId="0" applyFont="1" applyFill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6" borderId="0" xfId="3" applyFont="1" applyFill="1"/>
    <xf numFmtId="0" fontId="8" fillId="7" borderId="0" xfId="0" applyFont="1" applyFill="1" applyAlignment="1">
      <alignment horizontal="left"/>
    </xf>
    <xf numFmtId="0" fontId="8" fillId="7" borderId="0" xfId="2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8" fillId="7" borderId="0" xfId="3" applyFont="1" applyFill="1"/>
    <xf numFmtId="0" fontId="8" fillId="7" borderId="0" xfId="0" applyFont="1" applyFill="1"/>
    <xf numFmtId="0" fontId="8" fillId="6" borderId="0" xfId="1" applyFont="1" applyFill="1" applyAlignment="1">
      <alignment horizontal="left"/>
    </xf>
    <xf numFmtId="49" fontId="8" fillId="6" borderId="0" xfId="1" applyNumberFormat="1" applyFont="1" applyFill="1"/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</cellXfs>
  <cellStyles count="4">
    <cellStyle name="20% - Accent5" xfId="1" builtinId="46"/>
    <cellStyle name="Input" xfId="2" builtinId="20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baseColWidth="10" defaultColWidth="14.6640625" defaultRowHeight="15" x14ac:dyDescent="0.2"/>
  <cols>
    <col min="1" max="1" width="28.6640625" customWidth="1"/>
    <col min="2" max="2" width="14.6640625" style="1" customWidth="1"/>
  </cols>
  <sheetData>
    <row r="1" spans="1:2" x14ac:dyDescent="0.2">
      <c r="A1" s="2" t="s">
        <v>22</v>
      </c>
      <c r="B1" s="1" t="s">
        <v>129</v>
      </c>
    </row>
    <row r="2" spans="1:2" x14ac:dyDescent="0.2">
      <c r="A2" s="2" t="s">
        <v>23</v>
      </c>
      <c r="B2" s="1" t="s">
        <v>135</v>
      </c>
    </row>
    <row r="3" spans="1:2" x14ac:dyDescent="0.2">
      <c r="A3" s="2" t="s">
        <v>24</v>
      </c>
      <c r="B3" s="1">
        <v>60</v>
      </c>
    </row>
    <row r="4" spans="1:2" x14ac:dyDescent="0.2">
      <c r="A4" s="2" t="s">
        <v>25</v>
      </c>
      <c r="B4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customHeight="1" x14ac:dyDescent="0.2"/>
  <sheetData>
    <row r="1" spans="1:5" s="2" customFormat="1" ht="15" customHeight="1" x14ac:dyDescent="0.2">
      <c r="A1" s="2" t="s">
        <v>0</v>
      </c>
      <c r="B1" s="2" t="s">
        <v>44</v>
      </c>
      <c r="C1" s="2" t="s">
        <v>1</v>
      </c>
      <c r="D1" s="2" t="s">
        <v>12</v>
      </c>
      <c r="E1" s="2" t="s">
        <v>13</v>
      </c>
    </row>
  </sheetData>
  <protectedRanges>
    <protectedRange sqref="D2:E8 A2:A8" name="Range1"/>
  </protectedRange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2.6640625" defaultRowHeight="15" customHeight="1" x14ac:dyDescent="0.2"/>
  <sheetData>
    <row r="1" spans="1:7" s="2" customFormat="1" ht="15" customHeight="1" x14ac:dyDescent="0.2">
      <c r="A1" s="2" t="s">
        <v>9</v>
      </c>
      <c r="B1" s="2" t="s">
        <v>10</v>
      </c>
      <c r="C1" s="2" t="s">
        <v>44</v>
      </c>
      <c r="D1" s="2" t="s">
        <v>1</v>
      </c>
      <c r="E1" s="2" t="s">
        <v>11</v>
      </c>
      <c r="F1" s="2" t="s">
        <v>33</v>
      </c>
      <c r="G1" s="2" t="s">
        <v>65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2.6640625" defaultRowHeight="15" customHeight="1" x14ac:dyDescent="0.2"/>
  <sheetData>
    <row r="1" spans="1:7" s="2" customFormat="1" ht="15" customHeight="1" x14ac:dyDescent="0.2">
      <c r="A1" s="2" t="s">
        <v>9</v>
      </c>
      <c r="B1" s="2" t="s">
        <v>10</v>
      </c>
      <c r="C1" s="2" t="s">
        <v>44</v>
      </c>
      <c r="D1" s="2" t="s">
        <v>1</v>
      </c>
      <c r="E1" s="2" t="s">
        <v>11</v>
      </c>
      <c r="F1" s="2" t="s">
        <v>134</v>
      </c>
      <c r="G1" s="2" t="s">
        <v>66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x14ac:dyDescent="0.2"/>
  <cols>
    <col min="1" max="16384" width="14.6640625" style="1"/>
  </cols>
  <sheetData>
    <row r="1" spans="1:12" s="3" customFormat="1" x14ac:dyDescent="0.2">
      <c r="A1" s="3" t="s">
        <v>67</v>
      </c>
      <c r="B1" s="3" t="s">
        <v>68</v>
      </c>
      <c r="C1" s="3" t="s">
        <v>69</v>
      </c>
      <c r="D1" s="3" t="s">
        <v>1</v>
      </c>
      <c r="E1" s="3" t="s">
        <v>70</v>
      </c>
      <c r="F1" s="3" t="s">
        <v>71</v>
      </c>
      <c r="G1" s="18" t="s">
        <v>72</v>
      </c>
      <c r="H1" s="18" t="s">
        <v>73</v>
      </c>
      <c r="I1" s="3" t="s">
        <v>74</v>
      </c>
      <c r="J1" s="3" t="s">
        <v>75</v>
      </c>
      <c r="K1" s="3" t="s">
        <v>76</v>
      </c>
      <c r="L1" s="3" t="s">
        <v>77</v>
      </c>
    </row>
    <row r="2" spans="1:12" x14ac:dyDescent="0.2">
      <c r="A2" s="1" t="s">
        <v>136</v>
      </c>
      <c r="B2" s="1" t="s">
        <v>137</v>
      </c>
      <c r="C2" s="1" t="s">
        <v>138</v>
      </c>
      <c r="D2" s="1" t="s">
        <v>301</v>
      </c>
      <c r="E2" s="1">
        <v>34.5</v>
      </c>
      <c r="F2" s="1">
        <v>0</v>
      </c>
      <c r="G2" s="1">
        <v>1000000</v>
      </c>
      <c r="H2" s="1">
        <v>1000000</v>
      </c>
      <c r="I2" s="8"/>
      <c r="J2" s="8"/>
      <c r="K2" s="8"/>
      <c r="L2" s="8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"/>
  <sheetViews>
    <sheetView workbookViewId="0">
      <pane ySplit="1" topLeftCell="A2" activePane="bottomLeft" state="frozen"/>
      <selection pane="bottomLeft"/>
    </sheetView>
  </sheetViews>
  <sheetFormatPr baseColWidth="10" defaultColWidth="14.6640625" defaultRowHeight="15" x14ac:dyDescent="0.2"/>
  <cols>
    <col min="1" max="16384" width="14.6640625" style="1"/>
  </cols>
  <sheetData>
    <row r="1" spans="1:19" s="3" customFormat="1" x14ac:dyDescent="0.2">
      <c r="A1" s="3" t="s">
        <v>67</v>
      </c>
      <c r="B1" s="3" t="s">
        <v>68</v>
      </c>
      <c r="C1" s="3" t="s">
        <v>109</v>
      </c>
      <c r="D1" s="3" t="s">
        <v>1</v>
      </c>
      <c r="E1" s="3" t="s">
        <v>44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70</v>
      </c>
      <c r="M1" s="3" t="s">
        <v>32</v>
      </c>
      <c r="N1" s="3" t="s">
        <v>113</v>
      </c>
      <c r="O1" s="3" t="s">
        <v>114</v>
      </c>
      <c r="P1" s="3" t="s">
        <v>115</v>
      </c>
      <c r="Q1" s="3" t="s">
        <v>116</v>
      </c>
      <c r="R1" s="16" t="s">
        <v>40</v>
      </c>
      <c r="S1" s="3" t="s">
        <v>117</v>
      </c>
    </row>
    <row r="2" spans="1:19" x14ac:dyDescent="0.2">
      <c r="A2" s="1" t="s">
        <v>139</v>
      </c>
      <c r="B2" s="1" t="s">
        <v>140</v>
      </c>
      <c r="C2" s="1" t="s">
        <v>141</v>
      </c>
      <c r="D2" s="1" t="s">
        <v>302</v>
      </c>
      <c r="E2" s="1" t="s">
        <v>303</v>
      </c>
      <c r="F2" s="1">
        <v>1500</v>
      </c>
      <c r="G2" s="1">
        <v>375.94</v>
      </c>
      <c r="H2" s="1">
        <v>1200</v>
      </c>
      <c r="I2" s="1">
        <v>394.42</v>
      </c>
      <c r="J2" s="1">
        <v>1250</v>
      </c>
      <c r="K2" s="1">
        <v>253.82</v>
      </c>
      <c r="L2" s="1">
        <f>7.62*SQRT(3)</f>
        <v>13.198227153674845</v>
      </c>
      <c r="M2" s="1">
        <v>0.2</v>
      </c>
      <c r="N2" s="1" t="s">
        <v>304</v>
      </c>
      <c r="O2" s="1">
        <v>1</v>
      </c>
      <c r="P2" s="1">
        <v>0</v>
      </c>
      <c r="Q2" s="1">
        <v>0</v>
      </c>
      <c r="R2" s="1">
        <v>1</v>
      </c>
      <c r="S2" s="1">
        <v>1</v>
      </c>
    </row>
    <row r="3" spans="1:19" x14ac:dyDescent="0.2">
      <c r="A3" s="1" t="s">
        <v>151</v>
      </c>
      <c r="B3" s="1" t="s">
        <v>152</v>
      </c>
      <c r="C3" s="1" t="s">
        <v>153</v>
      </c>
      <c r="D3" s="1" t="s">
        <v>305</v>
      </c>
      <c r="E3" s="1" t="s">
        <v>303</v>
      </c>
      <c r="F3" s="1">
        <v>46.63</v>
      </c>
      <c r="G3" s="1">
        <v>68.959999999999994</v>
      </c>
      <c r="H3" s="1">
        <v>43.46</v>
      </c>
      <c r="I3" s="1">
        <v>81.849999999999994</v>
      </c>
      <c r="J3" s="1">
        <v>75.099999999999994</v>
      </c>
      <c r="K3" s="1">
        <v>92.5</v>
      </c>
      <c r="L3" s="1">
        <f t="shared" ref="L3:L24" si="0">7.62*SQRT(3)</f>
        <v>13.198227153674845</v>
      </c>
      <c r="M3" s="1">
        <v>0.2</v>
      </c>
      <c r="N3" s="1" t="s">
        <v>304</v>
      </c>
      <c r="O3" s="1">
        <v>1</v>
      </c>
      <c r="P3" s="1">
        <v>0</v>
      </c>
      <c r="Q3" s="1">
        <v>0</v>
      </c>
      <c r="R3" s="1">
        <v>1</v>
      </c>
      <c r="S3" s="1">
        <v>1</v>
      </c>
    </row>
    <row r="4" spans="1:19" x14ac:dyDescent="0.2">
      <c r="A4" s="1" t="s">
        <v>157</v>
      </c>
      <c r="B4" s="1" t="s">
        <v>158</v>
      </c>
      <c r="C4" s="1" t="s">
        <v>159</v>
      </c>
      <c r="D4" s="1" t="s">
        <v>306</v>
      </c>
      <c r="E4" s="1" t="s">
        <v>303</v>
      </c>
      <c r="F4" s="1">
        <v>19.2</v>
      </c>
      <c r="G4" s="1">
        <v>28.4</v>
      </c>
      <c r="H4" s="1">
        <v>18</v>
      </c>
      <c r="I4" s="1">
        <v>33.700000000000003</v>
      </c>
      <c r="J4" s="1">
        <v>29.32</v>
      </c>
      <c r="K4" s="1">
        <v>35.99</v>
      </c>
      <c r="L4" s="1">
        <f t="shared" si="0"/>
        <v>13.198227153674845</v>
      </c>
      <c r="M4" s="1">
        <v>0.2</v>
      </c>
      <c r="N4" s="1" t="s">
        <v>304</v>
      </c>
      <c r="O4" s="1">
        <v>1</v>
      </c>
      <c r="P4" s="1">
        <v>0</v>
      </c>
      <c r="Q4" s="1">
        <v>0</v>
      </c>
      <c r="R4" s="1">
        <v>1</v>
      </c>
      <c r="S4" s="1">
        <v>1</v>
      </c>
    </row>
    <row r="5" spans="1:19" x14ac:dyDescent="0.2">
      <c r="A5" s="1" t="s">
        <v>160</v>
      </c>
      <c r="B5" s="1" t="s">
        <v>161</v>
      </c>
      <c r="C5" s="1" t="s">
        <v>162</v>
      </c>
      <c r="D5" s="1" t="s">
        <v>307</v>
      </c>
      <c r="E5" s="1" t="s">
        <v>303</v>
      </c>
      <c r="F5" s="1">
        <v>42.74</v>
      </c>
      <c r="G5" s="1">
        <v>63.23</v>
      </c>
      <c r="H5" s="1">
        <v>44.2</v>
      </c>
      <c r="I5" s="1">
        <v>83.22</v>
      </c>
      <c r="J5" s="1">
        <v>56.91</v>
      </c>
      <c r="K5" s="1">
        <v>70.08</v>
      </c>
      <c r="L5" s="1">
        <f t="shared" si="0"/>
        <v>13.198227153674845</v>
      </c>
      <c r="M5" s="1">
        <v>0.2</v>
      </c>
      <c r="N5" s="1" t="s">
        <v>304</v>
      </c>
      <c r="O5" s="1">
        <v>1</v>
      </c>
      <c r="P5" s="1">
        <v>0</v>
      </c>
      <c r="Q5" s="1">
        <v>0</v>
      </c>
      <c r="R5" s="1">
        <v>1</v>
      </c>
      <c r="S5" s="1">
        <v>1</v>
      </c>
    </row>
    <row r="6" spans="1:19" x14ac:dyDescent="0.2">
      <c r="A6" s="1" t="s">
        <v>166</v>
      </c>
      <c r="B6" s="1" t="s">
        <v>167</v>
      </c>
      <c r="C6" s="1" t="s">
        <v>168</v>
      </c>
      <c r="D6" s="1" t="s">
        <v>308</v>
      </c>
      <c r="E6" s="1" t="s">
        <v>303</v>
      </c>
      <c r="F6" s="1">
        <v>429.84</v>
      </c>
      <c r="G6" s="1">
        <v>619.42999999999995</v>
      </c>
      <c r="H6" s="1">
        <v>235.67</v>
      </c>
      <c r="I6" s="1">
        <v>440.39</v>
      </c>
      <c r="J6" s="1">
        <v>540.55999999999995</v>
      </c>
      <c r="K6" s="1">
        <v>672.82</v>
      </c>
      <c r="L6" s="1">
        <f t="shared" si="0"/>
        <v>13.198227153674845</v>
      </c>
      <c r="M6" s="1">
        <v>0.2</v>
      </c>
      <c r="N6" s="1" t="s">
        <v>304</v>
      </c>
      <c r="O6" s="1">
        <v>1</v>
      </c>
      <c r="P6" s="1">
        <v>0</v>
      </c>
      <c r="Q6" s="1">
        <v>0</v>
      </c>
      <c r="R6" s="1">
        <v>1</v>
      </c>
      <c r="S6" s="1">
        <v>1</v>
      </c>
    </row>
    <row r="7" spans="1:19" x14ac:dyDescent="0.2">
      <c r="A7" s="1" t="s">
        <v>172</v>
      </c>
      <c r="B7" s="1" t="s">
        <v>173</v>
      </c>
      <c r="C7" s="1" t="s">
        <v>174</v>
      </c>
      <c r="D7" s="1" t="s">
        <v>309</v>
      </c>
      <c r="E7" s="1" t="s">
        <v>303</v>
      </c>
      <c r="F7" s="1">
        <v>26.16</v>
      </c>
      <c r="G7" s="1">
        <v>27.8</v>
      </c>
      <c r="H7" s="1">
        <v>20.100000000000001</v>
      </c>
      <c r="I7" s="1">
        <v>37</v>
      </c>
      <c r="J7" s="1">
        <v>28.4</v>
      </c>
      <c r="K7" s="1">
        <v>34.1</v>
      </c>
      <c r="L7" s="1">
        <f t="shared" si="0"/>
        <v>13.198227153674845</v>
      </c>
      <c r="M7" s="1">
        <v>0.2</v>
      </c>
      <c r="N7" s="1" t="s">
        <v>304</v>
      </c>
      <c r="O7" s="1">
        <v>1</v>
      </c>
      <c r="P7" s="1">
        <v>0</v>
      </c>
      <c r="Q7" s="1">
        <v>0</v>
      </c>
      <c r="R7" s="1">
        <v>1</v>
      </c>
      <c r="S7" s="1">
        <v>1</v>
      </c>
    </row>
    <row r="8" spans="1:19" x14ac:dyDescent="0.2">
      <c r="A8" s="1" t="s">
        <v>178</v>
      </c>
      <c r="B8" s="1" t="s">
        <v>179</v>
      </c>
      <c r="C8" s="1" t="s">
        <v>180</v>
      </c>
      <c r="D8" s="1" t="s">
        <v>310</v>
      </c>
      <c r="E8" s="1" t="s">
        <v>303</v>
      </c>
      <c r="F8" s="1">
        <v>213.72</v>
      </c>
      <c r="G8" s="1">
        <v>310.93</v>
      </c>
      <c r="H8" s="1">
        <v>190.29</v>
      </c>
      <c r="I8" s="1">
        <v>338.45</v>
      </c>
      <c r="J8" s="1">
        <v>343.02</v>
      </c>
      <c r="K8" s="1">
        <v>304.01</v>
      </c>
      <c r="L8" s="1">
        <f t="shared" si="0"/>
        <v>13.198227153674845</v>
      </c>
      <c r="M8" s="1">
        <v>0.2</v>
      </c>
      <c r="N8" s="1" t="s">
        <v>304</v>
      </c>
      <c r="O8" s="1">
        <v>1</v>
      </c>
      <c r="P8" s="1">
        <v>0</v>
      </c>
      <c r="Q8" s="1">
        <v>0</v>
      </c>
      <c r="R8" s="1">
        <v>1</v>
      </c>
      <c r="S8" s="1">
        <v>1</v>
      </c>
    </row>
    <row r="9" spans="1:19" x14ac:dyDescent="0.2">
      <c r="A9" s="1" t="s">
        <v>184</v>
      </c>
      <c r="B9" s="1" t="s">
        <v>185</v>
      </c>
      <c r="C9" s="1" t="s">
        <v>186</v>
      </c>
      <c r="D9" s="1" t="s">
        <v>311</v>
      </c>
      <c r="E9" s="1" t="s">
        <v>303</v>
      </c>
      <c r="F9" s="1">
        <v>45.8</v>
      </c>
      <c r="G9" s="1">
        <v>67.599999999999994</v>
      </c>
      <c r="H9" s="1">
        <v>11.6</v>
      </c>
      <c r="I9" s="1">
        <v>21.8</v>
      </c>
      <c r="J9" s="1">
        <v>41.31</v>
      </c>
      <c r="K9" s="1">
        <v>50.89</v>
      </c>
      <c r="L9" s="1">
        <f t="shared" si="0"/>
        <v>13.198227153674845</v>
      </c>
      <c r="M9" s="1">
        <v>0.2</v>
      </c>
      <c r="N9" s="1" t="s">
        <v>304</v>
      </c>
      <c r="O9" s="1">
        <v>1</v>
      </c>
      <c r="P9" s="1">
        <v>0</v>
      </c>
      <c r="Q9" s="1">
        <v>0</v>
      </c>
      <c r="R9" s="1">
        <v>1</v>
      </c>
      <c r="S9" s="1">
        <v>1</v>
      </c>
    </row>
    <row r="10" spans="1:19" x14ac:dyDescent="0.2">
      <c r="A10" s="1" t="s">
        <v>190</v>
      </c>
      <c r="B10" s="1" t="s">
        <v>191</v>
      </c>
      <c r="C10" s="1" t="s">
        <v>192</v>
      </c>
      <c r="D10" s="1" t="s">
        <v>312</v>
      </c>
      <c r="E10" s="1" t="s">
        <v>303</v>
      </c>
      <c r="F10" s="1">
        <v>59.85</v>
      </c>
      <c r="G10" s="1">
        <v>72.709999999999994</v>
      </c>
      <c r="H10" s="1">
        <v>19.899999999999999</v>
      </c>
      <c r="I10" s="1">
        <v>37.36</v>
      </c>
      <c r="J10" s="1">
        <v>46.86</v>
      </c>
      <c r="K10" s="1">
        <v>69.33</v>
      </c>
      <c r="L10" s="1">
        <f t="shared" si="0"/>
        <v>13.198227153674845</v>
      </c>
      <c r="M10" s="1">
        <v>0.2</v>
      </c>
      <c r="N10" s="1" t="s">
        <v>304</v>
      </c>
      <c r="O10" s="1">
        <v>1</v>
      </c>
      <c r="P10" s="1">
        <v>0</v>
      </c>
      <c r="Q10" s="1">
        <v>0</v>
      </c>
      <c r="R10" s="1">
        <v>1</v>
      </c>
      <c r="S10" s="1">
        <v>1</v>
      </c>
    </row>
    <row r="11" spans="1:19" x14ac:dyDescent="0.2">
      <c r="A11" s="1" t="s">
        <v>196</v>
      </c>
      <c r="B11" s="1" t="s">
        <v>197</v>
      </c>
      <c r="C11" s="1" t="s">
        <v>198</v>
      </c>
      <c r="D11" s="1" t="s">
        <v>313</v>
      </c>
      <c r="E11" s="1" t="s">
        <v>303</v>
      </c>
      <c r="F11" s="1">
        <v>19.100000000000001</v>
      </c>
      <c r="G11" s="1">
        <v>27.7</v>
      </c>
      <c r="H11" s="1">
        <v>7.11</v>
      </c>
      <c r="I11" s="1">
        <v>13.11</v>
      </c>
      <c r="J11" s="1">
        <v>16.309999999999999</v>
      </c>
      <c r="K11" s="1">
        <v>19.84</v>
      </c>
      <c r="L11" s="1">
        <f t="shared" si="0"/>
        <v>13.198227153674845</v>
      </c>
      <c r="M11" s="1">
        <v>0.2</v>
      </c>
      <c r="N11" s="1" t="s">
        <v>304</v>
      </c>
      <c r="O11" s="1">
        <v>1</v>
      </c>
      <c r="P11" s="1">
        <v>0</v>
      </c>
      <c r="Q11" s="1">
        <v>0</v>
      </c>
      <c r="R11" s="1">
        <v>1</v>
      </c>
      <c r="S11" s="1">
        <v>1</v>
      </c>
    </row>
    <row r="12" spans="1:19" x14ac:dyDescent="0.2">
      <c r="A12" s="1" t="s">
        <v>205</v>
      </c>
      <c r="B12" s="1" t="s">
        <v>206</v>
      </c>
      <c r="C12" s="1" t="s">
        <v>207</v>
      </c>
      <c r="D12" s="1" t="s">
        <v>314</v>
      </c>
      <c r="E12" s="1" t="s">
        <v>303</v>
      </c>
      <c r="F12" s="1">
        <v>13.99</v>
      </c>
      <c r="G12" s="1">
        <v>20.69</v>
      </c>
      <c r="H12" s="1">
        <v>13.04</v>
      </c>
      <c r="I12" s="1">
        <v>24.55</v>
      </c>
      <c r="J12" s="1">
        <v>18.62</v>
      </c>
      <c r="K12" s="1">
        <v>22.93</v>
      </c>
      <c r="L12" s="1">
        <f t="shared" si="0"/>
        <v>13.198227153674845</v>
      </c>
      <c r="M12" s="1">
        <v>0.2</v>
      </c>
      <c r="N12" s="1" t="s">
        <v>304</v>
      </c>
      <c r="O12" s="1">
        <v>1</v>
      </c>
      <c r="P12" s="1">
        <v>0</v>
      </c>
      <c r="Q12" s="1">
        <v>0</v>
      </c>
      <c r="R12" s="1">
        <v>1</v>
      </c>
      <c r="S12" s="1">
        <v>1</v>
      </c>
    </row>
    <row r="13" spans="1:19" x14ac:dyDescent="0.2">
      <c r="A13" s="1" t="s">
        <v>211</v>
      </c>
      <c r="B13" s="1" t="s">
        <v>212</v>
      </c>
      <c r="C13" s="1" t="s">
        <v>213</v>
      </c>
      <c r="D13" s="1" t="s">
        <v>315</v>
      </c>
      <c r="E13" s="1" t="s">
        <v>303</v>
      </c>
      <c r="F13" s="1">
        <v>1647.6</v>
      </c>
      <c r="G13" s="1">
        <v>795.5</v>
      </c>
      <c r="H13" s="1">
        <v>1558.9</v>
      </c>
      <c r="I13" s="1">
        <v>661</v>
      </c>
      <c r="J13" s="1">
        <v>1559.5</v>
      </c>
      <c r="K13" s="1">
        <v>666.3</v>
      </c>
      <c r="L13" s="1">
        <f t="shared" si="0"/>
        <v>13.198227153674845</v>
      </c>
      <c r="M13" s="1">
        <v>0.2</v>
      </c>
      <c r="N13" s="1" t="s">
        <v>304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</row>
    <row r="14" spans="1:19" x14ac:dyDescent="0.2">
      <c r="A14" s="4" t="s">
        <v>226</v>
      </c>
      <c r="B14" s="4" t="s">
        <v>227</v>
      </c>
      <c r="C14" s="4" t="s">
        <v>228</v>
      </c>
      <c r="D14" s="4" t="s">
        <v>316</v>
      </c>
      <c r="E14" s="4" t="s">
        <v>303</v>
      </c>
      <c r="F14" s="4">
        <v>62.6</v>
      </c>
      <c r="G14" s="4">
        <v>43</v>
      </c>
      <c r="H14" s="4">
        <v>112.68</v>
      </c>
      <c r="I14" s="4">
        <v>57.2</v>
      </c>
      <c r="J14" s="4">
        <v>83.8</v>
      </c>
      <c r="K14" s="4">
        <v>43</v>
      </c>
      <c r="L14" s="4">
        <f t="shared" si="0"/>
        <v>13.198227153674845</v>
      </c>
      <c r="M14" s="4">
        <v>0.2</v>
      </c>
      <c r="N14" s="4" t="s">
        <v>304</v>
      </c>
      <c r="O14" s="1">
        <v>1</v>
      </c>
      <c r="P14" s="1">
        <v>0</v>
      </c>
      <c r="Q14" s="1">
        <v>0</v>
      </c>
      <c r="R14" s="4">
        <v>1</v>
      </c>
      <c r="S14" s="1">
        <v>1</v>
      </c>
    </row>
    <row r="15" spans="1:19" x14ac:dyDescent="0.2">
      <c r="A15" s="4" t="s">
        <v>232</v>
      </c>
      <c r="B15" s="4" t="s">
        <v>233</v>
      </c>
      <c r="C15" s="4" t="s">
        <v>234</v>
      </c>
      <c r="D15" s="4" t="s">
        <v>317</v>
      </c>
      <c r="E15" s="4" t="s">
        <v>303</v>
      </c>
      <c r="F15" s="4">
        <v>45.9</v>
      </c>
      <c r="G15" s="4">
        <v>31.5</v>
      </c>
      <c r="H15" s="4">
        <v>0</v>
      </c>
      <c r="I15" s="4">
        <v>0</v>
      </c>
      <c r="J15" s="4">
        <v>0</v>
      </c>
      <c r="K15" s="4">
        <v>0</v>
      </c>
      <c r="L15" s="4">
        <f t="shared" si="0"/>
        <v>13.198227153674845</v>
      </c>
      <c r="M15" s="4">
        <v>0.2</v>
      </c>
      <c r="N15" s="4" t="s">
        <v>304</v>
      </c>
      <c r="O15" s="1">
        <v>1</v>
      </c>
      <c r="P15" s="1">
        <v>0</v>
      </c>
      <c r="Q15" s="1">
        <v>0</v>
      </c>
      <c r="R15" s="4">
        <v>1</v>
      </c>
      <c r="S15" s="1">
        <v>1</v>
      </c>
    </row>
    <row r="16" spans="1:19" x14ac:dyDescent="0.2">
      <c r="A16" s="4" t="s">
        <v>238</v>
      </c>
      <c r="B16" s="4" t="s">
        <v>239</v>
      </c>
      <c r="C16" s="4" t="s">
        <v>240</v>
      </c>
      <c r="D16" s="4" t="s">
        <v>318</v>
      </c>
      <c r="E16" s="4" t="s">
        <v>303</v>
      </c>
      <c r="F16" s="4">
        <v>52.305</v>
      </c>
      <c r="G16" s="4">
        <v>35.5</v>
      </c>
      <c r="H16" s="4">
        <v>160.9</v>
      </c>
      <c r="I16" s="4">
        <v>95.15</v>
      </c>
      <c r="J16" s="4">
        <v>70.349999999999994</v>
      </c>
      <c r="K16" s="4">
        <v>35.1</v>
      </c>
      <c r="L16" s="4">
        <f t="shared" si="0"/>
        <v>13.198227153674845</v>
      </c>
      <c r="M16" s="4">
        <v>0.2</v>
      </c>
      <c r="N16" s="4" t="s">
        <v>304</v>
      </c>
      <c r="O16" s="1">
        <v>1</v>
      </c>
      <c r="P16" s="1">
        <v>0</v>
      </c>
      <c r="Q16" s="1">
        <v>0</v>
      </c>
      <c r="R16" s="4">
        <v>1</v>
      </c>
      <c r="S16" s="1">
        <v>1</v>
      </c>
    </row>
    <row r="17" spans="1:19" x14ac:dyDescent="0.2">
      <c r="A17" s="4" t="s">
        <v>247</v>
      </c>
      <c r="B17" s="4" t="s">
        <v>248</v>
      </c>
      <c r="C17" s="4" t="s">
        <v>249</v>
      </c>
      <c r="D17" s="4" t="s">
        <v>319</v>
      </c>
      <c r="E17" s="4" t="s">
        <v>303</v>
      </c>
      <c r="F17" s="4">
        <v>13.06</v>
      </c>
      <c r="G17" s="4">
        <v>9</v>
      </c>
      <c r="H17" s="4">
        <v>0</v>
      </c>
      <c r="I17" s="4">
        <v>0</v>
      </c>
      <c r="J17" s="4">
        <v>26.9</v>
      </c>
      <c r="K17" s="4">
        <v>14</v>
      </c>
      <c r="L17" s="4">
        <f t="shared" si="0"/>
        <v>13.198227153674845</v>
      </c>
      <c r="M17" s="4">
        <v>0.2</v>
      </c>
      <c r="N17" s="4" t="s">
        <v>304</v>
      </c>
      <c r="O17" s="1">
        <v>1</v>
      </c>
      <c r="P17" s="1">
        <v>0</v>
      </c>
      <c r="Q17" s="1">
        <v>0</v>
      </c>
      <c r="R17" s="4">
        <v>1</v>
      </c>
      <c r="S17" s="1">
        <v>1</v>
      </c>
    </row>
    <row r="18" spans="1:19" x14ac:dyDescent="0.2">
      <c r="A18" s="4" t="s">
        <v>253</v>
      </c>
      <c r="B18" s="4" t="s">
        <v>254</v>
      </c>
      <c r="C18" s="4" t="s">
        <v>255</v>
      </c>
      <c r="D18" s="4" t="s">
        <v>320</v>
      </c>
      <c r="E18" s="4" t="s">
        <v>303</v>
      </c>
      <c r="F18" s="4">
        <v>379.83</v>
      </c>
      <c r="G18" s="4">
        <v>253.55</v>
      </c>
      <c r="H18" s="4">
        <v>263.68</v>
      </c>
      <c r="I18" s="4">
        <v>153.69999999999999</v>
      </c>
      <c r="J18" s="4">
        <v>51.93</v>
      </c>
      <c r="K18" s="4">
        <v>25.5</v>
      </c>
      <c r="L18" s="4">
        <f t="shared" si="0"/>
        <v>13.198227153674845</v>
      </c>
      <c r="M18" s="4">
        <v>0.2</v>
      </c>
      <c r="N18" s="4" t="s">
        <v>304</v>
      </c>
      <c r="O18" s="1">
        <v>1</v>
      </c>
      <c r="P18" s="1">
        <v>0</v>
      </c>
      <c r="Q18" s="1">
        <v>0</v>
      </c>
      <c r="R18" s="4">
        <v>1</v>
      </c>
      <c r="S18" s="1">
        <v>1</v>
      </c>
    </row>
    <row r="19" spans="1:19" x14ac:dyDescent="0.2">
      <c r="A19" s="4" t="s">
        <v>259</v>
      </c>
      <c r="B19" s="4" t="s">
        <v>260</v>
      </c>
      <c r="C19" s="4" t="s">
        <v>261</v>
      </c>
      <c r="D19" s="4" t="s">
        <v>321</v>
      </c>
      <c r="E19" s="4" t="s">
        <v>303</v>
      </c>
      <c r="F19" s="4">
        <v>91.2</v>
      </c>
      <c r="G19" s="4">
        <v>55.6</v>
      </c>
      <c r="H19" s="4">
        <v>159.1</v>
      </c>
      <c r="I19" s="4">
        <v>86.2</v>
      </c>
      <c r="J19" s="4">
        <v>441.02</v>
      </c>
      <c r="K19" s="4">
        <v>209.2</v>
      </c>
      <c r="L19" s="4">
        <f t="shared" si="0"/>
        <v>13.198227153674845</v>
      </c>
      <c r="M19" s="4">
        <v>0.2</v>
      </c>
      <c r="N19" s="4" t="s">
        <v>304</v>
      </c>
      <c r="O19" s="1">
        <v>1</v>
      </c>
      <c r="P19" s="1">
        <v>0</v>
      </c>
      <c r="Q19" s="1">
        <v>0</v>
      </c>
      <c r="R19" s="4">
        <v>1</v>
      </c>
      <c r="S19" s="1">
        <v>1</v>
      </c>
    </row>
    <row r="20" spans="1:19" x14ac:dyDescent="0.2">
      <c r="A20" s="4" t="s">
        <v>265</v>
      </c>
      <c r="B20" s="4" t="s">
        <v>266</v>
      </c>
      <c r="C20" s="4" t="s">
        <v>267</v>
      </c>
      <c r="D20" s="4" t="s">
        <v>322</v>
      </c>
      <c r="E20" s="4" t="s">
        <v>303</v>
      </c>
      <c r="F20" s="4">
        <v>523</v>
      </c>
      <c r="G20" s="4">
        <v>325.3</v>
      </c>
      <c r="H20" s="4">
        <v>737.7</v>
      </c>
      <c r="I20" s="4">
        <v>444.8</v>
      </c>
      <c r="J20" s="4">
        <v>596.4</v>
      </c>
      <c r="K20" s="4">
        <v>290.7</v>
      </c>
      <c r="L20" s="4">
        <f t="shared" si="0"/>
        <v>13.198227153674845</v>
      </c>
      <c r="M20" s="4">
        <v>0.2</v>
      </c>
      <c r="N20" s="4" t="s">
        <v>304</v>
      </c>
      <c r="O20" s="1">
        <v>1</v>
      </c>
      <c r="P20" s="1">
        <v>0</v>
      </c>
      <c r="Q20" s="1">
        <v>0</v>
      </c>
      <c r="R20" s="4">
        <v>1</v>
      </c>
      <c r="S20" s="1">
        <v>1</v>
      </c>
    </row>
    <row r="21" spans="1:19" x14ac:dyDescent="0.2">
      <c r="A21" s="4" t="s">
        <v>280</v>
      </c>
      <c r="B21" s="4" t="s">
        <v>281</v>
      </c>
      <c r="C21" s="4" t="s">
        <v>282</v>
      </c>
      <c r="D21" s="4" t="s">
        <v>323</v>
      </c>
      <c r="E21" s="4" t="s">
        <v>303</v>
      </c>
      <c r="F21" s="4">
        <v>174.53</v>
      </c>
      <c r="G21" s="4">
        <v>116.16</v>
      </c>
      <c r="H21" s="4">
        <v>439.28</v>
      </c>
      <c r="I21" s="4">
        <v>267.77</v>
      </c>
      <c r="J21" s="4">
        <v>83.7</v>
      </c>
      <c r="K21" s="4">
        <v>42.21</v>
      </c>
      <c r="L21" s="4">
        <f t="shared" si="0"/>
        <v>13.198227153674845</v>
      </c>
      <c r="M21" s="4">
        <v>0.2</v>
      </c>
      <c r="N21" s="4" t="s">
        <v>304</v>
      </c>
      <c r="O21" s="1">
        <v>1</v>
      </c>
      <c r="P21" s="1">
        <v>0</v>
      </c>
      <c r="Q21" s="1">
        <v>0</v>
      </c>
      <c r="R21" s="4">
        <v>1</v>
      </c>
      <c r="S21" s="1">
        <v>1</v>
      </c>
    </row>
    <row r="22" spans="1:19" x14ac:dyDescent="0.2">
      <c r="A22" s="4" t="s">
        <v>289</v>
      </c>
      <c r="B22" s="4" t="s">
        <v>290</v>
      </c>
      <c r="C22" s="4" t="s">
        <v>291</v>
      </c>
      <c r="D22" s="4" t="s">
        <v>324</v>
      </c>
      <c r="E22" s="4" t="s">
        <v>303</v>
      </c>
      <c r="F22" s="4">
        <v>295</v>
      </c>
      <c r="G22" s="4">
        <v>198</v>
      </c>
      <c r="H22" s="4">
        <v>347.7</v>
      </c>
      <c r="I22" s="4">
        <v>202.4</v>
      </c>
      <c r="J22" s="4">
        <v>781.3</v>
      </c>
      <c r="K22" s="4">
        <v>398.3</v>
      </c>
      <c r="L22" s="4">
        <f t="shared" si="0"/>
        <v>13.198227153674845</v>
      </c>
      <c r="M22" s="4">
        <v>0.2</v>
      </c>
      <c r="N22" s="4" t="s">
        <v>304</v>
      </c>
      <c r="O22" s="1">
        <v>1</v>
      </c>
      <c r="P22" s="1">
        <v>0</v>
      </c>
      <c r="Q22" s="1">
        <v>0</v>
      </c>
      <c r="R22" s="4">
        <v>1</v>
      </c>
      <c r="S22" s="1">
        <v>1</v>
      </c>
    </row>
    <row r="23" spans="1:19" x14ac:dyDescent="0.2">
      <c r="A23" s="4" t="s">
        <v>292</v>
      </c>
      <c r="B23" s="4" t="s">
        <v>293</v>
      </c>
      <c r="C23" s="4" t="s">
        <v>294</v>
      </c>
      <c r="D23" s="4" t="s">
        <v>325</v>
      </c>
      <c r="E23" s="4" t="s">
        <v>303</v>
      </c>
      <c r="F23" s="4">
        <v>480</v>
      </c>
      <c r="G23" s="4">
        <v>360</v>
      </c>
      <c r="H23" s="4">
        <v>248.1</v>
      </c>
      <c r="I23" s="4">
        <v>143.30000000000001</v>
      </c>
      <c r="J23" s="4">
        <v>148.80000000000001</v>
      </c>
      <c r="K23" s="4">
        <v>113.3</v>
      </c>
      <c r="L23" s="4">
        <f t="shared" si="0"/>
        <v>13.198227153674845</v>
      </c>
      <c r="M23" s="4">
        <v>0.2</v>
      </c>
      <c r="N23" s="4" t="s">
        <v>304</v>
      </c>
      <c r="O23" s="1">
        <v>1</v>
      </c>
      <c r="P23" s="1">
        <v>0</v>
      </c>
      <c r="Q23" s="1">
        <v>0</v>
      </c>
      <c r="R23" s="4">
        <v>1</v>
      </c>
      <c r="S23" s="1">
        <v>1</v>
      </c>
    </row>
    <row r="24" spans="1:19" x14ac:dyDescent="0.2">
      <c r="A24" s="4" t="s">
        <v>298</v>
      </c>
      <c r="B24" s="4" t="s">
        <v>299</v>
      </c>
      <c r="C24" s="4" t="s">
        <v>300</v>
      </c>
      <c r="D24" s="4" t="s">
        <v>326</v>
      </c>
      <c r="E24" s="4" t="s">
        <v>303</v>
      </c>
      <c r="F24" s="4">
        <v>70.5</v>
      </c>
      <c r="G24" s="4">
        <v>45.05</v>
      </c>
      <c r="H24" s="4">
        <v>121.72</v>
      </c>
      <c r="I24" s="4">
        <v>69.87</v>
      </c>
      <c r="J24" s="4">
        <v>73.11</v>
      </c>
      <c r="K24" s="4">
        <v>37.43</v>
      </c>
      <c r="L24" s="4">
        <f t="shared" si="0"/>
        <v>13.198227153674845</v>
      </c>
      <c r="M24" s="4">
        <v>0.2</v>
      </c>
      <c r="N24" s="4" t="s">
        <v>304</v>
      </c>
      <c r="O24" s="1">
        <v>1</v>
      </c>
      <c r="P24" s="1">
        <v>0</v>
      </c>
      <c r="Q24" s="1">
        <v>0</v>
      </c>
      <c r="R24" s="4">
        <v>1</v>
      </c>
      <c r="S24" s="1">
        <v>1</v>
      </c>
    </row>
  </sheetData>
  <pageMargins left="0.7" right="0.7" top="0.75" bottom="0.75" header="0.3" footer="0.3"/>
  <pageSetup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N1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x14ac:dyDescent="0.2"/>
  <sheetData>
    <row r="1" spans="1:14" x14ac:dyDescent="0.2">
      <c r="A1" s="2" t="s">
        <v>67</v>
      </c>
      <c r="B1" s="2" t="s">
        <v>68</v>
      </c>
      <c r="C1" s="2" t="s">
        <v>109</v>
      </c>
      <c r="D1" s="2" t="s">
        <v>1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70</v>
      </c>
      <c r="L1" s="9" t="s">
        <v>110</v>
      </c>
      <c r="M1" s="9" t="s">
        <v>111</v>
      </c>
      <c r="N1" s="9" t="s">
        <v>112</v>
      </c>
    </row>
    <row r="2" spans="1:14" x14ac:dyDescent="0.2">
      <c r="A2" s="1" t="s">
        <v>139</v>
      </c>
      <c r="B2" s="1" t="s">
        <v>140</v>
      </c>
      <c r="C2" s="1" t="s">
        <v>141</v>
      </c>
      <c r="D2" s="1" t="s">
        <v>327</v>
      </c>
      <c r="E2" s="1">
        <v>0</v>
      </c>
      <c r="F2" s="1">
        <v>-1000</v>
      </c>
      <c r="G2" s="1">
        <v>0</v>
      </c>
      <c r="H2" s="1">
        <v>-1000</v>
      </c>
      <c r="I2" s="1">
        <v>0</v>
      </c>
      <c r="J2" s="1">
        <v>-1000</v>
      </c>
      <c r="K2" s="1">
        <v>7.2</v>
      </c>
      <c r="L2" s="1">
        <v>1</v>
      </c>
      <c r="M2" s="1">
        <v>1</v>
      </c>
      <c r="N2" s="1">
        <v>1</v>
      </c>
    </row>
    <row r="3" spans="1:14" x14ac:dyDescent="0.2">
      <c r="A3" s="1" t="s">
        <v>139</v>
      </c>
      <c r="B3" s="1" t="s">
        <v>140</v>
      </c>
      <c r="C3" s="1" t="s">
        <v>141</v>
      </c>
      <c r="D3" s="1" t="s">
        <v>328</v>
      </c>
      <c r="E3" s="1">
        <v>0</v>
      </c>
      <c r="F3" s="1">
        <v>-1050</v>
      </c>
      <c r="G3" s="1">
        <v>0</v>
      </c>
      <c r="H3" s="1">
        <v>-1050</v>
      </c>
      <c r="I3" s="1">
        <v>0</v>
      </c>
      <c r="J3" s="1">
        <v>-1050</v>
      </c>
      <c r="K3" s="1">
        <v>7.2</v>
      </c>
      <c r="L3" s="1">
        <v>1</v>
      </c>
      <c r="M3" s="1">
        <v>1</v>
      </c>
      <c r="N3" s="1">
        <v>1</v>
      </c>
    </row>
    <row r="4" spans="1:14" x14ac:dyDescent="0.2">
      <c r="A4" s="1" t="s">
        <v>169</v>
      </c>
      <c r="B4" s="1" t="s">
        <v>170</v>
      </c>
      <c r="C4" s="1" t="s">
        <v>171</v>
      </c>
      <c r="D4" s="1" t="s">
        <v>329</v>
      </c>
      <c r="E4" s="1">
        <v>0</v>
      </c>
      <c r="F4" s="1">
        <v>-150</v>
      </c>
      <c r="G4" s="1">
        <v>0</v>
      </c>
      <c r="H4" s="1">
        <v>-150</v>
      </c>
      <c r="I4" s="1">
        <v>0</v>
      </c>
      <c r="J4" s="1">
        <v>-150</v>
      </c>
      <c r="K4" s="1">
        <v>7.62</v>
      </c>
      <c r="L4" s="1">
        <v>1</v>
      </c>
      <c r="M4" s="1">
        <v>1</v>
      </c>
      <c r="N4" s="1">
        <v>1</v>
      </c>
    </row>
    <row r="5" spans="1:14" x14ac:dyDescent="0.2">
      <c r="A5" s="1" t="s">
        <v>181</v>
      </c>
      <c r="B5" s="1" t="s">
        <v>182</v>
      </c>
      <c r="C5" s="1" t="s">
        <v>183</v>
      </c>
      <c r="D5" s="1" t="s">
        <v>330</v>
      </c>
      <c r="E5" s="1">
        <v>0</v>
      </c>
      <c r="F5" s="1">
        <v>-300</v>
      </c>
      <c r="G5" s="1">
        <v>0</v>
      </c>
      <c r="H5" s="1">
        <v>-300</v>
      </c>
      <c r="I5" s="1">
        <v>0</v>
      </c>
      <c r="J5" s="1">
        <v>-300</v>
      </c>
      <c r="K5" s="1">
        <v>7.62</v>
      </c>
      <c r="L5" s="1">
        <v>1</v>
      </c>
      <c r="M5" s="1">
        <v>1</v>
      </c>
      <c r="N5" s="1">
        <v>1</v>
      </c>
    </row>
    <row r="6" spans="1:14" x14ac:dyDescent="0.2">
      <c r="A6" s="1" t="s">
        <v>187</v>
      </c>
      <c r="B6" s="1" t="s">
        <v>188</v>
      </c>
      <c r="C6" s="1" t="s">
        <v>189</v>
      </c>
      <c r="D6" s="1" t="s">
        <v>331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7.62</v>
      </c>
      <c r="L6" s="1">
        <v>0</v>
      </c>
      <c r="M6" s="1">
        <v>0</v>
      </c>
      <c r="N6" s="1">
        <v>0</v>
      </c>
    </row>
    <row r="7" spans="1:14" x14ac:dyDescent="0.2">
      <c r="A7" s="1" t="s">
        <v>199</v>
      </c>
      <c r="B7" s="1" t="s">
        <v>200</v>
      </c>
      <c r="C7" s="1" t="s">
        <v>201</v>
      </c>
      <c r="D7" s="1" t="s">
        <v>332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7.62</v>
      </c>
      <c r="L7" s="1">
        <v>0</v>
      </c>
      <c r="M7" s="1">
        <v>0</v>
      </c>
      <c r="N7" s="1">
        <v>0</v>
      </c>
    </row>
    <row r="8" spans="1:14" x14ac:dyDescent="0.2">
      <c r="A8" s="1" t="s">
        <v>208</v>
      </c>
      <c r="B8" s="1" t="s">
        <v>209</v>
      </c>
      <c r="C8" s="1" t="s">
        <v>210</v>
      </c>
      <c r="D8" s="1" t="s">
        <v>333</v>
      </c>
      <c r="E8" s="1">
        <v>0</v>
      </c>
      <c r="F8" s="1">
        <v>-300</v>
      </c>
      <c r="G8" s="1">
        <v>0</v>
      </c>
      <c r="H8" s="1">
        <v>-300</v>
      </c>
      <c r="I8" s="1">
        <v>0</v>
      </c>
      <c r="J8" s="1">
        <v>-300</v>
      </c>
      <c r="K8" s="1">
        <v>7.62</v>
      </c>
      <c r="L8" s="1">
        <v>1</v>
      </c>
      <c r="M8" s="1">
        <v>1</v>
      </c>
      <c r="N8" s="1">
        <v>1</v>
      </c>
    </row>
    <row r="9" spans="1:14" x14ac:dyDescent="0.2">
      <c r="A9" s="1" t="s">
        <v>229</v>
      </c>
      <c r="B9" s="1" t="s">
        <v>230</v>
      </c>
      <c r="C9" s="1" t="s">
        <v>231</v>
      </c>
      <c r="D9" s="1" t="s">
        <v>334</v>
      </c>
      <c r="E9" s="1">
        <v>0</v>
      </c>
      <c r="F9" s="1">
        <v>-300</v>
      </c>
      <c r="G9" s="1">
        <v>0</v>
      </c>
      <c r="H9" s="1">
        <v>-300</v>
      </c>
      <c r="I9" s="1">
        <v>0</v>
      </c>
      <c r="J9" s="1">
        <v>-300</v>
      </c>
      <c r="K9" s="1">
        <v>7.62</v>
      </c>
      <c r="L9" s="1">
        <v>1</v>
      </c>
      <c r="M9" s="1">
        <v>1</v>
      </c>
      <c r="N9" s="1">
        <v>1</v>
      </c>
    </row>
    <row r="10" spans="1:14" x14ac:dyDescent="0.2">
      <c r="A10" s="1" t="s">
        <v>235</v>
      </c>
      <c r="B10" s="1" t="s">
        <v>236</v>
      </c>
      <c r="C10" s="1" t="s">
        <v>237</v>
      </c>
      <c r="D10" s="1" t="s">
        <v>335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7.62</v>
      </c>
      <c r="L10" s="1">
        <v>0</v>
      </c>
      <c r="M10" s="1">
        <v>0</v>
      </c>
      <c r="N10" s="1">
        <v>0</v>
      </c>
    </row>
    <row r="11" spans="1:14" x14ac:dyDescent="0.2">
      <c r="A11" s="1" t="s">
        <v>262</v>
      </c>
      <c r="B11" s="1" t="s">
        <v>263</v>
      </c>
      <c r="C11" s="1" t="s">
        <v>264</v>
      </c>
      <c r="D11" s="1" t="s">
        <v>336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7.62</v>
      </c>
      <c r="L11" s="1">
        <v>0</v>
      </c>
      <c r="M11" s="1">
        <v>0</v>
      </c>
      <c r="N11" s="1">
        <v>0</v>
      </c>
    </row>
    <row r="12" spans="1:14" x14ac:dyDescent="0.2">
      <c r="A12" s="1" t="s">
        <v>286</v>
      </c>
      <c r="B12" s="1" t="s">
        <v>287</v>
      </c>
      <c r="C12" s="1" t="s">
        <v>288</v>
      </c>
      <c r="D12" s="1" t="s">
        <v>337</v>
      </c>
      <c r="E12" s="1">
        <v>0</v>
      </c>
      <c r="F12" s="1">
        <v>-300</v>
      </c>
      <c r="G12" s="1">
        <v>0</v>
      </c>
      <c r="H12" s="1">
        <v>-300</v>
      </c>
      <c r="I12" s="1">
        <v>0</v>
      </c>
      <c r="J12" s="1">
        <v>-300</v>
      </c>
      <c r="K12" s="1">
        <v>7.62</v>
      </c>
      <c r="L12" s="1">
        <v>1</v>
      </c>
      <c r="M12" s="1">
        <v>1</v>
      </c>
      <c r="N12" s="1">
        <v>1</v>
      </c>
    </row>
  </sheetData>
  <pageMargins left="0.7" right="0.7" top="0.75" bottom="0.75" header="0.3" footer="0.3"/>
  <pageSetup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x14ac:dyDescent="0.2"/>
  <cols>
    <col min="1" max="16384" width="14.6640625" style="1"/>
  </cols>
  <sheetData>
    <row r="1" spans="1:32" s="3" customFormat="1" x14ac:dyDescent="0.2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1</v>
      </c>
      <c r="H1" s="3" t="s">
        <v>84</v>
      </c>
      <c r="I1" s="3" t="s">
        <v>85</v>
      </c>
      <c r="J1" s="3" t="s">
        <v>93</v>
      </c>
      <c r="K1" s="3" t="s">
        <v>86</v>
      </c>
      <c r="L1" s="3" t="s">
        <v>94</v>
      </c>
      <c r="M1" s="3" t="s">
        <v>107</v>
      </c>
      <c r="N1" s="3" t="s">
        <v>108</v>
      </c>
      <c r="O1" s="3" t="s">
        <v>87</v>
      </c>
      <c r="P1" s="3" t="s">
        <v>95</v>
      </c>
      <c r="Q1" s="3" t="s">
        <v>88</v>
      </c>
      <c r="R1" s="3" t="s">
        <v>96</v>
      </c>
      <c r="S1" s="3" t="s">
        <v>89</v>
      </c>
      <c r="T1" s="3" t="s">
        <v>97</v>
      </c>
      <c r="U1" s="3" t="s">
        <v>90</v>
      </c>
      <c r="V1" s="3" t="s">
        <v>98</v>
      </c>
      <c r="W1" s="3" t="s">
        <v>91</v>
      </c>
      <c r="X1" s="3" t="s">
        <v>99</v>
      </c>
      <c r="Y1" s="3" t="s">
        <v>92</v>
      </c>
      <c r="Z1" s="3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105</v>
      </c>
      <c r="AF1" s="17" t="s">
        <v>106</v>
      </c>
    </row>
    <row r="2" spans="1:32" x14ac:dyDescent="0.2">
      <c r="A2" s="1" t="s">
        <v>193</v>
      </c>
      <c r="B2" s="1" t="s">
        <v>194</v>
      </c>
      <c r="C2" s="1" t="s">
        <v>195</v>
      </c>
      <c r="D2" s="1" t="s">
        <v>274</v>
      </c>
      <c r="E2" s="1" t="s">
        <v>275</v>
      </c>
      <c r="F2" s="1" t="s">
        <v>276</v>
      </c>
      <c r="G2" s="1" t="s">
        <v>338</v>
      </c>
      <c r="H2" s="1">
        <v>4.0164772769803028E-2</v>
      </c>
      <c r="I2" s="1">
        <v>0.63780000000000003</v>
      </c>
      <c r="J2" s="1">
        <v>1.9537</v>
      </c>
      <c r="K2" s="1">
        <v>0.27610000000000001</v>
      </c>
      <c r="L2" s="1">
        <v>0.64939999999999998</v>
      </c>
      <c r="M2" s="1">
        <v>3.0396999999999998</v>
      </c>
      <c r="N2" s="1">
        <v>6.6757</v>
      </c>
    </row>
    <row r="3" spans="1:32" x14ac:dyDescent="0.2">
      <c r="A3" s="1" t="s">
        <v>217</v>
      </c>
      <c r="B3" s="1" t="s">
        <v>218</v>
      </c>
      <c r="C3" s="1" t="s">
        <v>219</v>
      </c>
      <c r="D3" s="1" t="s">
        <v>220</v>
      </c>
      <c r="E3" s="1" t="s">
        <v>221</v>
      </c>
      <c r="F3" s="1" t="s">
        <v>222</v>
      </c>
      <c r="G3" s="1" t="s">
        <v>339</v>
      </c>
      <c r="H3" s="1">
        <v>1.4398636824392728</v>
      </c>
      <c r="O3" s="1">
        <v>0.3251</v>
      </c>
      <c r="P3" s="1">
        <v>1.0960000000000001</v>
      </c>
      <c r="Q3" s="1">
        <v>0.1573</v>
      </c>
      <c r="R3" s="1">
        <v>0.49459999999999998</v>
      </c>
      <c r="S3" s="1">
        <v>0.3276</v>
      </c>
      <c r="T3" s="1">
        <v>1.089</v>
      </c>
      <c r="U3" s="1">
        <v>0.15609999999999999</v>
      </c>
      <c r="V3" s="1">
        <v>0.41649999999999998</v>
      </c>
      <c r="W3" s="1">
        <v>0.15740000000000001</v>
      </c>
      <c r="X3" s="1">
        <v>0.49490000000000001</v>
      </c>
      <c r="Y3" s="1">
        <v>0.3251</v>
      </c>
      <c r="Z3" s="1">
        <v>1.0960000000000001</v>
      </c>
      <c r="AA3" s="1">
        <f>5.568</f>
        <v>5.5679999999999996</v>
      </c>
      <c r="AB3" s="1">
        <f>-1.564</f>
        <v>-1.5640000000000001</v>
      </c>
      <c r="AC3" s="1">
        <f>5.925</f>
        <v>5.9249999999999998</v>
      </c>
      <c r="AD3" s="1">
        <f>-0.7715</f>
        <v>-0.77149999999999996</v>
      </c>
      <c r="AE3" s="1">
        <f>-1.567</f>
        <v>-1.5669999999999999</v>
      </c>
      <c r="AF3" s="1">
        <f>5.57</f>
        <v>5.57</v>
      </c>
    </row>
    <row r="4" spans="1:32" x14ac:dyDescent="0.2">
      <c r="A4" s="1" t="s">
        <v>223</v>
      </c>
      <c r="B4" s="1" t="s">
        <v>224</v>
      </c>
      <c r="C4" s="1" t="s">
        <v>225</v>
      </c>
      <c r="D4" s="1" t="s">
        <v>226</v>
      </c>
      <c r="E4" s="1" t="s">
        <v>227</v>
      </c>
      <c r="F4" s="1" t="s">
        <v>228</v>
      </c>
      <c r="G4" s="1" t="s">
        <v>340</v>
      </c>
      <c r="H4" s="1">
        <v>9.8090912229818195E-2</v>
      </c>
      <c r="I4" s="1">
        <v>0.53039999999999998</v>
      </c>
      <c r="J4" s="1">
        <v>1.9265000000000001</v>
      </c>
      <c r="K4" s="1">
        <v>0.1686</v>
      </c>
      <c r="L4" s="1">
        <v>0.62190000000000001</v>
      </c>
      <c r="M4" s="1">
        <v>3.109</v>
      </c>
      <c r="N4" s="1">
        <v>7.0335000000000001</v>
      </c>
    </row>
    <row r="5" spans="1:32" x14ac:dyDescent="0.2">
      <c r="A5" s="1" t="s">
        <v>226</v>
      </c>
      <c r="B5" s="1" t="s">
        <v>227</v>
      </c>
      <c r="C5" s="1" t="s">
        <v>228</v>
      </c>
      <c r="D5" s="1" t="s">
        <v>229</v>
      </c>
      <c r="E5" s="1" t="s">
        <v>230</v>
      </c>
      <c r="F5" s="1" t="s">
        <v>231</v>
      </c>
      <c r="G5" s="1" t="s">
        <v>341</v>
      </c>
      <c r="H5" s="1">
        <v>0.20313068831836364</v>
      </c>
      <c r="O5" s="1">
        <v>0.28899999999999998</v>
      </c>
      <c r="P5" s="1">
        <v>1.0629999999999999</v>
      </c>
      <c r="Q5" s="1">
        <v>0.1208</v>
      </c>
      <c r="R5" s="1">
        <v>0.4607</v>
      </c>
      <c r="S5" s="1">
        <v>0.29070000000000001</v>
      </c>
      <c r="T5" s="1">
        <v>1.054</v>
      </c>
      <c r="U5" s="1">
        <v>0.12</v>
      </c>
      <c r="V5" s="1">
        <v>0.38300000000000001</v>
      </c>
      <c r="W5" s="1">
        <v>0.12089999999999999</v>
      </c>
      <c r="X5" s="1">
        <v>0.46100000000000002</v>
      </c>
      <c r="Y5" s="1">
        <v>0.28899999999999998</v>
      </c>
      <c r="Z5" s="1">
        <v>1.0620000000000001</v>
      </c>
      <c r="AA5" s="1">
        <f>5.574</f>
        <v>5.5739999999999998</v>
      </c>
      <c r="AB5" s="1">
        <f>-1.559</f>
        <v>-1.5589999999999999</v>
      </c>
      <c r="AC5" s="1">
        <f>5.931</f>
        <v>5.931</v>
      </c>
      <c r="AD5" s="1">
        <f>-0.7656</f>
        <v>-0.76559999999999995</v>
      </c>
      <c r="AE5" s="1">
        <f>-1.562</f>
        <v>-1.5620000000000001</v>
      </c>
      <c r="AF5" s="1">
        <f>5.576</f>
        <v>5.5759999999999996</v>
      </c>
    </row>
    <row r="6" spans="1:32" x14ac:dyDescent="0.2">
      <c r="A6" s="1" t="s">
        <v>229</v>
      </c>
      <c r="B6" s="1" t="s">
        <v>230</v>
      </c>
      <c r="C6" s="1" t="s">
        <v>231</v>
      </c>
      <c r="D6" s="1" t="s">
        <v>232</v>
      </c>
      <c r="E6" s="1" t="s">
        <v>233</v>
      </c>
      <c r="F6" s="1" t="s">
        <v>234</v>
      </c>
      <c r="G6" s="1" t="s">
        <v>342</v>
      </c>
      <c r="H6" s="1">
        <v>0.20114015795163634</v>
      </c>
      <c r="O6" s="1">
        <v>0.29799999999999999</v>
      </c>
      <c r="P6" s="1">
        <v>1.0449999999999999</v>
      </c>
      <c r="Q6" s="1">
        <v>0.13</v>
      </c>
      <c r="R6" s="1">
        <v>0.44309999999999999</v>
      </c>
      <c r="S6" s="1">
        <v>0.3</v>
      </c>
      <c r="T6" s="1">
        <v>1.0369999999999999</v>
      </c>
      <c r="U6" s="1">
        <v>0.129</v>
      </c>
      <c r="V6" s="1">
        <v>0.36559999999999998</v>
      </c>
      <c r="W6" s="1">
        <v>0.13</v>
      </c>
      <c r="X6" s="1">
        <v>0.44340000000000002</v>
      </c>
      <c r="Y6" s="1">
        <v>0.29799999999999999</v>
      </c>
      <c r="Z6" s="1">
        <v>1.0449999999999999</v>
      </c>
      <c r="AA6" s="1">
        <f>5.574</f>
        <v>5.5739999999999998</v>
      </c>
      <c r="AB6" s="1">
        <f>-1.559</f>
        <v>-1.5589999999999999</v>
      </c>
      <c r="AC6" s="1">
        <f>5.931</f>
        <v>5.931</v>
      </c>
      <c r="AD6" s="1">
        <f>-0.7656</f>
        <v>-0.76559999999999995</v>
      </c>
      <c r="AE6" s="1">
        <f>-1.562</f>
        <v>-1.5620000000000001</v>
      </c>
      <c r="AF6" s="1">
        <f>5.576</f>
        <v>5.5759999999999996</v>
      </c>
    </row>
    <row r="7" spans="1:32" x14ac:dyDescent="0.2">
      <c r="A7" s="1" t="s">
        <v>232</v>
      </c>
      <c r="B7" s="1" t="s">
        <v>233</v>
      </c>
      <c r="C7" s="1" t="s">
        <v>234</v>
      </c>
      <c r="D7" s="1" t="s">
        <v>235</v>
      </c>
      <c r="E7" s="1" t="s">
        <v>236</v>
      </c>
      <c r="F7" s="1" t="s">
        <v>237</v>
      </c>
      <c r="G7" s="1" t="s">
        <v>343</v>
      </c>
      <c r="H7" s="1">
        <v>4.8886363336613635E-2</v>
      </c>
      <c r="I7" s="1">
        <v>0.55800000000000005</v>
      </c>
      <c r="J7" s="1">
        <v>1.8771</v>
      </c>
      <c r="K7" s="1">
        <v>0.16900000000000001</v>
      </c>
      <c r="L7" s="1">
        <v>0.62490000000000001</v>
      </c>
      <c r="M7" s="1">
        <v>3.1027</v>
      </c>
      <c r="N7" s="1">
        <v>6.9885999999999999</v>
      </c>
    </row>
    <row r="8" spans="1:32" x14ac:dyDescent="0.2">
      <c r="A8" s="1" t="s">
        <v>235</v>
      </c>
      <c r="B8" s="1" t="s">
        <v>236</v>
      </c>
      <c r="C8" s="1" t="s">
        <v>237</v>
      </c>
      <c r="D8" s="1" t="s">
        <v>238</v>
      </c>
      <c r="E8" s="1" t="s">
        <v>239</v>
      </c>
      <c r="F8" s="1" t="s">
        <v>240</v>
      </c>
      <c r="G8" s="1" t="s">
        <v>344</v>
      </c>
      <c r="H8" s="1">
        <v>0.29314205483509087</v>
      </c>
      <c r="O8" s="1">
        <v>0.29799999999999999</v>
      </c>
      <c r="P8" s="1">
        <v>1.0449999999999999</v>
      </c>
      <c r="Q8" s="1">
        <v>0.13</v>
      </c>
      <c r="R8" s="1">
        <v>0.44309999999999999</v>
      </c>
      <c r="S8" s="1">
        <v>0.3</v>
      </c>
      <c r="T8" s="1">
        <v>1.0369999999999999</v>
      </c>
      <c r="U8" s="1">
        <v>0.129</v>
      </c>
      <c r="V8" s="1">
        <v>0.36559999999999998</v>
      </c>
      <c r="W8" s="1">
        <v>0.13</v>
      </c>
      <c r="X8" s="1">
        <v>0.44340000000000002</v>
      </c>
      <c r="Y8" s="1">
        <v>0.29799999999999999</v>
      </c>
      <c r="Z8" s="1">
        <v>1.0449999999999999</v>
      </c>
      <c r="AA8" s="1">
        <f>5.574</f>
        <v>5.5739999999999998</v>
      </c>
      <c r="AB8" s="1">
        <f>-1.559</f>
        <v>-1.5589999999999999</v>
      </c>
      <c r="AC8" s="1">
        <f>5.931</f>
        <v>5.931</v>
      </c>
      <c r="AD8" s="1">
        <f>-0.7656</f>
        <v>-0.76559999999999995</v>
      </c>
      <c r="AE8" s="1">
        <f>-1.562</f>
        <v>-1.5620000000000001</v>
      </c>
      <c r="AF8" s="1">
        <f>5.576</f>
        <v>5.5759999999999996</v>
      </c>
    </row>
    <row r="9" spans="1:32" x14ac:dyDescent="0.2">
      <c r="A9" s="1" t="s">
        <v>238</v>
      </c>
      <c r="B9" s="1" t="s">
        <v>239</v>
      </c>
      <c r="C9" s="1" t="s">
        <v>240</v>
      </c>
      <c r="D9" s="1" t="s">
        <v>241</v>
      </c>
      <c r="E9" s="1" t="s">
        <v>242</v>
      </c>
      <c r="F9" s="1" t="s">
        <v>243</v>
      </c>
      <c r="G9" s="1" t="s">
        <v>345</v>
      </c>
      <c r="H9" s="1">
        <v>0.2860246303649091</v>
      </c>
      <c r="O9" s="1">
        <v>0.29799999999999999</v>
      </c>
      <c r="P9" s="1">
        <v>1.0449999999999999</v>
      </c>
      <c r="Q9" s="1">
        <v>0.13</v>
      </c>
      <c r="R9" s="1">
        <v>0.44309999999999999</v>
      </c>
      <c r="S9" s="1">
        <v>0.3</v>
      </c>
      <c r="T9" s="1">
        <v>1.0369999999999999</v>
      </c>
      <c r="U9" s="1">
        <v>0.129</v>
      </c>
      <c r="V9" s="1">
        <v>0.36559999999999998</v>
      </c>
      <c r="W9" s="1">
        <v>0.13</v>
      </c>
      <c r="X9" s="1">
        <v>0.44340000000000002</v>
      </c>
      <c r="Y9" s="1">
        <v>0.29799999999999999</v>
      </c>
      <c r="Z9" s="1">
        <v>1.0449999999999999</v>
      </c>
      <c r="AA9" s="1">
        <f>5.574</f>
        <v>5.5739999999999998</v>
      </c>
      <c r="AB9" s="1">
        <f>-1.559</f>
        <v>-1.5589999999999999</v>
      </c>
      <c r="AC9" s="1">
        <f>5.931</f>
        <v>5.931</v>
      </c>
      <c r="AD9" s="1">
        <f>-0.7656</f>
        <v>-0.76559999999999995</v>
      </c>
      <c r="AE9" s="1">
        <f>-1.562</f>
        <v>-1.5620000000000001</v>
      </c>
      <c r="AF9" s="1">
        <f>5.576</f>
        <v>5.5759999999999996</v>
      </c>
    </row>
    <row r="10" spans="1:32" x14ac:dyDescent="0.2">
      <c r="A10" s="1" t="s">
        <v>244</v>
      </c>
      <c r="B10" s="1" t="s">
        <v>245</v>
      </c>
      <c r="C10" s="1" t="s">
        <v>246</v>
      </c>
      <c r="D10" s="1" t="s">
        <v>247</v>
      </c>
      <c r="E10" s="1" t="s">
        <v>248</v>
      </c>
      <c r="F10" s="1" t="s">
        <v>249</v>
      </c>
      <c r="G10" s="1" t="s">
        <v>346</v>
      </c>
      <c r="H10" s="1">
        <v>0.11885606440945455</v>
      </c>
      <c r="I10" s="1">
        <v>0.55800000000000005</v>
      </c>
      <c r="J10" s="1">
        <v>1.8771</v>
      </c>
      <c r="K10" s="1">
        <v>0.16900000000000001</v>
      </c>
      <c r="L10" s="1">
        <v>0.62490000000000001</v>
      </c>
      <c r="M10" s="1">
        <v>3.1027</v>
      </c>
      <c r="N10" s="1">
        <v>6.9885999999999999</v>
      </c>
    </row>
    <row r="11" spans="1:32" x14ac:dyDescent="0.2">
      <c r="A11" s="1" t="s">
        <v>250</v>
      </c>
      <c r="B11" s="1" t="s">
        <v>251</v>
      </c>
      <c r="C11" s="1" t="s">
        <v>252</v>
      </c>
      <c r="D11" s="1" t="s">
        <v>253</v>
      </c>
      <c r="E11" s="1" t="s">
        <v>254</v>
      </c>
      <c r="F11" s="1" t="s">
        <v>255</v>
      </c>
      <c r="G11" s="1" t="s">
        <v>347</v>
      </c>
      <c r="H11" s="1">
        <v>0.75804926668181816</v>
      </c>
      <c r="O11" s="1">
        <v>0.40510000000000002</v>
      </c>
      <c r="P11" s="1">
        <v>1.069</v>
      </c>
      <c r="Q11" s="1">
        <v>0.13</v>
      </c>
      <c r="R11" s="1">
        <v>0.44309999999999999</v>
      </c>
      <c r="S11" s="1">
        <v>0.40710000000000002</v>
      </c>
      <c r="T11" s="1">
        <v>1.0609999999999999</v>
      </c>
      <c r="U11" s="1">
        <v>0.129</v>
      </c>
      <c r="V11" s="1">
        <v>0.36559999999999998</v>
      </c>
      <c r="W11" s="1">
        <v>0.13</v>
      </c>
      <c r="X11" s="1">
        <v>0.44340000000000002</v>
      </c>
      <c r="Y11" s="1">
        <v>0.40510000000000002</v>
      </c>
      <c r="Z11" s="1">
        <v>1.069</v>
      </c>
      <c r="AA11" s="1">
        <f>5.356</f>
        <v>5.3559999999999999</v>
      </c>
      <c r="AB11" s="1">
        <f>-1.453</f>
        <v>-1.4530000000000001</v>
      </c>
      <c r="AC11" s="1">
        <f>5.677</f>
        <v>5.6769999999999996</v>
      </c>
      <c r="AD11" s="1">
        <f>-0.7265</f>
        <v>-0.72650000000000003</v>
      </c>
      <c r="AE11" s="1">
        <f>-1.456</f>
        <v>-1.456</v>
      </c>
      <c r="AF11" s="1">
        <f>5.358</f>
        <v>5.3579999999999997</v>
      </c>
    </row>
    <row r="12" spans="1:32" x14ac:dyDescent="0.2">
      <c r="A12" s="1" t="s">
        <v>256</v>
      </c>
      <c r="B12" s="1" t="s">
        <v>257</v>
      </c>
      <c r="C12" s="1" t="s">
        <v>258</v>
      </c>
      <c r="D12" s="1" t="s">
        <v>259</v>
      </c>
      <c r="E12" s="1" t="s">
        <v>260</v>
      </c>
      <c r="F12" s="1" t="s">
        <v>261</v>
      </c>
      <c r="G12" s="1" t="s">
        <v>348</v>
      </c>
      <c r="H12" s="1">
        <v>0.30725190377145456</v>
      </c>
      <c r="O12" s="1">
        <v>0.39610000000000001</v>
      </c>
      <c r="P12" s="1">
        <v>1.087</v>
      </c>
      <c r="Q12" s="1">
        <v>0.1208</v>
      </c>
      <c r="R12" s="1">
        <v>0.4607</v>
      </c>
      <c r="S12" s="1">
        <v>0.39779999999999999</v>
      </c>
      <c r="T12" s="1">
        <v>1.0780000000000001</v>
      </c>
      <c r="U12" s="1">
        <v>0.12</v>
      </c>
      <c r="V12" s="1">
        <v>0.38300000000000001</v>
      </c>
      <c r="W12" s="1">
        <v>0.12089999999999999</v>
      </c>
      <c r="X12" s="1">
        <v>0.46100000000000002</v>
      </c>
      <c r="Y12" s="1">
        <v>0.39610000000000001</v>
      </c>
      <c r="Z12" s="1">
        <v>1.087</v>
      </c>
      <c r="AA12" s="1">
        <f>5.356</f>
        <v>5.3559999999999999</v>
      </c>
      <c r="AB12" s="1">
        <f>-1.453</f>
        <v>-1.4530000000000001</v>
      </c>
      <c r="AC12" s="1">
        <f>5.677</f>
        <v>5.6769999999999996</v>
      </c>
      <c r="AD12" s="1">
        <f>-0.7265</f>
        <v>-0.72650000000000003</v>
      </c>
      <c r="AE12" s="1">
        <f>-1.456</f>
        <v>-1.456</v>
      </c>
      <c r="AF12" s="1">
        <f>5.358</f>
        <v>5.3579999999999997</v>
      </c>
    </row>
    <row r="13" spans="1:32" x14ac:dyDescent="0.2">
      <c r="A13" s="1" t="s">
        <v>259</v>
      </c>
      <c r="B13" s="1" t="s">
        <v>260</v>
      </c>
      <c r="C13" s="1" t="s">
        <v>261</v>
      </c>
      <c r="D13" s="1" t="s">
        <v>262</v>
      </c>
      <c r="E13" s="1" t="s">
        <v>263</v>
      </c>
      <c r="F13" s="1" t="s">
        <v>264</v>
      </c>
      <c r="G13" s="1" t="s">
        <v>349</v>
      </c>
      <c r="H13" s="1">
        <v>0.26473864483527271</v>
      </c>
      <c r="O13" s="1">
        <v>0.39610000000000001</v>
      </c>
      <c r="P13" s="1">
        <v>1.087</v>
      </c>
      <c r="Q13" s="1">
        <v>0.1208</v>
      </c>
      <c r="R13" s="1">
        <v>0.4607</v>
      </c>
      <c r="S13" s="1">
        <v>0.39779999999999999</v>
      </c>
      <c r="T13" s="1">
        <v>1.0780000000000001</v>
      </c>
      <c r="U13" s="1">
        <v>0.12</v>
      </c>
      <c r="V13" s="1">
        <v>0.38300000000000001</v>
      </c>
      <c r="W13" s="1">
        <v>0.12089999999999999</v>
      </c>
      <c r="X13" s="1">
        <v>0.46100000000000002</v>
      </c>
      <c r="Y13" s="1">
        <v>0.39610000000000001</v>
      </c>
      <c r="Z13" s="1">
        <v>1.087</v>
      </c>
      <c r="AA13" s="1">
        <f>5.356</f>
        <v>5.3559999999999999</v>
      </c>
      <c r="AB13" s="1">
        <f>-1.453</f>
        <v>-1.4530000000000001</v>
      </c>
      <c r="AC13" s="1">
        <f>5.677</f>
        <v>5.6769999999999996</v>
      </c>
      <c r="AD13" s="1">
        <f>-0.7265</f>
        <v>-0.72650000000000003</v>
      </c>
      <c r="AE13" s="1">
        <f>-1.456</f>
        <v>-1.456</v>
      </c>
      <c r="AF13" s="1">
        <f>5.358</f>
        <v>5.3579999999999997</v>
      </c>
    </row>
    <row r="14" spans="1:32" x14ac:dyDescent="0.2">
      <c r="A14" s="1" t="s">
        <v>262</v>
      </c>
      <c r="B14" s="1" t="s">
        <v>263</v>
      </c>
      <c r="C14" s="1" t="s">
        <v>264</v>
      </c>
      <c r="D14" s="1" t="s">
        <v>265</v>
      </c>
      <c r="E14" s="1" t="s">
        <v>266</v>
      </c>
      <c r="F14" s="1" t="s">
        <v>267</v>
      </c>
      <c r="G14" s="1" t="s">
        <v>350</v>
      </c>
      <c r="H14" s="1">
        <v>0.31535985857636362</v>
      </c>
      <c r="O14" s="1">
        <v>0.39610000000000001</v>
      </c>
      <c r="P14" s="1">
        <v>1.087</v>
      </c>
      <c r="Q14" s="1">
        <v>0.1208</v>
      </c>
      <c r="R14" s="1">
        <v>0.4607</v>
      </c>
      <c r="S14" s="1">
        <v>0.39779999999999999</v>
      </c>
      <c r="T14" s="1">
        <v>1.0780000000000001</v>
      </c>
      <c r="U14" s="1">
        <v>0.12</v>
      </c>
      <c r="V14" s="1">
        <v>0.38300000000000001</v>
      </c>
      <c r="W14" s="1">
        <v>0.12089999999999999</v>
      </c>
      <c r="X14" s="1">
        <v>0.46100000000000002</v>
      </c>
      <c r="Y14" s="1">
        <v>0.39610000000000001</v>
      </c>
      <c r="Z14" s="1">
        <v>1.087</v>
      </c>
      <c r="AA14" s="1">
        <f>5.356</f>
        <v>5.3559999999999999</v>
      </c>
      <c r="AB14" s="1">
        <f>-1.453</f>
        <v>-1.4530000000000001</v>
      </c>
      <c r="AC14" s="1">
        <f>5.677</f>
        <v>5.6769999999999996</v>
      </c>
      <c r="AD14" s="1">
        <f>-0.7265</f>
        <v>-0.72650000000000003</v>
      </c>
      <c r="AE14" s="1">
        <f>-1.456</f>
        <v>-1.456</v>
      </c>
      <c r="AF14" s="1">
        <f>5.358</f>
        <v>5.3579999999999997</v>
      </c>
    </row>
    <row r="15" spans="1:32" x14ac:dyDescent="0.2">
      <c r="A15" s="1" t="s">
        <v>265</v>
      </c>
      <c r="B15" s="1" t="s">
        <v>266</v>
      </c>
      <c r="C15" s="1" t="s">
        <v>267</v>
      </c>
      <c r="D15" s="1" t="s">
        <v>268</v>
      </c>
      <c r="E15" s="1" t="s">
        <v>269</v>
      </c>
      <c r="F15" s="1" t="s">
        <v>270</v>
      </c>
      <c r="G15" s="1" t="s">
        <v>351</v>
      </c>
      <c r="H15" s="1">
        <v>0.37214395130254546</v>
      </c>
      <c r="O15" s="1">
        <v>0.39610000000000001</v>
      </c>
      <c r="P15" s="1">
        <v>1.087</v>
      </c>
      <c r="Q15" s="1">
        <v>0.1208</v>
      </c>
      <c r="R15" s="1">
        <v>0.4607</v>
      </c>
      <c r="S15" s="1">
        <v>0.39779999999999999</v>
      </c>
      <c r="T15" s="1">
        <v>1.0780000000000001</v>
      </c>
      <c r="U15" s="1">
        <v>0.12</v>
      </c>
      <c r="V15" s="1">
        <v>0.38300000000000001</v>
      </c>
      <c r="W15" s="1">
        <v>0.12089999999999999</v>
      </c>
      <c r="X15" s="1">
        <v>0.46100000000000002</v>
      </c>
      <c r="Y15" s="1">
        <v>0.39610000000000001</v>
      </c>
      <c r="Z15" s="1">
        <v>1.087</v>
      </c>
      <c r="AA15" s="1">
        <f>5.356</f>
        <v>5.3559999999999999</v>
      </c>
      <c r="AB15" s="1">
        <f>-1.453</f>
        <v>-1.4530000000000001</v>
      </c>
      <c r="AC15" s="1">
        <f>5.677</f>
        <v>5.6769999999999996</v>
      </c>
      <c r="AD15" s="1">
        <f>-0.7265</f>
        <v>-0.72650000000000003</v>
      </c>
      <c r="AE15" s="1">
        <f>-1.456</f>
        <v>-1.456</v>
      </c>
      <c r="AF15" s="1">
        <f>5.358</f>
        <v>5.3579999999999997</v>
      </c>
    </row>
    <row r="16" spans="1:32" x14ac:dyDescent="0.2">
      <c r="A16" s="1" t="s">
        <v>271</v>
      </c>
      <c r="B16" s="1" t="s">
        <v>272</v>
      </c>
      <c r="C16" s="1" t="s">
        <v>273</v>
      </c>
      <c r="D16" s="1" t="s">
        <v>274</v>
      </c>
      <c r="E16" s="1" t="s">
        <v>275</v>
      </c>
      <c r="F16" s="1" t="s">
        <v>276</v>
      </c>
      <c r="G16" s="1" t="s">
        <v>352</v>
      </c>
      <c r="H16" s="1">
        <v>5.0518941010545451E-2</v>
      </c>
      <c r="I16" s="1">
        <v>0.63780000000000003</v>
      </c>
      <c r="J16" s="1">
        <v>1.9537</v>
      </c>
      <c r="K16" s="1">
        <v>0.27610000000000001</v>
      </c>
      <c r="L16" s="1">
        <v>0.64939999999999998</v>
      </c>
      <c r="M16" s="1">
        <v>3.0396999999999998</v>
      </c>
      <c r="N16" s="1">
        <v>6.6757</v>
      </c>
    </row>
    <row r="17" spans="1:32" x14ac:dyDescent="0.2">
      <c r="A17" s="1" t="s">
        <v>277</v>
      </c>
      <c r="B17" s="1" t="s">
        <v>278</v>
      </c>
      <c r="C17" s="1" t="s">
        <v>279</v>
      </c>
      <c r="D17" s="1" t="s">
        <v>280</v>
      </c>
      <c r="E17" s="1" t="s">
        <v>281</v>
      </c>
      <c r="F17" s="1" t="s">
        <v>282</v>
      </c>
      <c r="G17" s="1" t="s">
        <v>353</v>
      </c>
      <c r="H17" s="1">
        <v>0.39534660356018181</v>
      </c>
      <c r="O17" s="1">
        <v>0.43219999999999997</v>
      </c>
      <c r="P17" s="1">
        <v>1.1200000000000001</v>
      </c>
      <c r="Q17" s="1">
        <v>0.1573</v>
      </c>
      <c r="R17" s="1">
        <v>0.49459999999999998</v>
      </c>
      <c r="S17" s="1">
        <v>0.43469999999999998</v>
      </c>
      <c r="T17" s="1">
        <v>1.113</v>
      </c>
      <c r="U17" s="1">
        <v>0.15609999999999999</v>
      </c>
      <c r="V17" s="1">
        <v>0.41649999999999998</v>
      </c>
      <c r="W17" s="1">
        <v>0.15740000000000001</v>
      </c>
      <c r="X17" s="1">
        <v>0.49490000000000001</v>
      </c>
      <c r="Y17" s="1">
        <v>0.43219999999999997</v>
      </c>
      <c r="Z17" s="1">
        <v>1.1200000000000001</v>
      </c>
      <c r="AA17" s="1">
        <f>5.351</f>
        <v>5.351</v>
      </c>
      <c r="AB17" s="1">
        <f>-1.459</f>
        <v>-1.4590000000000001</v>
      </c>
      <c r="AC17" s="1">
        <f>5.672</f>
        <v>5.6719999999999997</v>
      </c>
      <c r="AD17" s="1">
        <f>-0.7321</f>
        <v>-0.73209999999999997</v>
      </c>
      <c r="AE17" s="1">
        <f>-1.461</f>
        <v>-1.4610000000000001</v>
      </c>
      <c r="AF17" s="1">
        <f>5.352</f>
        <v>5.3520000000000003</v>
      </c>
    </row>
    <row r="18" spans="1:32" x14ac:dyDescent="0.2">
      <c r="A18" s="1" t="s">
        <v>283</v>
      </c>
      <c r="B18" s="1" t="s">
        <v>284</v>
      </c>
      <c r="C18" s="1" t="s">
        <v>285</v>
      </c>
      <c r="D18" s="1" t="s">
        <v>286</v>
      </c>
      <c r="E18" s="1" t="s">
        <v>287</v>
      </c>
      <c r="F18" s="1" t="s">
        <v>288</v>
      </c>
      <c r="G18" s="1" t="s">
        <v>354</v>
      </c>
      <c r="H18" s="1">
        <v>6.6238637240530307E-2</v>
      </c>
      <c r="O18" s="1">
        <v>0.59009999999999996</v>
      </c>
      <c r="P18" s="1">
        <v>1.242</v>
      </c>
      <c r="Q18" s="1">
        <v>0.1573</v>
      </c>
      <c r="R18" s="1">
        <v>0.49459999999999998</v>
      </c>
      <c r="S18" s="1">
        <v>0.59260000000000002</v>
      </c>
      <c r="T18" s="1">
        <v>1.2350000000000001</v>
      </c>
      <c r="U18" s="1">
        <v>0.15609999999999999</v>
      </c>
      <c r="V18" s="1">
        <v>0.41649999999999998</v>
      </c>
      <c r="W18" s="1">
        <v>0.15740000000000001</v>
      </c>
      <c r="X18" s="1">
        <v>0.49490000000000001</v>
      </c>
      <c r="Y18" s="1">
        <v>0.59009999999999996</v>
      </c>
      <c r="Z18" s="1">
        <v>1.242</v>
      </c>
      <c r="AA18" s="1">
        <f>5.176</f>
        <v>5.1760000000000002</v>
      </c>
      <c r="AB18" s="1">
        <f>-1.376</f>
        <v>-1.3759999999999999</v>
      </c>
      <c r="AC18" s="1">
        <f>5.469</f>
        <v>5.4690000000000003</v>
      </c>
      <c r="AD18" s="1">
        <f>-0.7002</f>
        <v>-0.70020000000000004</v>
      </c>
      <c r="AE18" s="1">
        <f>-1.378</f>
        <v>-1.3779999999999999</v>
      </c>
      <c r="AF18" s="1">
        <f>5.178</f>
        <v>5.1779999999999999</v>
      </c>
    </row>
    <row r="19" spans="1:32" x14ac:dyDescent="0.2">
      <c r="A19" s="1" t="s">
        <v>286</v>
      </c>
      <c r="B19" s="1" t="s">
        <v>287</v>
      </c>
      <c r="C19" s="1" t="s">
        <v>288</v>
      </c>
      <c r="D19" s="1" t="s">
        <v>289</v>
      </c>
      <c r="E19" s="1" t="s">
        <v>290</v>
      </c>
      <c r="F19" s="1" t="s">
        <v>291</v>
      </c>
      <c r="G19" s="1" t="s">
        <v>355</v>
      </c>
      <c r="H19" s="1">
        <v>0.35916667816000003</v>
      </c>
      <c r="O19" s="1">
        <v>0.59009999999999996</v>
      </c>
      <c r="P19" s="1">
        <v>1.242</v>
      </c>
      <c r="Q19" s="1">
        <v>0.1573</v>
      </c>
      <c r="R19" s="1">
        <v>0.49459999999999998</v>
      </c>
      <c r="S19" s="1">
        <v>0.59260000000000002</v>
      </c>
      <c r="T19" s="1">
        <v>1.2350000000000001</v>
      </c>
      <c r="U19" s="1">
        <v>0.15609999999999999</v>
      </c>
      <c r="V19" s="1">
        <v>0.41649999999999998</v>
      </c>
      <c r="W19" s="1">
        <v>0.15740000000000001</v>
      </c>
      <c r="X19" s="1">
        <v>0.49490000000000001</v>
      </c>
      <c r="Y19" s="1">
        <v>0.59009999999999996</v>
      </c>
      <c r="Z19" s="1">
        <v>1.242</v>
      </c>
      <c r="AA19" s="1">
        <f>5.176</f>
        <v>5.1760000000000002</v>
      </c>
      <c r="AB19" s="1">
        <f>-1.376</f>
        <v>-1.3759999999999999</v>
      </c>
      <c r="AC19" s="1">
        <f>5.469</f>
        <v>5.4690000000000003</v>
      </c>
      <c r="AD19" s="1">
        <f>-0.7002</f>
        <v>-0.70020000000000004</v>
      </c>
      <c r="AE19" s="1">
        <f>-1.378</f>
        <v>-1.3779999999999999</v>
      </c>
      <c r="AF19" s="1">
        <f>5.178</f>
        <v>5.1779999999999999</v>
      </c>
    </row>
    <row r="20" spans="1:32" x14ac:dyDescent="0.2">
      <c r="A20" s="1" t="s">
        <v>289</v>
      </c>
      <c r="B20" s="1" t="s">
        <v>290</v>
      </c>
      <c r="C20" s="1" t="s">
        <v>291</v>
      </c>
      <c r="D20" s="1" t="s">
        <v>292</v>
      </c>
      <c r="E20" s="1" t="s">
        <v>293</v>
      </c>
      <c r="F20" s="1" t="s">
        <v>294</v>
      </c>
      <c r="G20" s="1" t="s">
        <v>356</v>
      </c>
      <c r="H20" s="1">
        <v>0.63105873231509091</v>
      </c>
      <c r="O20" s="1">
        <v>0.56779999999999997</v>
      </c>
      <c r="P20" s="1">
        <v>1.1020000000000001</v>
      </c>
      <c r="Q20" s="1">
        <v>0.13</v>
      </c>
      <c r="R20" s="1">
        <v>0.44309999999999999</v>
      </c>
      <c r="S20" s="1">
        <v>0.56979999999999997</v>
      </c>
      <c r="T20" s="1">
        <v>1.093</v>
      </c>
      <c r="U20" s="1">
        <v>0.129</v>
      </c>
      <c r="V20" s="1">
        <v>0.36559999999999998</v>
      </c>
      <c r="W20" s="1">
        <v>0.13</v>
      </c>
      <c r="X20" s="1">
        <v>0.44340000000000002</v>
      </c>
      <c r="Y20" s="1">
        <v>0.56779999999999997</v>
      </c>
      <c r="Z20" s="1">
        <v>1.1020000000000001</v>
      </c>
      <c r="AA20" s="1">
        <f>5.182</f>
        <v>5.1820000000000004</v>
      </c>
      <c r="AB20" s="1">
        <f>-1.371</f>
        <v>-1.371</v>
      </c>
      <c r="AC20" s="1">
        <f>5.474</f>
        <v>5.4740000000000002</v>
      </c>
      <c r="AD20" s="1">
        <f>-0.6948</f>
        <v>-0.69479999999999997</v>
      </c>
      <c r="AE20" s="1">
        <f>-1.373</f>
        <v>-1.373</v>
      </c>
      <c r="AF20" s="1">
        <f>5.183</f>
        <v>5.1829999999999998</v>
      </c>
    </row>
    <row r="21" spans="1:32" x14ac:dyDescent="0.2">
      <c r="A21" s="1" t="s">
        <v>292</v>
      </c>
      <c r="B21" s="1" t="s">
        <v>293</v>
      </c>
      <c r="C21" s="1" t="s">
        <v>294</v>
      </c>
      <c r="D21" s="1" t="s">
        <v>295</v>
      </c>
      <c r="E21" s="1" t="s">
        <v>296</v>
      </c>
      <c r="F21" s="1" t="s">
        <v>297</v>
      </c>
      <c r="G21" s="1" t="s">
        <v>357</v>
      </c>
      <c r="H21" s="1">
        <v>0.14034470146072728</v>
      </c>
      <c r="O21" s="1">
        <v>0.59009999999999996</v>
      </c>
      <c r="P21" s="1">
        <v>1.242</v>
      </c>
      <c r="Q21" s="1">
        <v>0.1573</v>
      </c>
      <c r="R21" s="1">
        <v>0.49459999999999998</v>
      </c>
      <c r="S21" s="1">
        <v>0.59260000000000002</v>
      </c>
      <c r="T21" s="1">
        <v>1.2350000000000001</v>
      </c>
      <c r="U21" s="1">
        <v>0.15609999999999999</v>
      </c>
      <c r="V21" s="1">
        <v>0.41649999999999998</v>
      </c>
      <c r="W21" s="1">
        <v>0.15740000000000001</v>
      </c>
      <c r="X21" s="1">
        <v>0.49490000000000001</v>
      </c>
      <c r="Y21" s="1">
        <v>0.59009999999999996</v>
      </c>
      <c r="Z21" s="1">
        <v>1.242</v>
      </c>
      <c r="AA21" s="1">
        <f>5.176</f>
        <v>5.1760000000000002</v>
      </c>
      <c r="AB21" s="1">
        <f>-1.376</f>
        <v>-1.3759999999999999</v>
      </c>
      <c r="AC21" s="1">
        <f>5.469</f>
        <v>5.4690000000000003</v>
      </c>
      <c r="AD21" s="1">
        <f>-0.7002</f>
        <v>-0.70020000000000004</v>
      </c>
      <c r="AE21" s="1">
        <f>-1.378</f>
        <v>-1.3779999999999999</v>
      </c>
      <c r="AF21" s="1">
        <f>5.178</f>
        <v>5.1779999999999999</v>
      </c>
    </row>
    <row r="22" spans="1:32" x14ac:dyDescent="0.2">
      <c r="A22" s="1" t="s">
        <v>145</v>
      </c>
      <c r="B22" s="1" t="s">
        <v>146</v>
      </c>
      <c r="C22" s="1" t="s">
        <v>147</v>
      </c>
      <c r="D22" s="1" t="s">
        <v>148</v>
      </c>
      <c r="E22" s="1" t="s">
        <v>149</v>
      </c>
      <c r="F22" s="1" t="s">
        <v>150</v>
      </c>
      <c r="G22" s="1" t="s">
        <v>358</v>
      </c>
      <c r="H22" s="1">
        <v>0.19048296064090908</v>
      </c>
      <c r="I22" s="1">
        <v>1.83750069888</v>
      </c>
      <c r="J22" s="1">
        <v>2.7106020057600002</v>
      </c>
      <c r="K22" s="1">
        <v>0.14679953164800003</v>
      </c>
      <c r="L22" s="1">
        <v>0.22370042534400003</v>
      </c>
      <c r="M22" s="1">
        <v>0</v>
      </c>
      <c r="N22" s="1">
        <v>229.23495936</v>
      </c>
    </row>
    <row r="23" spans="1:32" x14ac:dyDescent="0.2">
      <c r="A23" s="1" t="s">
        <v>295</v>
      </c>
      <c r="B23" s="1" t="s">
        <v>296</v>
      </c>
      <c r="C23" s="1" t="s">
        <v>297</v>
      </c>
      <c r="D23" s="1" t="s">
        <v>298</v>
      </c>
      <c r="E23" s="1" t="s">
        <v>299</v>
      </c>
      <c r="F23" s="1" t="s">
        <v>300</v>
      </c>
      <c r="G23" s="1" t="s">
        <v>359</v>
      </c>
      <c r="H23" s="1">
        <v>0.37990342124781817</v>
      </c>
      <c r="I23" s="1">
        <v>1.8694</v>
      </c>
      <c r="J23" s="1">
        <v>3.3963000000000001</v>
      </c>
      <c r="K23" s="1">
        <v>0.53869999999999996</v>
      </c>
      <c r="L23" s="1">
        <v>0.30259999999999998</v>
      </c>
      <c r="M23" s="1">
        <v>0</v>
      </c>
      <c r="N23" s="1">
        <v>96.943399999999997</v>
      </c>
    </row>
    <row r="24" spans="1:32" x14ac:dyDescent="0.2">
      <c r="A24" s="1" t="s">
        <v>151</v>
      </c>
      <c r="B24" s="1" t="s">
        <v>152</v>
      </c>
      <c r="C24" s="1" t="s">
        <v>153</v>
      </c>
      <c r="D24" s="1" t="s">
        <v>154</v>
      </c>
      <c r="E24" s="1" t="s">
        <v>155</v>
      </c>
      <c r="F24" s="1" t="s">
        <v>156</v>
      </c>
      <c r="G24" s="1" t="s">
        <v>360</v>
      </c>
      <c r="H24" s="1">
        <v>4.2352274082545452E-2</v>
      </c>
      <c r="I24" s="1">
        <v>0.83640021696000011</v>
      </c>
      <c r="J24" s="1">
        <v>2.1109926182400001</v>
      </c>
      <c r="K24" s="1">
        <v>0.30310063027200002</v>
      </c>
      <c r="L24" s="1">
        <v>0.64909993420800005</v>
      </c>
      <c r="M24" s="1">
        <v>3.0255989068800004</v>
      </c>
      <c r="N24" s="1">
        <v>6.6181053312000007</v>
      </c>
    </row>
    <row r="25" spans="1:32" x14ac:dyDescent="0.2">
      <c r="A25" s="1" t="s">
        <v>151</v>
      </c>
      <c r="B25" s="1" t="s">
        <v>152</v>
      </c>
      <c r="C25" s="1" t="s">
        <v>153</v>
      </c>
      <c r="D25" s="1" t="s">
        <v>199</v>
      </c>
      <c r="E25" s="1" t="s">
        <v>200</v>
      </c>
      <c r="F25" s="1" t="s">
        <v>201</v>
      </c>
      <c r="G25" s="1" t="s">
        <v>361</v>
      </c>
      <c r="H25" s="1">
        <v>0.21122727948654546</v>
      </c>
      <c r="I25" s="1">
        <v>0.73469933222400008</v>
      </c>
      <c r="J25" s="1">
        <v>1.9895998003200002</v>
      </c>
      <c r="K25" s="1">
        <v>0.30310063027200002</v>
      </c>
      <c r="L25" s="1">
        <v>0.64909993420800005</v>
      </c>
      <c r="M25" s="1">
        <v>3.0420946828800002</v>
      </c>
      <c r="N25" s="1">
        <v>6.6181053312000007</v>
      </c>
    </row>
    <row r="26" spans="1:32" x14ac:dyDescent="0.2">
      <c r="A26" s="1" t="s">
        <v>157</v>
      </c>
      <c r="B26" s="1" t="s">
        <v>158</v>
      </c>
      <c r="C26" s="1" t="s">
        <v>159</v>
      </c>
      <c r="D26" s="1" t="s">
        <v>160</v>
      </c>
      <c r="E26" s="1" t="s">
        <v>161</v>
      </c>
      <c r="F26" s="1" t="s">
        <v>162</v>
      </c>
      <c r="G26" s="1" t="s">
        <v>362</v>
      </c>
      <c r="H26" s="1">
        <v>0.14350000459199999</v>
      </c>
      <c r="I26" s="1">
        <v>0.73469933222400008</v>
      </c>
      <c r="J26" s="1">
        <v>1.9895998003200002</v>
      </c>
      <c r="K26" s="1">
        <v>0.30310063027200002</v>
      </c>
      <c r="L26" s="1">
        <v>0.64909993420800005</v>
      </c>
      <c r="M26" s="1">
        <v>3.0420946828800002</v>
      </c>
      <c r="N26" s="1">
        <v>6.6181053312000007</v>
      </c>
    </row>
    <row r="27" spans="1:32" x14ac:dyDescent="0.2">
      <c r="A27" s="1" t="s">
        <v>163</v>
      </c>
      <c r="B27" s="1" t="s">
        <v>164</v>
      </c>
      <c r="C27" s="1" t="s">
        <v>165</v>
      </c>
      <c r="D27" s="1" t="s">
        <v>166</v>
      </c>
      <c r="E27" s="1" t="s">
        <v>167</v>
      </c>
      <c r="F27" s="1" t="s">
        <v>168</v>
      </c>
      <c r="G27" s="1" t="s">
        <v>363</v>
      </c>
      <c r="H27" s="1">
        <v>0.55097918429799997</v>
      </c>
      <c r="I27" s="1">
        <v>0.5995997314560001</v>
      </c>
      <c r="J27" s="1">
        <v>1.8730993881600002</v>
      </c>
      <c r="K27" s="1">
        <v>0.30310063027200002</v>
      </c>
      <c r="L27" s="1">
        <v>0.64909993420800005</v>
      </c>
      <c r="M27" s="1">
        <v>3.0325995532800003</v>
      </c>
      <c r="N27" s="1">
        <v>6.6094953408000006</v>
      </c>
    </row>
    <row r="28" spans="1:32" x14ac:dyDescent="0.2">
      <c r="A28" s="1" t="s">
        <v>166</v>
      </c>
      <c r="B28" s="1" t="s">
        <v>167</v>
      </c>
      <c r="C28" s="1" t="s">
        <v>168</v>
      </c>
      <c r="D28" s="1" t="s">
        <v>169</v>
      </c>
      <c r="E28" s="1" t="s">
        <v>170</v>
      </c>
      <c r="F28" s="1" t="s">
        <v>171</v>
      </c>
      <c r="G28" s="1" t="s">
        <v>364</v>
      </c>
      <c r="H28" s="1">
        <v>0.30439394913454543</v>
      </c>
      <c r="I28" s="1">
        <v>0.65209975142400001</v>
      </c>
      <c r="J28" s="1">
        <v>1.96100175744</v>
      </c>
      <c r="K28" s="1">
        <v>0.18590015347200001</v>
      </c>
      <c r="L28" s="1">
        <v>0.62490022848000004</v>
      </c>
      <c r="M28" s="1">
        <v>3.0700972684800001</v>
      </c>
      <c r="N28" s="1">
        <v>6.9135969830400006</v>
      </c>
    </row>
    <row r="29" spans="1:32" x14ac:dyDescent="0.2">
      <c r="A29" s="1" t="s">
        <v>169</v>
      </c>
      <c r="B29" s="1" t="s">
        <v>170</v>
      </c>
      <c r="C29" s="1" t="s">
        <v>171</v>
      </c>
      <c r="D29" s="1" t="s">
        <v>172</v>
      </c>
      <c r="E29" s="1" t="s">
        <v>173</v>
      </c>
      <c r="F29" s="1" t="s">
        <v>174</v>
      </c>
      <c r="G29" s="1" t="s">
        <v>365</v>
      </c>
      <c r="H29" s="1">
        <v>5.0888259204181815E-2</v>
      </c>
      <c r="I29" s="1">
        <v>0.65209975142400001</v>
      </c>
      <c r="J29" s="1">
        <v>1.96100175744</v>
      </c>
      <c r="K29" s="1">
        <v>0.18590015347200001</v>
      </c>
      <c r="L29" s="1">
        <v>0.62490022848000004</v>
      </c>
      <c r="M29" s="1">
        <v>3.0700972684800001</v>
      </c>
      <c r="N29" s="1">
        <v>6.9135969830400006</v>
      </c>
    </row>
    <row r="30" spans="1:32" x14ac:dyDescent="0.2">
      <c r="A30" s="1" t="s">
        <v>175</v>
      </c>
      <c r="B30" s="1" t="s">
        <v>176</v>
      </c>
      <c r="C30" s="1" t="s">
        <v>177</v>
      </c>
      <c r="D30" s="1" t="s">
        <v>178</v>
      </c>
      <c r="E30" s="1" t="s">
        <v>179</v>
      </c>
      <c r="F30" s="1" t="s">
        <v>180</v>
      </c>
      <c r="G30" s="1" t="s">
        <v>366</v>
      </c>
      <c r="H30" s="1">
        <v>0.81439396545454545</v>
      </c>
      <c r="I30" s="1">
        <v>0.65209975142400001</v>
      </c>
      <c r="J30" s="1">
        <v>1.96100175744</v>
      </c>
      <c r="K30" s="1">
        <v>0.18590015347200001</v>
      </c>
      <c r="L30" s="1">
        <v>0.62490022848000004</v>
      </c>
      <c r="M30" s="1">
        <v>3.0700972684800001</v>
      </c>
      <c r="N30" s="1">
        <v>6.9135969830400006</v>
      </c>
    </row>
    <row r="31" spans="1:32" x14ac:dyDescent="0.2">
      <c r="A31" s="1" t="s">
        <v>178</v>
      </c>
      <c r="B31" s="1" t="s">
        <v>179</v>
      </c>
      <c r="C31" s="1" t="s">
        <v>180</v>
      </c>
      <c r="D31" s="1" t="s">
        <v>181</v>
      </c>
      <c r="E31" s="1" t="s">
        <v>182</v>
      </c>
      <c r="F31" s="1" t="s">
        <v>183</v>
      </c>
      <c r="G31" s="1" t="s">
        <v>367</v>
      </c>
      <c r="H31" s="1">
        <v>0.26347728115854546</v>
      </c>
      <c r="I31" s="1">
        <v>1.0385998064640001</v>
      </c>
      <c r="J31" s="1">
        <v>2.0733983424000004</v>
      </c>
      <c r="K31" s="1">
        <v>0.606999495168</v>
      </c>
      <c r="L31" s="1">
        <v>0.73290008563200004</v>
      </c>
      <c r="M31" s="1">
        <v>2.8773944179200002</v>
      </c>
      <c r="N31" s="1">
        <v>5.8931924198400001</v>
      </c>
    </row>
    <row r="32" spans="1:32" x14ac:dyDescent="0.2">
      <c r="A32" s="1" t="s">
        <v>181</v>
      </c>
      <c r="B32" s="1" t="s">
        <v>182</v>
      </c>
      <c r="C32" s="1" t="s">
        <v>183</v>
      </c>
      <c r="D32" s="1" t="s">
        <v>184</v>
      </c>
      <c r="E32" s="1" t="s">
        <v>185</v>
      </c>
      <c r="F32" s="1" t="s">
        <v>186</v>
      </c>
      <c r="G32" s="1" t="s">
        <v>368</v>
      </c>
      <c r="H32" s="1">
        <v>0.10787689739145455</v>
      </c>
      <c r="I32" s="1">
        <v>1.0385998064640001</v>
      </c>
      <c r="J32" s="1">
        <v>2.0733983424000004</v>
      </c>
      <c r="K32" s="1">
        <v>0.606999495168</v>
      </c>
      <c r="L32" s="1">
        <v>0.73290008563200004</v>
      </c>
      <c r="M32" s="1">
        <v>2.8773944179200002</v>
      </c>
      <c r="N32" s="1">
        <v>5.8931924198400001</v>
      </c>
    </row>
    <row r="33" spans="1:14" x14ac:dyDescent="0.2">
      <c r="A33" s="1" t="s">
        <v>184</v>
      </c>
      <c r="B33" s="1" t="s">
        <v>185</v>
      </c>
      <c r="C33" s="1" t="s">
        <v>186</v>
      </c>
      <c r="D33" s="1" t="s">
        <v>187</v>
      </c>
      <c r="E33" s="1" t="s">
        <v>188</v>
      </c>
      <c r="F33" s="1" t="s">
        <v>189</v>
      </c>
      <c r="G33" s="1" t="s">
        <v>369</v>
      </c>
      <c r="H33" s="1">
        <v>0.11277841269981818</v>
      </c>
      <c r="I33" s="1">
        <v>1.0385998064640001</v>
      </c>
      <c r="J33" s="1">
        <v>2.0733983424000004</v>
      </c>
      <c r="K33" s="1">
        <v>0.606999495168</v>
      </c>
      <c r="L33" s="1">
        <v>0.73290008563200004</v>
      </c>
      <c r="M33" s="1">
        <v>2.8773944179200002</v>
      </c>
      <c r="N33" s="1">
        <v>5.8931924198400001</v>
      </c>
    </row>
    <row r="34" spans="1:14" x14ac:dyDescent="0.2">
      <c r="A34" s="1" t="s">
        <v>187</v>
      </c>
      <c r="B34" s="1" t="s">
        <v>188</v>
      </c>
      <c r="C34" s="1" t="s">
        <v>189</v>
      </c>
      <c r="D34" s="1" t="s">
        <v>190</v>
      </c>
      <c r="E34" s="1" t="s">
        <v>191</v>
      </c>
      <c r="F34" s="1" t="s">
        <v>192</v>
      </c>
      <c r="G34" s="1" t="s">
        <v>370</v>
      </c>
      <c r="H34" s="1">
        <v>0.37705493630818177</v>
      </c>
      <c r="I34" s="1">
        <v>1.0385998064640001</v>
      </c>
      <c r="J34" s="1">
        <v>2.0733983424000004</v>
      </c>
      <c r="K34" s="1">
        <v>0.606999495168</v>
      </c>
      <c r="L34" s="1">
        <v>0.73290008563200004</v>
      </c>
      <c r="M34" s="1">
        <v>2.8773944179200002</v>
      </c>
      <c r="N34" s="1">
        <v>5.8931924198400001</v>
      </c>
    </row>
    <row r="35" spans="1:14" x14ac:dyDescent="0.2">
      <c r="A35" s="1" t="s">
        <v>190</v>
      </c>
      <c r="B35" s="1" t="s">
        <v>191</v>
      </c>
      <c r="C35" s="1" t="s">
        <v>192</v>
      </c>
      <c r="D35" s="1" t="s">
        <v>196</v>
      </c>
      <c r="E35" s="1" t="s">
        <v>197</v>
      </c>
      <c r="F35" s="1" t="s">
        <v>198</v>
      </c>
      <c r="G35" s="1" t="s">
        <v>371</v>
      </c>
      <c r="H35" s="1">
        <v>0.59422160992418183</v>
      </c>
      <c r="I35" s="1">
        <v>1.0385998064640001</v>
      </c>
      <c r="J35" s="1">
        <v>2.0733983424000004</v>
      </c>
      <c r="K35" s="1">
        <v>0.606999495168</v>
      </c>
      <c r="L35" s="1">
        <v>0.73290008563200004</v>
      </c>
      <c r="M35" s="1">
        <v>2.8773944179200002</v>
      </c>
      <c r="N35" s="1">
        <v>5.8931924198400001</v>
      </c>
    </row>
    <row r="36" spans="1:14" x14ac:dyDescent="0.2">
      <c r="A36" s="1" t="s">
        <v>199</v>
      </c>
      <c r="B36" s="1" t="s">
        <v>200</v>
      </c>
      <c r="C36" s="1" t="s">
        <v>201</v>
      </c>
      <c r="D36" s="1" t="s">
        <v>202</v>
      </c>
      <c r="E36" s="1" t="s">
        <v>203</v>
      </c>
      <c r="F36" s="1" t="s">
        <v>204</v>
      </c>
      <c r="G36" s="1" t="s">
        <v>372</v>
      </c>
      <c r="H36" s="1">
        <v>6.1996214105090909E-2</v>
      </c>
      <c r="I36" s="1">
        <v>0.73469933222400008</v>
      </c>
      <c r="J36" s="1">
        <v>1.9895998003200002</v>
      </c>
      <c r="K36" s="1">
        <v>0.30310063027200002</v>
      </c>
      <c r="L36" s="1">
        <v>0.64909993420800005</v>
      </c>
      <c r="M36" s="1">
        <v>3.0420946828800002</v>
      </c>
      <c r="N36" s="1">
        <v>6.6181053312000007</v>
      </c>
    </row>
    <row r="37" spans="1:14" x14ac:dyDescent="0.2">
      <c r="A37" s="1" t="s">
        <v>199</v>
      </c>
      <c r="B37" s="1" t="s">
        <v>200</v>
      </c>
      <c r="C37" s="1" t="s">
        <v>201</v>
      </c>
      <c r="D37" s="1" t="s">
        <v>205</v>
      </c>
      <c r="E37" s="1" t="s">
        <v>206</v>
      </c>
      <c r="F37" s="1" t="s">
        <v>207</v>
      </c>
      <c r="G37" s="1" t="s">
        <v>373</v>
      </c>
      <c r="H37" s="1">
        <v>8.8971593756181827E-2</v>
      </c>
      <c r="I37" s="1">
        <v>0.99440078284800004</v>
      </c>
      <c r="J37" s="1">
        <v>2.1113949542400001</v>
      </c>
      <c r="K37" s="1">
        <v>0.56280047155200008</v>
      </c>
      <c r="L37" s="1">
        <v>0.77089991616000009</v>
      </c>
      <c r="M37" s="1">
        <v>2.9895978816000004</v>
      </c>
      <c r="N37" s="1">
        <v>6.3747081446400005</v>
      </c>
    </row>
    <row r="38" spans="1:14" x14ac:dyDescent="0.2">
      <c r="A38" s="1" t="s">
        <v>205</v>
      </c>
      <c r="B38" s="1" t="s">
        <v>206</v>
      </c>
      <c r="C38" s="1" t="s">
        <v>207</v>
      </c>
      <c r="D38" s="1" t="s">
        <v>208</v>
      </c>
      <c r="E38" s="1" t="s">
        <v>209</v>
      </c>
      <c r="F38" s="1" t="s">
        <v>210</v>
      </c>
      <c r="G38" s="1" t="s">
        <v>374</v>
      </c>
      <c r="H38" s="1">
        <v>3.7609849688363638E-2</v>
      </c>
      <c r="I38" s="1">
        <v>0.99440078284800004</v>
      </c>
      <c r="J38" s="1">
        <v>2.1113949542400001</v>
      </c>
      <c r="K38" s="1">
        <v>0.56280047155200008</v>
      </c>
      <c r="L38" s="1">
        <v>0.77089991616000009</v>
      </c>
      <c r="M38" s="1">
        <v>2.9895978816000004</v>
      </c>
      <c r="N38" s="1">
        <v>6.3747081446400005</v>
      </c>
    </row>
    <row r="39" spans="1:14" x14ac:dyDescent="0.2">
      <c r="A39" s="1" t="s">
        <v>208</v>
      </c>
      <c r="B39" s="1" t="s">
        <v>209</v>
      </c>
      <c r="C39" s="1" t="s">
        <v>210</v>
      </c>
      <c r="D39" s="1" t="s">
        <v>211</v>
      </c>
      <c r="E39" s="1" t="s">
        <v>212</v>
      </c>
      <c r="F39" s="1" t="s">
        <v>213</v>
      </c>
      <c r="G39" s="1" t="s">
        <v>375</v>
      </c>
      <c r="H39" s="1">
        <v>9.812500314E-2</v>
      </c>
      <c r="I39" s="1">
        <v>0.99440078284800004</v>
      </c>
      <c r="J39" s="1">
        <v>2.1113949542400001</v>
      </c>
      <c r="K39" s="1">
        <v>0.56280047155200008</v>
      </c>
      <c r="L39" s="1">
        <v>0.77089991616000009</v>
      </c>
      <c r="M39" s="1">
        <v>2.9895978816000004</v>
      </c>
      <c r="N39" s="1">
        <v>6.3747081446400005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workbookViewId="0">
      <pane ySplit="2" topLeftCell="A3" activePane="bottomLeft" state="frozenSplit"/>
      <selection pane="bottomLeft"/>
    </sheetView>
  </sheetViews>
  <sheetFormatPr baseColWidth="10" defaultColWidth="14.6640625" defaultRowHeight="15" x14ac:dyDescent="0.2"/>
  <cols>
    <col min="1" max="16384" width="14.6640625" style="1"/>
  </cols>
  <sheetData>
    <row r="1" spans="1:23" s="3" customFormat="1" x14ac:dyDescent="0.2">
      <c r="B1" s="34" t="s">
        <v>16</v>
      </c>
      <c r="C1" s="35"/>
      <c r="D1" s="35"/>
      <c r="E1" s="35"/>
      <c r="F1" s="35"/>
      <c r="G1" s="35"/>
      <c r="H1" s="36"/>
      <c r="I1" s="34" t="s">
        <v>17</v>
      </c>
      <c r="J1" s="35"/>
      <c r="K1" s="35"/>
      <c r="L1" s="35"/>
      <c r="M1" s="35"/>
      <c r="N1" s="35"/>
      <c r="O1" s="36"/>
    </row>
    <row r="2" spans="1:23" s="3" customFormat="1" ht="16" thickBot="1" x14ac:dyDescent="0.25">
      <c r="A2" s="3" t="s">
        <v>1</v>
      </c>
      <c r="B2" s="19" t="s">
        <v>67</v>
      </c>
      <c r="C2" s="20" t="s">
        <v>68</v>
      </c>
      <c r="D2" s="20" t="s">
        <v>109</v>
      </c>
      <c r="E2" s="20" t="s">
        <v>70</v>
      </c>
      <c r="F2" s="20" t="s">
        <v>118</v>
      </c>
      <c r="G2" s="20" t="s">
        <v>11</v>
      </c>
      <c r="H2" s="21" t="s">
        <v>113</v>
      </c>
      <c r="I2" s="19" t="s">
        <v>67</v>
      </c>
      <c r="J2" s="20" t="s">
        <v>68</v>
      </c>
      <c r="K2" s="20" t="s">
        <v>109</v>
      </c>
      <c r="L2" s="20" t="s">
        <v>70</v>
      </c>
      <c r="M2" s="22" t="s">
        <v>118</v>
      </c>
      <c r="N2" s="20" t="s">
        <v>11</v>
      </c>
      <c r="O2" s="21" t="s">
        <v>113</v>
      </c>
      <c r="P2" s="3" t="s">
        <v>33</v>
      </c>
      <c r="Q2" s="2" t="s">
        <v>119</v>
      </c>
      <c r="R2" s="2" t="s">
        <v>120</v>
      </c>
      <c r="S2" s="2" t="s">
        <v>121</v>
      </c>
      <c r="T2" s="15" t="s">
        <v>37</v>
      </c>
      <c r="U2" s="15" t="s">
        <v>36</v>
      </c>
      <c r="V2" s="15" t="s">
        <v>38</v>
      </c>
      <c r="W2" s="15" t="s">
        <v>39</v>
      </c>
    </row>
    <row r="3" spans="1:23" x14ac:dyDescent="0.2">
      <c r="A3" s="1" t="s">
        <v>376</v>
      </c>
      <c r="B3" s="1" t="s">
        <v>142</v>
      </c>
      <c r="C3" s="1" t="s">
        <v>143</v>
      </c>
      <c r="D3" s="1" t="s">
        <v>144</v>
      </c>
      <c r="E3" s="1">
        <v>12.47</v>
      </c>
      <c r="F3" s="1">
        <v>1000000</v>
      </c>
      <c r="G3" s="1">
        <v>2.0000000000000002E-5</v>
      </c>
      <c r="H3" s="1" t="s">
        <v>304</v>
      </c>
      <c r="I3" s="1" t="s">
        <v>145</v>
      </c>
      <c r="J3" s="1" t="s">
        <v>146</v>
      </c>
      <c r="K3" s="1" t="s">
        <v>147</v>
      </c>
      <c r="L3" s="1">
        <v>12.47</v>
      </c>
      <c r="M3" s="1">
        <v>1000000</v>
      </c>
      <c r="N3" s="1">
        <v>2.0000000000000002E-5</v>
      </c>
      <c r="O3" s="1" t="s">
        <v>304</v>
      </c>
      <c r="P3" s="1">
        <f>0.0008*2</f>
        <v>1.6000000000000001E-3</v>
      </c>
      <c r="Q3" s="1">
        <v>0</v>
      </c>
      <c r="R3" s="1">
        <v>0</v>
      </c>
      <c r="S3" s="1">
        <v>0</v>
      </c>
      <c r="T3" s="1">
        <v>-16</v>
      </c>
      <c r="U3" s="1">
        <v>16</v>
      </c>
      <c r="V3" s="1">
        <v>10</v>
      </c>
      <c r="W3" s="1">
        <v>10</v>
      </c>
    </row>
    <row r="4" spans="1:23" x14ac:dyDescent="0.2">
      <c r="A4" s="1" t="s">
        <v>377</v>
      </c>
      <c r="B4" s="1" t="s">
        <v>214</v>
      </c>
      <c r="C4" s="1" t="s">
        <v>215</v>
      </c>
      <c r="D4" s="1" t="s">
        <v>216</v>
      </c>
      <c r="E4" s="1">
        <v>12.47</v>
      </c>
      <c r="F4" s="1">
        <v>1000000</v>
      </c>
      <c r="G4" s="1">
        <v>2.0000000000000002E-5</v>
      </c>
      <c r="H4" s="1" t="s">
        <v>304</v>
      </c>
      <c r="I4" s="1" t="s">
        <v>217</v>
      </c>
      <c r="J4" s="1" t="s">
        <v>218</v>
      </c>
      <c r="K4" s="1" t="s">
        <v>219</v>
      </c>
      <c r="L4" s="1">
        <v>12.47</v>
      </c>
      <c r="M4" s="1">
        <v>1000000</v>
      </c>
      <c r="N4" s="1">
        <v>2.0000000000000002E-5</v>
      </c>
      <c r="O4" s="1" t="s">
        <v>304</v>
      </c>
      <c r="P4" s="1">
        <f>0.0008*2</f>
        <v>1.6000000000000001E-3</v>
      </c>
      <c r="Q4" s="1">
        <v>1</v>
      </c>
      <c r="R4" s="1">
        <v>1</v>
      </c>
      <c r="S4" s="1">
        <v>1</v>
      </c>
      <c r="T4" s="1">
        <v>-16</v>
      </c>
      <c r="U4" s="1">
        <v>16</v>
      </c>
      <c r="V4" s="1">
        <v>10</v>
      </c>
      <c r="W4" s="1">
        <v>10</v>
      </c>
    </row>
    <row r="5" spans="1:23" x14ac:dyDescent="0.2">
      <c r="A5" s="1" t="s">
        <v>378</v>
      </c>
      <c r="B5" s="1" t="s">
        <v>241</v>
      </c>
      <c r="C5" s="1" t="s">
        <v>242</v>
      </c>
      <c r="D5" s="1" t="s">
        <v>243</v>
      </c>
      <c r="E5" s="1">
        <v>13.2</v>
      </c>
      <c r="F5" s="1">
        <v>1000000</v>
      </c>
      <c r="G5" s="1">
        <v>2.0000000000000002E-5</v>
      </c>
      <c r="H5" s="1" t="s">
        <v>304</v>
      </c>
      <c r="I5" s="1" t="s">
        <v>244</v>
      </c>
      <c r="J5" s="1" t="s">
        <v>245</v>
      </c>
      <c r="K5" s="1" t="s">
        <v>246</v>
      </c>
      <c r="L5" s="1">
        <v>13.2</v>
      </c>
      <c r="M5" s="1">
        <v>1000000</v>
      </c>
      <c r="N5" s="1">
        <v>2.0000000000000002E-5</v>
      </c>
      <c r="O5" s="1" t="s">
        <v>304</v>
      </c>
      <c r="P5" s="1">
        <f>0.0008*2</f>
        <v>1.6000000000000001E-3</v>
      </c>
      <c r="Q5" s="1">
        <v>9</v>
      </c>
      <c r="R5" s="1">
        <v>9</v>
      </c>
      <c r="S5" s="1">
        <v>3</v>
      </c>
      <c r="T5" s="1">
        <v>-16</v>
      </c>
      <c r="U5" s="1">
        <v>16</v>
      </c>
      <c r="V5" s="1">
        <v>10</v>
      </c>
      <c r="W5" s="1">
        <v>10</v>
      </c>
    </row>
    <row r="6" spans="1:23" x14ac:dyDescent="0.2">
      <c r="A6" s="1" t="s">
        <v>379</v>
      </c>
      <c r="B6" s="1" t="s">
        <v>280</v>
      </c>
      <c r="C6" s="1" t="s">
        <v>281</v>
      </c>
      <c r="D6" s="1" t="s">
        <v>282</v>
      </c>
      <c r="E6" s="1">
        <v>13.2</v>
      </c>
      <c r="F6" s="1">
        <v>1000000</v>
      </c>
      <c r="G6" s="1">
        <v>2.0000000000000002E-5</v>
      </c>
      <c r="H6" s="1" t="s">
        <v>304</v>
      </c>
      <c r="I6" s="1" t="s">
        <v>283</v>
      </c>
      <c r="J6" s="1" t="s">
        <v>284</v>
      </c>
      <c r="K6" s="1" t="s">
        <v>285</v>
      </c>
      <c r="L6" s="1">
        <v>13.2</v>
      </c>
      <c r="M6" s="1">
        <v>1000000</v>
      </c>
      <c r="N6" s="1">
        <v>2.0000000000000002E-5</v>
      </c>
      <c r="O6" s="1" t="s">
        <v>304</v>
      </c>
      <c r="P6" s="1">
        <f>0.0008*2</f>
        <v>1.6000000000000001E-3</v>
      </c>
      <c r="Q6" s="1">
        <v>9</v>
      </c>
      <c r="R6" s="1">
        <v>10</v>
      </c>
      <c r="S6" s="1">
        <v>5</v>
      </c>
      <c r="T6" s="1">
        <v>-16</v>
      </c>
      <c r="U6" s="1">
        <v>16</v>
      </c>
      <c r="V6" s="1">
        <v>10</v>
      </c>
      <c r="W6" s="1">
        <v>10</v>
      </c>
    </row>
  </sheetData>
  <mergeCells count="2">
    <mergeCell ref="B1:H1"/>
    <mergeCell ref="I1:O1"/>
  </mergeCells>
  <pageMargins left="0.7" right="0.7" top="0.75" bottom="0.75" header="0.3" footer="0.3"/>
  <pageSetup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"/>
  <sheetViews>
    <sheetView workbookViewId="0">
      <pane ySplit="2" topLeftCell="A3" activePane="bottomLeft" state="frozenSplit"/>
      <selection pane="bottomLeft"/>
    </sheetView>
  </sheetViews>
  <sheetFormatPr baseColWidth="10" defaultColWidth="14.6640625" defaultRowHeight="15" x14ac:dyDescent="0.2"/>
  <sheetData>
    <row r="1" spans="1:25" s="2" customFormat="1" x14ac:dyDescent="0.2">
      <c r="B1" s="34" t="s">
        <v>16</v>
      </c>
      <c r="C1" s="35"/>
      <c r="D1" s="35"/>
      <c r="E1" s="35"/>
      <c r="F1" s="35"/>
      <c r="G1" s="36"/>
      <c r="H1" s="34" t="s">
        <v>17</v>
      </c>
      <c r="I1" s="35"/>
      <c r="J1" s="35"/>
      <c r="K1" s="35"/>
      <c r="L1" s="35"/>
      <c r="M1" s="36"/>
    </row>
    <row r="2" spans="1:25" s="2" customFormat="1" ht="16" thickBot="1" x14ac:dyDescent="0.25">
      <c r="A2" s="2" t="s">
        <v>1</v>
      </c>
      <c r="B2" s="19" t="s">
        <v>67</v>
      </c>
      <c r="C2" s="20" t="s">
        <v>68</v>
      </c>
      <c r="D2" s="20" t="s">
        <v>109</v>
      </c>
      <c r="E2" s="20" t="s">
        <v>70</v>
      </c>
      <c r="F2" s="20" t="s">
        <v>118</v>
      </c>
      <c r="G2" s="21" t="s">
        <v>113</v>
      </c>
      <c r="H2" s="19" t="s">
        <v>67</v>
      </c>
      <c r="I2" s="20" t="s">
        <v>68</v>
      </c>
      <c r="J2" s="20" t="s">
        <v>109</v>
      </c>
      <c r="K2" s="20" t="s">
        <v>70</v>
      </c>
      <c r="L2" s="22" t="s">
        <v>118</v>
      </c>
      <c r="M2" s="21" t="s">
        <v>113</v>
      </c>
      <c r="N2" s="3" t="s">
        <v>122</v>
      </c>
      <c r="O2" s="3" t="s">
        <v>34</v>
      </c>
      <c r="P2" s="3" t="s">
        <v>123</v>
      </c>
      <c r="Q2" s="3" t="s">
        <v>124</v>
      </c>
      <c r="R2" s="3" t="s">
        <v>35</v>
      </c>
      <c r="S2" s="2" t="s">
        <v>119</v>
      </c>
      <c r="T2" s="2" t="s">
        <v>120</v>
      </c>
      <c r="U2" s="2" t="s">
        <v>121</v>
      </c>
      <c r="V2" s="15" t="s">
        <v>37</v>
      </c>
      <c r="W2" s="15" t="s">
        <v>36</v>
      </c>
      <c r="X2" s="15" t="s">
        <v>38</v>
      </c>
      <c r="Y2" s="15" t="s">
        <v>39</v>
      </c>
    </row>
    <row r="3" spans="1:25" s="8" customFormat="1" x14ac:dyDescent="0.2">
      <c r="A3" s="8" t="s">
        <v>380</v>
      </c>
      <c r="B3" s="1" t="s">
        <v>136</v>
      </c>
      <c r="C3" s="1" t="s">
        <v>137</v>
      </c>
      <c r="D3" s="1" t="s">
        <v>138</v>
      </c>
      <c r="E3" s="1">
        <v>34.5</v>
      </c>
      <c r="F3" s="1">
        <v>40000</v>
      </c>
      <c r="G3" s="1" t="s">
        <v>304</v>
      </c>
      <c r="H3" s="1" t="s">
        <v>139</v>
      </c>
      <c r="I3" s="1" t="s">
        <v>140</v>
      </c>
      <c r="J3" s="1" t="s">
        <v>141</v>
      </c>
      <c r="K3" s="1">
        <v>13.2</v>
      </c>
      <c r="L3" s="1">
        <v>40000</v>
      </c>
      <c r="M3" s="1" t="s">
        <v>304</v>
      </c>
      <c r="N3" s="1">
        <v>0.09</v>
      </c>
      <c r="O3" s="1">
        <v>6.9699999999999998E-2</v>
      </c>
      <c r="P3" s="1">
        <v>19.5</v>
      </c>
      <c r="Q3" s="1">
        <v>19.5</v>
      </c>
      <c r="R3" s="1">
        <v>6.22</v>
      </c>
      <c r="S3" s="1">
        <v>5</v>
      </c>
      <c r="T3" s="1">
        <v>5</v>
      </c>
      <c r="U3" s="1">
        <v>5</v>
      </c>
      <c r="V3" s="1">
        <v>-16</v>
      </c>
      <c r="W3" s="1">
        <v>16</v>
      </c>
      <c r="X3" s="1">
        <v>10</v>
      </c>
      <c r="Y3" s="1">
        <v>10</v>
      </c>
    </row>
  </sheetData>
  <mergeCells count="2">
    <mergeCell ref="B1:G1"/>
    <mergeCell ref="H1:M1"/>
  </mergeCells>
  <pageMargins left="0.7" right="0.7" top="0.75" bottom="0.75" header="0.3" footer="0.3"/>
  <pageSetup paperSize="0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workbookViewId="0">
      <pane ySplit="1" topLeftCell="A2" activePane="bottomLeft" state="frozen"/>
      <selection pane="bottomLeft"/>
    </sheetView>
  </sheetViews>
  <sheetFormatPr baseColWidth="10" defaultColWidth="14.6640625" defaultRowHeight="15" x14ac:dyDescent="0.2"/>
  <cols>
    <col min="1" max="16384" width="14.6640625" style="1"/>
  </cols>
  <sheetData>
    <row r="1" spans="1:4" s="3" customFormat="1" x14ac:dyDescent="0.2">
      <c r="A1" s="3" t="s">
        <v>18</v>
      </c>
      <c r="B1" s="3" t="s">
        <v>19</v>
      </c>
      <c r="C1" s="3" t="s">
        <v>1</v>
      </c>
      <c r="D1" s="3" t="s">
        <v>40</v>
      </c>
    </row>
    <row r="2" spans="1:4" x14ac:dyDescent="0.2">
      <c r="A2" s="1" t="s">
        <v>148</v>
      </c>
      <c r="B2" s="1" t="s">
        <v>151</v>
      </c>
      <c r="C2" s="1" t="s">
        <v>381</v>
      </c>
      <c r="D2" s="1">
        <v>1</v>
      </c>
    </row>
    <row r="3" spans="1:4" x14ac:dyDescent="0.2">
      <c r="A3" s="1" t="s">
        <v>149</v>
      </c>
      <c r="B3" s="1" t="s">
        <v>152</v>
      </c>
      <c r="C3" s="1" t="s">
        <v>382</v>
      </c>
      <c r="D3" s="1">
        <v>1</v>
      </c>
    </row>
    <row r="4" spans="1:4" x14ac:dyDescent="0.2">
      <c r="A4" s="1" t="s">
        <v>150</v>
      </c>
      <c r="B4" s="1" t="s">
        <v>153</v>
      </c>
      <c r="C4" s="1" t="s">
        <v>383</v>
      </c>
      <c r="D4" s="1">
        <v>1</v>
      </c>
    </row>
    <row r="5" spans="1:4" x14ac:dyDescent="0.2">
      <c r="A5" s="1" t="s">
        <v>154</v>
      </c>
      <c r="B5" s="1" t="s">
        <v>157</v>
      </c>
      <c r="C5" s="1" t="s">
        <v>384</v>
      </c>
      <c r="D5" s="1">
        <v>1</v>
      </c>
    </row>
    <row r="6" spans="1:4" x14ac:dyDescent="0.2">
      <c r="A6" s="1" t="s">
        <v>155</v>
      </c>
      <c r="B6" s="1" t="s">
        <v>158</v>
      </c>
      <c r="C6" s="1" t="s">
        <v>385</v>
      </c>
      <c r="D6" s="1">
        <v>1</v>
      </c>
    </row>
    <row r="7" spans="1:4" x14ac:dyDescent="0.2">
      <c r="A7" s="1" t="s">
        <v>156</v>
      </c>
      <c r="B7" s="1" t="s">
        <v>159</v>
      </c>
      <c r="C7" s="1" t="s">
        <v>386</v>
      </c>
      <c r="D7" s="1">
        <v>1</v>
      </c>
    </row>
    <row r="8" spans="1:4" x14ac:dyDescent="0.2">
      <c r="A8" s="1" t="s">
        <v>172</v>
      </c>
      <c r="B8" s="1" t="s">
        <v>175</v>
      </c>
      <c r="C8" s="1" t="s">
        <v>387</v>
      </c>
      <c r="D8" s="1">
        <v>1</v>
      </c>
    </row>
    <row r="9" spans="1:4" x14ac:dyDescent="0.2">
      <c r="A9" s="1" t="s">
        <v>173</v>
      </c>
      <c r="B9" s="1" t="s">
        <v>176</v>
      </c>
      <c r="C9" s="1" t="s">
        <v>388</v>
      </c>
      <c r="D9" s="1">
        <v>1</v>
      </c>
    </row>
    <row r="10" spans="1:4" x14ac:dyDescent="0.2">
      <c r="A10" s="1" t="s">
        <v>174</v>
      </c>
      <c r="B10" s="1" t="s">
        <v>177</v>
      </c>
      <c r="C10" s="1" t="s">
        <v>389</v>
      </c>
      <c r="D10" s="1">
        <v>1</v>
      </c>
    </row>
    <row r="11" spans="1:4" x14ac:dyDescent="0.2">
      <c r="A11" s="1" t="s">
        <v>220</v>
      </c>
      <c r="B11" s="1" t="s">
        <v>223</v>
      </c>
      <c r="C11" s="1" t="s">
        <v>390</v>
      </c>
      <c r="D11" s="1">
        <v>1</v>
      </c>
    </row>
    <row r="12" spans="1:4" x14ac:dyDescent="0.2">
      <c r="A12" s="1" t="s">
        <v>221</v>
      </c>
      <c r="B12" s="1" t="s">
        <v>224</v>
      </c>
      <c r="C12" s="1" t="s">
        <v>391</v>
      </c>
      <c r="D12" s="1">
        <v>1</v>
      </c>
    </row>
    <row r="13" spans="1:4" x14ac:dyDescent="0.2">
      <c r="A13" s="1" t="s">
        <v>222</v>
      </c>
      <c r="B13" s="1" t="s">
        <v>225</v>
      </c>
      <c r="C13" s="1" t="s">
        <v>392</v>
      </c>
      <c r="D13" s="1">
        <v>1</v>
      </c>
    </row>
    <row r="14" spans="1:4" x14ac:dyDescent="0.2">
      <c r="A14" s="1" t="s">
        <v>247</v>
      </c>
      <c r="B14" s="1" t="s">
        <v>250</v>
      </c>
      <c r="C14" s="1" t="s">
        <v>393</v>
      </c>
      <c r="D14" s="1">
        <v>1</v>
      </c>
    </row>
    <row r="15" spans="1:4" x14ac:dyDescent="0.2">
      <c r="A15" s="1" t="s">
        <v>248</v>
      </c>
      <c r="B15" s="1" t="s">
        <v>251</v>
      </c>
      <c r="C15" s="1" t="s">
        <v>394</v>
      </c>
      <c r="D15" s="1">
        <v>1</v>
      </c>
    </row>
    <row r="16" spans="1:4" x14ac:dyDescent="0.2">
      <c r="A16" s="1" t="s">
        <v>249</v>
      </c>
      <c r="B16" s="1" t="s">
        <v>252</v>
      </c>
      <c r="C16" s="1" t="s">
        <v>395</v>
      </c>
      <c r="D16" s="1">
        <v>1</v>
      </c>
    </row>
    <row r="17" spans="1:4" x14ac:dyDescent="0.2">
      <c r="A17" s="1" t="s">
        <v>274</v>
      </c>
      <c r="B17" s="1" t="s">
        <v>277</v>
      </c>
      <c r="C17" s="1" t="s">
        <v>396</v>
      </c>
      <c r="D17" s="1">
        <v>1</v>
      </c>
    </row>
    <row r="18" spans="1:4" x14ac:dyDescent="0.2">
      <c r="A18" s="1" t="s">
        <v>275</v>
      </c>
      <c r="B18" s="1" t="s">
        <v>278</v>
      </c>
      <c r="C18" s="1" t="s">
        <v>397</v>
      </c>
      <c r="D18" s="1">
        <v>1</v>
      </c>
    </row>
    <row r="19" spans="1:4" x14ac:dyDescent="0.2">
      <c r="A19" s="1" t="s">
        <v>276</v>
      </c>
      <c r="B19" s="1" t="s">
        <v>279</v>
      </c>
      <c r="C19" s="1" t="s">
        <v>398</v>
      </c>
      <c r="D19" s="1">
        <v>1</v>
      </c>
    </row>
    <row r="20" spans="1:4" x14ac:dyDescent="0.2">
      <c r="A20" s="1" t="s">
        <v>190</v>
      </c>
      <c r="B20" s="1" t="s">
        <v>193</v>
      </c>
      <c r="C20" s="1" t="s">
        <v>399</v>
      </c>
      <c r="D20" s="1">
        <v>0</v>
      </c>
    </row>
    <row r="21" spans="1:4" x14ac:dyDescent="0.2">
      <c r="A21" s="1" t="s">
        <v>191</v>
      </c>
      <c r="B21" s="1" t="s">
        <v>194</v>
      </c>
      <c r="C21" s="1" t="s">
        <v>400</v>
      </c>
      <c r="D21" s="1">
        <v>0</v>
      </c>
    </row>
    <row r="22" spans="1:4" x14ac:dyDescent="0.2">
      <c r="A22" s="1" t="s">
        <v>192</v>
      </c>
      <c r="B22" s="1" t="s">
        <v>195</v>
      </c>
      <c r="C22" s="1" t="s">
        <v>401</v>
      </c>
      <c r="D22" s="1">
        <v>0</v>
      </c>
    </row>
    <row r="23" spans="1:4" x14ac:dyDescent="0.2">
      <c r="A23" s="1" t="s">
        <v>160</v>
      </c>
      <c r="B23" s="1" t="s">
        <v>163</v>
      </c>
      <c r="C23" s="1" t="s">
        <v>402</v>
      </c>
      <c r="D23" s="1">
        <v>1</v>
      </c>
    </row>
    <row r="24" spans="1:4" x14ac:dyDescent="0.2">
      <c r="A24" s="1" t="s">
        <v>161</v>
      </c>
      <c r="B24" s="1" t="s">
        <v>164</v>
      </c>
      <c r="C24" s="1" t="s">
        <v>403</v>
      </c>
      <c r="D24" s="1">
        <v>1</v>
      </c>
    </row>
    <row r="25" spans="1:4" x14ac:dyDescent="0.2">
      <c r="A25" s="1" t="s">
        <v>162</v>
      </c>
      <c r="B25" s="1" t="s">
        <v>165</v>
      </c>
      <c r="C25" s="1" t="s">
        <v>404</v>
      </c>
      <c r="D25" s="1">
        <v>1</v>
      </c>
    </row>
    <row r="26" spans="1:4" x14ac:dyDescent="0.2">
      <c r="A26" s="1" t="s">
        <v>253</v>
      </c>
      <c r="B26" s="1" t="s">
        <v>256</v>
      </c>
      <c r="C26" s="1" t="s">
        <v>405</v>
      </c>
      <c r="D26" s="1">
        <v>1</v>
      </c>
    </row>
    <row r="27" spans="1:4" x14ac:dyDescent="0.2">
      <c r="A27" s="1" t="s">
        <v>254</v>
      </c>
      <c r="B27" s="1" t="s">
        <v>257</v>
      </c>
      <c r="C27" s="1" t="s">
        <v>406</v>
      </c>
      <c r="D27" s="1">
        <v>1</v>
      </c>
    </row>
    <row r="28" spans="1:4" x14ac:dyDescent="0.2">
      <c r="A28" s="1" t="s">
        <v>255</v>
      </c>
      <c r="B28" s="1" t="s">
        <v>258</v>
      </c>
      <c r="C28" s="1" t="s">
        <v>407</v>
      </c>
      <c r="D28" s="1">
        <v>1</v>
      </c>
    </row>
    <row r="29" spans="1:4" x14ac:dyDescent="0.2">
      <c r="A29" s="1" t="s">
        <v>268</v>
      </c>
      <c r="B29" s="1" t="s">
        <v>271</v>
      </c>
      <c r="C29" s="1" t="s">
        <v>408</v>
      </c>
      <c r="D29" s="1">
        <v>1</v>
      </c>
    </row>
    <row r="30" spans="1:4" x14ac:dyDescent="0.2">
      <c r="A30" s="1" t="s">
        <v>269</v>
      </c>
      <c r="B30" s="1" t="s">
        <v>272</v>
      </c>
      <c r="C30" s="1" t="s">
        <v>409</v>
      </c>
      <c r="D30" s="1">
        <v>1</v>
      </c>
    </row>
    <row r="31" spans="1:4" x14ac:dyDescent="0.2">
      <c r="A31" s="1" t="s">
        <v>270</v>
      </c>
      <c r="B31" s="1" t="s">
        <v>273</v>
      </c>
      <c r="C31" s="1" t="s">
        <v>410</v>
      </c>
      <c r="D31" s="1">
        <v>1</v>
      </c>
    </row>
    <row r="32" spans="1:4" x14ac:dyDescent="0.2">
      <c r="A32" s="1" t="s">
        <v>139</v>
      </c>
      <c r="B32" s="1" t="s">
        <v>142</v>
      </c>
      <c r="C32" s="1" t="s">
        <v>411</v>
      </c>
      <c r="D32" s="1">
        <v>1</v>
      </c>
    </row>
    <row r="33" spans="1:4" x14ac:dyDescent="0.2">
      <c r="A33" s="1" t="s">
        <v>140</v>
      </c>
      <c r="B33" s="1" t="s">
        <v>143</v>
      </c>
      <c r="C33" s="1" t="s">
        <v>412</v>
      </c>
      <c r="D33" s="1">
        <v>1</v>
      </c>
    </row>
    <row r="34" spans="1:4" x14ac:dyDescent="0.2">
      <c r="A34" s="1" t="s">
        <v>141</v>
      </c>
      <c r="B34" s="1" t="s">
        <v>144</v>
      </c>
      <c r="C34" s="1" t="s">
        <v>413</v>
      </c>
      <c r="D34" s="1">
        <v>1</v>
      </c>
    </row>
    <row r="35" spans="1:4" x14ac:dyDescent="0.2">
      <c r="A35" s="1" t="s">
        <v>139</v>
      </c>
      <c r="B35" s="1" t="s">
        <v>214</v>
      </c>
      <c r="C35" s="1" t="s">
        <v>414</v>
      </c>
      <c r="D35" s="1">
        <v>1</v>
      </c>
    </row>
    <row r="36" spans="1:4" x14ac:dyDescent="0.2">
      <c r="A36" s="1" t="s">
        <v>140</v>
      </c>
      <c r="B36" s="1" t="s">
        <v>215</v>
      </c>
      <c r="C36" s="1" t="s">
        <v>415</v>
      </c>
      <c r="D36" s="1">
        <v>1</v>
      </c>
    </row>
    <row r="37" spans="1:4" x14ac:dyDescent="0.2">
      <c r="A37" s="1" t="s">
        <v>141</v>
      </c>
      <c r="B37" s="1" t="s">
        <v>216</v>
      </c>
      <c r="C37" s="1" t="s">
        <v>416</v>
      </c>
      <c r="D37" s="1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8"/>
  <sheetViews>
    <sheetView zoomScaleNormal="100" workbookViewId="0">
      <pane xSplit="2" topLeftCell="C1" activePane="topRight" state="frozenSplit"/>
      <selection activeCell="A4" sqref="A4"/>
      <selection pane="topRight"/>
    </sheetView>
  </sheetViews>
  <sheetFormatPr baseColWidth="10" defaultColWidth="14.6640625" defaultRowHeight="15" x14ac:dyDescent="0.2"/>
  <cols>
    <col min="1" max="2" width="14.6640625" style="4" customWidth="1"/>
    <col min="3" max="3" width="24.83203125" style="1" customWidth="1"/>
    <col min="4" max="4" width="22.83203125" style="1" customWidth="1"/>
    <col min="5" max="5" width="23.1640625" style="1" customWidth="1"/>
    <col min="6" max="6" width="22.5" style="1" customWidth="1"/>
    <col min="7" max="7" width="23.33203125" style="1" customWidth="1"/>
    <col min="8" max="8" width="22" style="1" customWidth="1"/>
    <col min="9" max="16384" width="14.6640625" style="1"/>
  </cols>
  <sheetData>
    <row r="1" spans="1:68" s="10" customFormat="1" x14ac:dyDescent="0.2">
      <c r="A1" s="26" t="s">
        <v>20</v>
      </c>
      <c r="B1" s="26" t="s">
        <v>473</v>
      </c>
      <c r="C1" s="26" t="s">
        <v>502</v>
      </c>
      <c r="D1" s="26" t="s">
        <v>503</v>
      </c>
      <c r="E1" s="26" t="s">
        <v>560</v>
      </c>
      <c r="F1" s="26" t="s">
        <v>562</v>
      </c>
      <c r="G1" s="26" t="s">
        <v>564</v>
      </c>
      <c r="H1" s="26" t="s">
        <v>550</v>
      </c>
      <c r="I1" s="26" t="s">
        <v>551</v>
      </c>
      <c r="J1" s="26" t="s">
        <v>566</v>
      </c>
      <c r="K1" s="26" t="s">
        <v>568</v>
      </c>
    </row>
    <row r="2" spans="1:68" s="10" customFormat="1" x14ac:dyDescent="0.2">
      <c r="A2" s="26" t="s">
        <v>20</v>
      </c>
      <c r="B2" s="26" t="s">
        <v>474</v>
      </c>
      <c r="C2" s="26" t="s">
        <v>504</v>
      </c>
      <c r="D2" s="26" t="s">
        <v>505</v>
      </c>
      <c r="E2" s="26" t="s">
        <v>561</v>
      </c>
      <c r="F2" s="26" t="s">
        <v>563</v>
      </c>
      <c r="G2" s="26" t="s">
        <v>565</v>
      </c>
      <c r="H2" s="26" t="s">
        <v>552</v>
      </c>
      <c r="I2" s="26" t="s">
        <v>553</v>
      </c>
      <c r="J2" s="26" t="s">
        <v>567</v>
      </c>
      <c r="K2" s="26" t="s">
        <v>569</v>
      </c>
    </row>
    <row r="3" spans="1:68" s="10" customFormat="1" x14ac:dyDescent="0.2">
      <c r="A3" s="26" t="s">
        <v>20</v>
      </c>
      <c r="B3" s="26" t="s">
        <v>477</v>
      </c>
      <c r="C3" s="26" t="s">
        <v>533</v>
      </c>
      <c r="D3" s="26" t="s">
        <v>534</v>
      </c>
      <c r="E3" s="26" t="s">
        <v>535</v>
      </c>
      <c r="F3" s="26" t="s">
        <v>536</v>
      </c>
      <c r="G3" s="26" t="s">
        <v>537</v>
      </c>
      <c r="H3" s="26"/>
    </row>
    <row r="4" spans="1:68" s="10" customFormat="1" x14ac:dyDescent="0.2">
      <c r="A4" s="26" t="s">
        <v>20</v>
      </c>
      <c r="B4" s="26" t="s">
        <v>478</v>
      </c>
      <c r="C4" s="26" t="s">
        <v>538</v>
      </c>
      <c r="D4" s="26" t="s">
        <v>539</v>
      </c>
      <c r="E4" s="26" t="s">
        <v>540</v>
      </c>
      <c r="F4" s="26" t="s">
        <v>541</v>
      </c>
      <c r="G4" s="26" t="s">
        <v>542</v>
      </c>
      <c r="H4" s="26"/>
    </row>
    <row r="5" spans="1:68" s="10" customFormat="1" x14ac:dyDescent="0.2">
      <c r="A5" s="27" t="s">
        <v>20</v>
      </c>
      <c r="B5" s="27" t="s">
        <v>480</v>
      </c>
      <c r="C5" s="27" t="s">
        <v>525</v>
      </c>
      <c r="D5" s="27" t="s">
        <v>526</v>
      </c>
      <c r="E5" s="27" t="s">
        <v>527</v>
      </c>
      <c r="F5" s="27" t="s">
        <v>528</v>
      </c>
      <c r="G5" s="27" t="s">
        <v>529</v>
      </c>
      <c r="H5" s="27" t="s">
        <v>530</v>
      </c>
    </row>
    <row r="6" spans="1:68" s="10" customFormat="1" x14ac:dyDescent="0.2">
      <c r="A6" s="28" t="s">
        <v>20</v>
      </c>
      <c r="B6" s="29" t="s">
        <v>482</v>
      </c>
      <c r="C6" s="30" t="s">
        <v>494</v>
      </c>
      <c r="D6" s="30" t="s">
        <v>495</v>
      </c>
      <c r="E6" s="30" t="s">
        <v>496</v>
      </c>
      <c r="F6" s="30" t="s">
        <v>497</v>
      </c>
      <c r="G6" s="30" t="s">
        <v>498</v>
      </c>
      <c r="H6" s="30" t="s">
        <v>499</v>
      </c>
    </row>
    <row r="7" spans="1:68" s="10" customFormat="1" x14ac:dyDescent="0.2">
      <c r="A7" s="28" t="s">
        <v>20</v>
      </c>
      <c r="B7" s="29" t="s">
        <v>483</v>
      </c>
      <c r="C7" s="31" t="s">
        <v>500</v>
      </c>
      <c r="D7" s="31" t="s">
        <v>501</v>
      </c>
      <c r="E7" s="29"/>
      <c r="F7" s="29"/>
      <c r="G7" s="29"/>
      <c r="H7" s="29"/>
    </row>
    <row r="8" spans="1:68" s="10" customFormat="1" x14ac:dyDescent="0.2">
      <c r="A8" s="28" t="s">
        <v>20</v>
      </c>
      <c r="B8" s="29" t="s">
        <v>484</v>
      </c>
      <c r="C8" s="28" t="s">
        <v>509</v>
      </c>
      <c r="D8" s="28" t="s">
        <v>510</v>
      </c>
      <c r="E8" s="28" t="s">
        <v>511</v>
      </c>
      <c r="F8" s="28" t="s">
        <v>506</v>
      </c>
      <c r="G8" s="28" t="s">
        <v>507</v>
      </c>
      <c r="H8" s="28" t="s">
        <v>508</v>
      </c>
    </row>
    <row r="9" spans="1:68" s="10" customFormat="1" x14ac:dyDescent="0.2">
      <c r="A9" s="28" t="s">
        <v>20</v>
      </c>
      <c r="B9" s="29" t="s">
        <v>485</v>
      </c>
      <c r="C9" s="28" t="s">
        <v>512</v>
      </c>
      <c r="D9" s="28" t="s">
        <v>513</v>
      </c>
      <c r="E9" s="28" t="s">
        <v>514</v>
      </c>
      <c r="F9" s="28" t="s">
        <v>515</v>
      </c>
      <c r="G9" s="28" t="s">
        <v>516</v>
      </c>
      <c r="H9" s="28" t="s">
        <v>517</v>
      </c>
    </row>
    <row r="10" spans="1:68" s="10" customFormat="1" x14ac:dyDescent="0.2">
      <c r="A10" s="27" t="s">
        <v>20</v>
      </c>
      <c r="B10" s="29" t="s">
        <v>486</v>
      </c>
      <c r="C10" s="27" t="s">
        <v>520</v>
      </c>
      <c r="D10" s="27" t="s">
        <v>521</v>
      </c>
      <c r="E10" s="27" t="s">
        <v>518</v>
      </c>
      <c r="F10" s="27" t="s">
        <v>519</v>
      </c>
      <c r="G10" s="29"/>
      <c r="H10" s="29"/>
    </row>
    <row r="11" spans="1:68" s="10" customFormat="1" x14ac:dyDescent="0.2">
      <c r="A11" s="23" t="s">
        <v>21</v>
      </c>
      <c r="B11" s="23" t="s">
        <v>475</v>
      </c>
      <c r="C11" s="23" t="s">
        <v>522</v>
      </c>
      <c r="D11" s="23" t="s">
        <v>523</v>
      </c>
      <c r="E11" s="23" t="s">
        <v>524</v>
      </c>
      <c r="F11" s="23"/>
      <c r="G11" s="23"/>
      <c r="H11" s="23"/>
    </row>
    <row r="12" spans="1:68" s="10" customFormat="1" x14ac:dyDescent="0.2">
      <c r="A12" s="23" t="s">
        <v>21</v>
      </c>
      <c r="B12" s="23" t="s">
        <v>546</v>
      </c>
      <c r="C12" s="23" t="s">
        <v>547</v>
      </c>
      <c r="D12" s="23" t="s">
        <v>548</v>
      </c>
      <c r="E12" s="23" t="s">
        <v>549</v>
      </c>
      <c r="F12" s="23"/>
      <c r="G12" s="23"/>
      <c r="H12" s="23"/>
    </row>
    <row r="13" spans="1:68" s="11" customFormat="1" x14ac:dyDescent="0.2">
      <c r="A13" s="32" t="s">
        <v>21</v>
      </c>
      <c r="B13" s="32" t="s">
        <v>476</v>
      </c>
      <c r="C13" s="33" t="s">
        <v>487</v>
      </c>
      <c r="D13" s="33" t="s">
        <v>554</v>
      </c>
      <c r="E13" s="33" t="s">
        <v>555</v>
      </c>
      <c r="F13" s="33" t="s">
        <v>556</v>
      </c>
      <c r="G13" s="33" t="s">
        <v>557</v>
      </c>
      <c r="H13" s="33" t="s">
        <v>558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</row>
    <row r="14" spans="1:68" s="11" customFormat="1" x14ac:dyDescent="0.2">
      <c r="A14" s="25" t="s">
        <v>21</v>
      </c>
      <c r="B14" s="25" t="s">
        <v>570</v>
      </c>
      <c r="C14" s="25" t="s">
        <v>572</v>
      </c>
      <c r="D14" s="25" t="s">
        <v>571</v>
      </c>
      <c r="E14" s="33"/>
      <c r="F14" s="33"/>
      <c r="G14" s="33"/>
      <c r="H14" s="3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</row>
    <row r="15" spans="1:68" s="10" customFormat="1" x14ac:dyDescent="0.2">
      <c r="A15" s="25" t="s">
        <v>21</v>
      </c>
      <c r="B15" s="25" t="s">
        <v>479</v>
      </c>
      <c r="C15" s="25" t="s">
        <v>488</v>
      </c>
      <c r="D15" s="25" t="s">
        <v>489</v>
      </c>
      <c r="E15" s="25" t="s">
        <v>490</v>
      </c>
      <c r="F15" s="23"/>
      <c r="G15" s="23"/>
      <c r="H15" s="23"/>
    </row>
    <row r="16" spans="1:68" s="10" customFormat="1" x14ac:dyDescent="0.2">
      <c r="A16" s="24" t="s">
        <v>21</v>
      </c>
      <c r="B16" s="24" t="s">
        <v>481</v>
      </c>
      <c r="C16" s="24" t="s">
        <v>491</v>
      </c>
      <c r="D16" s="24" t="s">
        <v>492</v>
      </c>
      <c r="E16" s="24" t="s">
        <v>493</v>
      </c>
      <c r="F16" s="24" t="s">
        <v>543</v>
      </c>
      <c r="G16" s="24" t="s">
        <v>544</v>
      </c>
      <c r="H16" s="24" t="s">
        <v>545</v>
      </c>
    </row>
    <row r="17" spans="1:122" s="14" customFormat="1" x14ac:dyDescent="0.2">
      <c r="A17" s="13"/>
      <c r="B17" s="4"/>
      <c r="C17" s="13"/>
      <c r="D17" s="13"/>
      <c r="E17" s="13"/>
      <c r="F17" s="13"/>
      <c r="G17" s="13"/>
      <c r="H17" s="1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</row>
    <row r="18" spans="1:122" s="14" customFormat="1" x14ac:dyDescent="0.2">
      <c r="A18" s="13"/>
      <c r="B18" s="4"/>
      <c r="C18" s="13"/>
      <c r="D18" s="13"/>
      <c r="E18" s="13"/>
      <c r="F18" s="13"/>
      <c r="G18" s="13"/>
      <c r="H18" s="1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x14ac:dyDescent="0.2"/>
  <cols>
    <col min="1" max="12" width="14.6640625" style="5" customWidth="1"/>
    <col min="13" max="13" width="14.6640625" style="1" customWidth="1"/>
    <col min="14" max="16384" width="14.6640625" style="5"/>
  </cols>
  <sheetData>
    <row r="1" spans="1:13" s="6" customFormat="1" x14ac:dyDescent="0.2">
      <c r="A1" s="6" t="s">
        <v>1</v>
      </c>
      <c r="B1" s="6" t="s">
        <v>67</v>
      </c>
      <c r="C1" s="6" t="s">
        <v>68</v>
      </c>
      <c r="D1" s="6" t="s">
        <v>109</v>
      </c>
      <c r="E1" s="6" t="s">
        <v>44</v>
      </c>
      <c r="F1" s="6" t="s">
        <v>125</v>
      </c>
      <c r="G1" s="6" t="s">
        <v>126</v>
      </c>
      <c r="H1" s="6" t="s">
        <v>127</v>
      </c>
      <c r="I1" s="6" t="s">
        <v>128</v>
      </c>
      <c r="J1" s="6" t="s">
        <v>40</v>
      </c>
      <c r="M1" s="1"/>
    </row>
    <row r="2" spans="1:13" x14ac:dyDescent="0.2">
      <c r="A2" s="5" t="s">
        <v>417</v>
      </c>
      <c r="B2" s="1" t="s">
        <v>136</v>
      </c>
      <c r="C2" s="1" t="s">
        <v>137</v>
      </c>
      <c r="D2" s="1" t="s">
        <v>138</v>
      </c>
      <c r="E2" s="5" t="s">
        <v>418</v>
      </c>
      <c r="F2" s="5">
        <v>9.9999999999999995E-7</v>
      </c>
      <c r="G2" s="5">
        <v>0</v>
      </c>
      <c r="H2" s="5">
        <v>9.9999999999999995E-7</v>
      </c>
      <c r="I2" s="5">
        <v>0</v>
      </c>
      <c r="J2" s="5">
        <v>0</v>
      </c>
    </row>
    <row r="3" spans="1:13" x14ac:dyDescent="0.2">
      <c r="A3" s="5" t="s">
        <v>419</v>
      </c>
      <c r="B3" s="1" t="s">
        <v>139</v>
      </c>
      <c r="C3" s="1" t="s">
        <v>140</v>
      </c>
      <c r="D3" s="1" t="s">
        <v>141</v>
      </c>
      <c r="E3" s="5" t="s">
        <v>418</v>
      </c>
      <c r="F3" s="5">
        <v>9.9999999999999995E-7</v>
      </c>
      <c r="G3" s="5">
        <v>0</v>
      </c>
      <c r="H3" s="5">
        <v>9.9999999999999995E-7</v>
      </c>
      <c r="I3" s="5">
        <v>0</v>
      </c>
      <c r="J3" s="5">
        <v>0</v>
      </c>
    </row>
    <row r="4" spans="1:13" x14ac:dyDescent="0.2">
      <c r="A4" s="5" t="s">
        <v>420</v>
      </c>
      <c r="B4" s="1" t="s">
        <v>142</v>
      </c>
      <c r="C4" s="1" t="s">
        <v>143</v>
      </c>
      <c r="D4" s="1" t="s">
        <v>144</v>
      </c>
      <c r="E4" s="5" t="s">
        <v>418</v>
      </c>
      <c r="F4" s="5">
        <v>9.9999999999999995E-7</v>
      </c>
      <c r="G4" s="5">
        <v>0</v>
      </c>
      <c r="H4" s="5">
        <v>9.9999999999999995E-7</v>
      </c>
      <c r="I4" s="5">
        <v>0</v>
      </c>
      <c r="J4" s="5">
        <v>0</v>
      </c>
    </row>
    <row r="5" spans="1:13" x14ac:dyDescent="0.2">
      <c r="A5" s="5" t="s">
        <v>421</v>
      </c>
      <c r="B5" s="1" t="s">
        <v>145</v>
      </c>
      <c r="C5" s="1" t="s">
        <v>146</v>
      </c>
      <c r="D5" s="1" t="s">
        <v>147</v>
      </c>
      <c r="E5" s="5" t="s">
        <v>418</v>
      </c>
      <c r="F5" s="5">
        <v>9.9999999999999995E-7</v>
      </c>
      <c r="G5" s="5">
        <v>0</v>
      </c>
      <c r="H5" s="5">
        <v>9.9999999999999995E-7</v>
      </c>
      <c r="I5" s="5">
        <v>0</v>
      </c>
      <c r="J5" s="5">
        <v>0</v>
      </c>
    </row>
    <row r="6" spans="1:13" x14ac:dyDescent="0.2">
      <c r="A6" s="5" t="s">
        <v>422</v>
      </c>
      <c r="B6" s="1" t="s">
        <v>148</v>
      </c>
      <c r="C6" s="1" t="s">
        <v>149</v>
      </c>
      <c r="D6" s="1" t="s">
        <v>150</v>
      </c>
      <c r="E6" s="5" t="s">
        <v>418</v>
      </c>
      <c r="F6" s="5">
        <v>9.9999999999999995E-7</v>
      </c>
      <c r="G6" s="5">
        <v>0</v>
      </c>
      <c r="H6" s="5">
        <v>9.9999999999999995E-7</v>
      </c>
      <c r="I6" s="5">
        <v>0</v>
      </c>
      <c r="J6" s="5">
        <v>0</v>
      </c>
    </row>
    <row r="7" spans="1:13" x14ac:dyDescent="0.2">
      <c r="A7" s="5" t="s">
        <v>423</v>
      </c>
      <c r="B7" s="1" t="s">
        <v>151</v>
      </c>
      <c r="C7" s="1" t="s">
        <v>152</v>
      </c>
      <c r="D7" s="1" t="s">
        <v>153</v>
      </c>
      <c r="E7" s="5" t="s">
        <v>418</v>
      </c>
      <c r="F7" s="5">
        <v>9.9999999999999995E-7</v>
      </c>
      <c r="G7" s="5">
        <v>0</v>
      </c>
      <c r="H7" s="5">
        <v>9.9999999999999995E-7</v>
      </c>
      <c r="I7" s="5">
        <v>0</v>
      </c>
      <c r="J7" s="5">
        <v>0</v>
      </c>
    </row>
    <row r="8" spans="1:13" x14ac:dyDescent="0.2">
      <c r="A8" s="5" t="s">
        <v>424</v>
      </c>
      <c r="B8" s="1" t="s">
        <v>154</v>
      </c>
      <c r="C8" s="1" t="s">
        <v>155</v>
      </c>
      <c r="D8" s="1" t="s">
        <v>156</v>
      </c>
      <c r="E8" s="5" t="s">
        <v>418</v>
      </c>
      <c r="F8" s="5">
        <v>9.9999999999999995E-7</v>
      </c>
      <c r="G8" s="5">
        <v>0</v>
      </c>
      <c r="H8" s="5">
        <v>9.9999999999999995E-7</v>
      </c>
      <c r="I8" s="5">
        <v>0</v>
      </c>
      <c r="J8" s="5">
        <v>0</v>
      </c>
    </row>
    <row r="9" spans="1:13" x14ac:dyDescent="0.2">
      <c r="A9" s="5" t="s">
        <v>425</v>
      </c>
      <c r="B9" s="1" t="s">
        <v>157</v>
      </c>
      <c r="C9" s="1" t="s">
        <v>158</v>
      </c>
      <c r="D9" s="1" t="s">
        <v>159</v>
      </c>
      <c r="E9" s="5" t="s">
        <v>418</v>
      </c>
      <c r="F9" s="5">
        <v>9.9999999999999995E-7</v>
      </c>
      <c r="G9" s="5">
        <v>0</v>
      </c>
      <c r="H9" s="5">
        <v>9.9999999999999995E-7</v>
      </c>
      <c r="I9" s="5">
        <v>0</v>
      </c>
      <c r="J9" s="5">
        <v>0</v>
      </c>
    </row>
    <row r="10" spans="1:13" x14ac:dyDescent="0.2">
      <c r="A10" s="5" t="s">
        <v>426</v>
      </c>
      <c r="B10" s="1" t="s">
        <v>160</v>
      </c>
      <c r="C10" s="1" t="s">
        <v>161</v>
      </c>
      <c r="D10" s="1" t="s">
        <v>162</v>
      </c>
      <c r="E10" s="5" t="s">
        <v>418</v>
      </c>
      <c r="F10" s="5">
        <v>9.9999999999999995E-7</v>
      </c>
      <c r="G10" s="5">
        <v>0</v>
      </c>
      <c r="H10" s="5">
        <v>9.9999999999999995E-7</v>
      </c>
      <c r="I10" s="5">
        <v>0</v>
      </c>
      <c r="J10" s="5">
        <v>0</v>
      </c>
    </row>
    <row r="11" spans="1:13" x14ac:dyDescent="0.2">
      <c r="A11" s="5" t="s">
        <v>427</v>
      </c>
      <c r="B11" s="1" t="s">
        <v>163</v>
      </c>
      <c r="C11" s="1" t="s">
        <v>164</v>
      </c>
      <c r="D11" s="1" t="s">
        <v>165</v>
      </c>
      <c r="E11" s="5" t="s">
        <v>418</v>
      </c>
      <c r="F11" s="5">
        <v>9.9999999999999995E-7</v>
      </c>
      <c r="G11" s="5">
        <v>0</v>
      </c>
      <c r="H11" s="5">
        <v>9.9999999999999995E-7</v>
      </c>
      <c r="I11" s="5">
        <v>0</v>
      </c>
      <c r="J11" s="5">
        <v>0</v>
      </c>
    </row>
    <row r="12" spans="1:13" x14ac:dyDescent="0.2">
      <c r="A12" s="5" t="s">
        <v>428</v>
      </c>
      <c r="B12" s="1" t="s">
        <v>166</v>
      </c>
      <c r="C12" s="1" t="s">
        <v>167</v>
      </c>
      <c r="D12" s="1" t="s">
        <v>168</v>
      </c>
      <c r="E12" s="5" t="s">
        <v>531</v>
      </c>
      <c r="F12" s="5">
        <v>9.9999999999999995E-7</v>
      </c>
      <c r="G12" s="5">
        <v>0</v>
      </c>
      <c r="H12" s="5">
        <v>9.9999999999999995E-7</v>
      </c>
      <c r="I12" s="5">
        <v>0</v>
      </c>
      <c r="J12" s="5">
        <v>0</v>
      </c>
    </row>
    <row r="13" spans="1:13" x14ac:dyDescent="0.2">
      <c r="A13" s="5" t="s">
        <v>429</v>
      </c>
      <c r="B13" s="1" t="s">
        <v>169</v>
      </c>
      <c r="C13" s="1" t="s">
        <v>170</v>
      </c>
      <c r="D13" s="1" t="s">
        <v>171</v>
      </c>
      <c r="E13" s="5" t="s">
        <v>418</v>
      </c>
      <c r="F13" s="5">
        <v>9.9999999999999995E-7</v>
      </c>
      <c r="G13" s="5">
        <v>0</v>
      </c>
      <c r="H13" s="5">
        <v>9.9999999999999995E-7</v>
      </c>
      <c r="I13" s="5">
        <v>0</v>
      </c>
      <c r="J13" s="5">
        <v>0</v>
      </c>
    </row>
    <row r="14" spans="1:13" x14ac:dyDescent="0.2">
      <c r="A14" s="5" t="s">
        <v>430</v>
      </c>
      <c r="B14" s="1" t="s">
        <v>172</v>
      </c>
      <c r="C14" s="1" t="s">
        <v>173</v>
      </c>
      <c r="D14" s="1" t="s">
        <v>174</v>
      </c>
      <c r="E14" s="5" t="s">
        <v>418</v>
      </c>
      <c r="F14" s="5">
        <v>9.9999999999999995E-7</v>
      </c>
      <c r="G14" s="5">
        <v>0</v>
      </c>
      <c r="H14" s="5">
        <v>9.9999999999999995E-7</v>
      </c>
      <c r="I14" s="5">
        <v>0</v>
      </c>
      <c r="J14" s="5">
        <v>0</v>
      </c>
    </row>
    <row r="15" spans="1:13" x14ac:dyDescent="0.2">
      <c r="A15" s="5" t="s">
        <v>431</v>
      </c>
      <c r="B15" s="1" t="s">
        <v>175</v>
      </c>
      <c r="C15" s="1" t="s">
        <v>176</v>
      </c>
      <c r="D15" s="1" t="s">
        <v>177</v>
      </c>
      <c r="E15" s="5" t="s">
        <v>418</v>
      </c>
      <c r="F15" s="5">
        <v>9.9999999999999995E-7</v>
      </c>
      <c r="G15" s="5">
        <v>0</v>
      </c>
      <c r="H15" s="5">
        <v>9.9999999999999995E-7</v>
      </c>
      <c r="I15" s="5">
        <v>0</v>
      </c>
      <c r="J15" s="5">
        <v>0</v>
      </c>
    </row>
    <row r="16" spans="1:13" x14ac:dyDescent="0.2">
      <c r="A16" s="5" t="s">
        <v>432</v>
      </c>
      <c r="B16" s="1" t="s">
        <v>178</v>
      </c>
      <c r="C16" s="1" t="s">
        <v>179</v>
      </c>
      <c r="D16" s="1" t="s">
        <v>180</v>
      </c>
      <c r="E16" s="5" t="s">
        <v>418</v>
      </c>
      <c r="F16" s="5">
        <v>9.9999999999999995E-7</v>
      </c>
      <c r="G16" s="5">
        <v>0</v>
      </c>
      <c r="H16" s="5">
        <v>9.9999999999999995E-7</v>
      </c>
      <c r="I16" s="5">
        <v>0</v>
      </c>
      <c r="J16" s="5">
        <v>0</v>
      </c>
    </row>
    <row r="17" spans="1:10" x14ac:dyDescent="0.2">
      <c r="A17" s="5" t="s">
        <v>433</v>
      </c>
      <c r="B17" s="1" t="s">
        <v>181</v>
      </c>
      <c r="C17" s="1" t="s">
        <v>182</v>
      </c>
      <c r="D17" s="1" t="s">
        <v>183</v>
      </c>
      <c r="E17" s="5" t="s">
        <v>418</v>
      </c>
      <c r="F17" s="5">
        <v>9.9999999999999995E-7</v>
      </c>
      <c r="G17" s="5">
        <v>0</v>
      </c>
      <c r="H17" s="5">
        <v>9.9999999999999995E-7</v>
      </c>
      <c r="I17" s="5">
        <v>0</v>
      </c>
      <c r="J17" s="5">
        <v>0</v>
      </c>
    </row>
    <row r="18" spans="1:10" x14ac:dyDescent="0.2">
      <c r="A18" s="5" t="s">
        <v>434</v>
      </c>
      <c r="B18" s="1" t="s">
        <v>184</v>
      </c>
      <c r="C18" s="1" t="s">
        <v>185</v>
      </c>
      <c r="D18" s="1" t="s">
        <v>186</v>
      </c>
      <c r="E18" s="5" t="s">
        <v>418</v>
      </c>
      <c r="F18" s="5">
        <v>9.9999999999999995E-7</v>
      </c>
      <c r="G18" s="5">
        <v>0</v>
      </c>
      <c r="H18" s="5">
        <v>9.9999999999999995E-7</v>
      </c>
      <c r="I18" s="5">
        <v>0</v>
      </c>
      <c r="J18" s="5">
        <v>0</v>
      </c>
    </row>
    <row r="19" spans="1:10" x14ac:dyDescent="0.2">
      <c r="A19" s="5" t="s">
        <v>435</v>
      </c>
      <c r="B19" s="1" t="s">
        <v>187</v>
      </c>
      <c r="C19" s="1" t="s">
        <v>188</v>
      </c>
      <c r="D19" s="1" t="s">
        <v>189</v>
      </c>
      <c r="E19" s="5" t="s">
        <v>418</v>
      </c>
      <c r="F19" s="5">
        <v>9.9999999999999995E-7</v>
      </c>
      <c r="G19" s="5">
        <v>0</v>
      </c>
      <c r="H19" s="5">
        <v>9.9999999999999995E-7</v>
      </c>
      <c r="I19" s="5">
        <v>0</v>
      </c>
      <c r="J19" s="5">
        <v>0</v>
      </c>
    </row>
    <row r="20" spans="1:10" x14ac:dyDescent="0.2">
      <c r="A20" s="5" t="s">
        <v>436</v>
      </c>
      <c r="B20" s="1" t="s">
        <v>190</v>
      </c>
      <c r="C20" s="1" t="s">
        <v>191</v>
      </c>
      <c r="D20" s="1" t="s">
        <v>192</v>
      </c>
      <c r="E20" s="5" t="s">
        <v>418</v>
      </c>
      <c r="F20" s="5">
        <v>9.9999999999999995E-7</v>
      </c>
      <c r="G20" s="5">
        <v>0</v>
      </c>
      <c r="H20" s="5">
        <v>9.9999999999999995E-7</v>
      </c>
      <c r="I20" s="5">
        <v>0</v>
      </c>
      <c r="J20" s="5">
        <v>0</v>
      </c>
    </row>
    <row r="21" spans="1:10" x14ac:dyDescent="0.2">
      <c r="A21" s="5" t="s">
        <v>437</v>
      </c>
      <c r="B21" s="1" t="s">
        <v>193</v>
      </c>
      <c r="C21" s="1" t="s">
        <v>194</v>
      </c>
      <c r="D21" s="1" t="s">
        <v>195</v>
      </c>
      <c r="E21" s="5" t="s">
        <v>418</v>
      </c>
      <c r="F21" s="5">
        <v>9.9999999999999995E-7</v>
      </c>
      <c r="G21" s="5">
        <v>0</v>
      </c>
      <c r="H21" s="5">
        <v>9.9999999999999995E-7</v>
      </c>
      <c r="I21" s="5">
        <v>0</v>
      </c>
      <c r="J21" s="5">
        <v>0</v>
      </c>
    </row>
    <row r="22" spans="1:10" x14ac:dyDescent="0.2">
      <c r="A22" s="5" t="s">
        <v>438</v>
      </c>
      <c r="B22" s="1" t="s">
        <v>196</v>
      </c>
      <c r="C22" s="1" t="s">
        <v>197</v>
      </c>
      <c r="D22" s="1" t="s">
        <v>198</v>
      </c>
      <c r="E22" s="5" t="s">
        <v>418</v>
      </c>
      <c r="F22" s="5">
        <v>9.9999999999999995E-7</v>
      </c>
      <c r="G22" s="5">
        <v>0</v>
      </c>
      <c r="H22" s="5">
        <v>9.9999999999999995E-7</v>
      </c>
      <c r="I22" s="5">
        <v>0</v>
      </c>
      <c r="J22" s="5">
        <v>0</v>
      </c>
    </row>
    <row r="23" spans="1:10" x14ac:dyDescent="0.2">
      <c r="A23" s="5" t="s">
        <v>439</v>
      </c>
      <c r="B23" s="1" t="s">
        <v>199</v>
      </c>
      <c r="C23" s="1" t="s">
        <v>200</v>
      </c>
      <c r="D23" s="1" t="s">
        <v>201</v>
      </c>
      <c r="E23" s="5" t="s">
        <v>418</v>
      </c>
      <c r="F23" s="5">
        <v>9.9999999999999995E-7</v>
      </c>
      <c r="G23" s="5">
        <v>0</v>
      </c>
      <c r="H23" s="5">
        <v>9.9999999999999995E-7</v>
      </c>
      <c r="I23" s="5">
        <v>0</v>
      </c>
      <c r="J23" s="5">
        <v>0</v>
      </c>
    </row>
    <row r="24" spans="1:10" x14ac:dyDescent="0.2">
      <c r="A24" s="5" t="s">
        <v>440</v>
      </c>
      <c r="B24" s="1" t="s">
        <v>202</v>
      </c>
      <c r="C24" s="1" t="s">
        <v>203</v>
      </c>
      <c r="D24" s="1" t="s">
        <v>204</v>
      </c>
      <c r="E24" s="5" t="s">
        <v>418</v>
      </c>
      <c r="F24" s="5">
        <v>9.9999999999999995E-7</v>
      </c>
      <c r="G24" s="5">
        <v>0</v>
      </c>
      <c r="H24" s="5">
        <v>9.9999999999999995E-7</v>
      </c>
      <c r="I24" s="5">
        <v>0</v>
      </c>
      <c r="J24" s="5">
        <v>0</v>
      </c>
    </row>
    <row r="25" spans="1:10" x14ac:dyDescent="0.2">
      <c r="A25" s="5" t="s">
        <v>441</v>
      </c>
      <c r="B25" s="1" t="s">
        <v>205</v>
      </c>
      <c r="C25" s="1" t="s">
        <v>206</v>
      </c>
      <c r="D25" s="1" t="s">
        <v>207</v>
      </c>
      <c r="E25" s="5" t="s">
        <v>418</v>
      </c>
      <c r="F25" s="5">
        <v>9.9999999999999995E-7</v>
      </c>
      <c r="G25" s="5">
        <v>0</v>
      </c>
      <c r="H25" s="5">
        <v>9.9999999999999995E-7</v>
      </c>
      <c r="I25" s="5">
        <v>0</v>
      </c>
      <c r="J25" s="5">
        <v>0</v>
      </c>
    </row>
    <row r="26" spans="1:10" x14ac:dyDescent="0.2">
      <c r="A26" s="5" t="s">
        <v>442</v>
      </c>
      <c r="B26" s="1" t="s">
        <v>208</v>
      </c>
      <c r="C26" s="1" t="s">
        <v>209</v>
      </c>
      <c r="D26" s="1" t="s">
        <v>210</v>
      </c>
      <c r="E26" s="5" t="s">
        <v>418</v>
      </c>
      <c r="F26" s="5">
        <v>9.9999999999999995E-7</v>
      </c>
      <c r="G26" s="5">
        <v>0</v>
      </c>
      <c r="H26" s="5">
        <v>9.9999999999999995E-7</v>
      </c>
      <c r="I26" s="5">
        <v>0</v>
      </c>
      <c r="J26" s="5">
        <v>0</v>
      </c>
    </row>
    <row r="27" spans="1:10" x14ac:dyDescent="0.2">
      <c r="A27" s="5" t="s">
        <v>443</v>
      </c>
      <c r="B27" s="1" t="s">
        <v>211</v>
      </c>
      <c r="C27" s="1" t="s">
        <v>212</v>
      </c>
      <c r="D27" s="1" t="s">
        <v>213</v>
      </c>
      <c r="E27" s="5" t="s">
        <v>418</v>
      </c>
      <c r="F27" s="5">
        <v>9.9999999999999995E-7</v>
      </c>
      <c r="G27" s="5">
        <v>0</v>
      </c>
      <c r="H27" s="5">
        <v>9.9999999999999995E-7</v>
      </c>
      <c r="I27" s="5">
        <v>0</v>
      </c>
      <c r="J27" s="5">
        <v>0</v>
      </c>
    </row>
    <row r="28" spans="1:10" x14ac:dyDescent="0.2">
      <c r="A28" s="5" t="s">
        <v>444</v>
      </c>
      <c r="B28" s="1" t="s">
        <v>214</v>
      </c>
      <c r="C28" s="1" t="s">
        <v>215</v>
      </c>
      <c r="D28" s="1" t="s">
        <v>216</v>
      </c>
      <c r="E28" s="5" t="s">
        <v>418</v>
      </c>
      <c r="F28" s="5">
        <v>9.9999999999999995E-7</v>
      </c>
      <c r="G28" s="5">
        <v>0</v>
      </c>
      <c r="H28" s="5">
        <v>9.9999999999999995E-7</v>
      </c>
      <c r="I28" s="5">
        <v>0</v>
      </c>
      <c r="J28" s="5">
        <v>0</v>
      </c>
    </row>
    <row r="29" spans="1:10" x14ac:dyDescent="0.2">
      <c r="A29" s="5" t="s">
        <v>445</v>
      </c>
      <c r="B29" s="1" t="s">
        <v>217</v>
      </c>
      <c r="C29" s="1" t="s">
        <v>218</v>
      </c>
      <c r="D29" s="1" t="s">
        <v>219</v>
      </c>
      <c r="E29" s="5" t="s">
        <v>418</v>
      </c>
      <c r="F29" s="5">
        <v>9.9999999999999995E-7</v>
      </c>
      <c r="G29" s="5">
        <v>0</v>
      </c>
      <c r="H29" s="5">
        <v>9.9999999999999995E-7</v>
      </c>
      <c r="I29" s="5">
        <v>0</v>
      </c>
      <c r="J29" s="5">
        <v>0</v>
      </c>
    </row>
    <row r="30" spans="1:10" x14ac:dyDescent="0.2">
      <c r="A30" s="5" t="s">
        <v>446</v>
      </c>
      <c r="B30" s="1" t="s">
        <v>220</v>
      </c>
      <c r="C30" s="1" t="s">
        <v>221</v>
      </c>
      <c r="D30" s="1" t="s">
        <v>222</v>
      </c>
      <c r="E30" s="5" t="s">
        <v>418</v>
      </c>
      <c r="F30" s="5">
        <v>9.9999999999999995E-7</v>
      </c>
      <c r="G30" s="5">
        <v>0</v>
      </c>
      <c r="H30" s="5">
        <v>9.9999999999999995E-7</v>
      </c>
      <c r="I30" s="5">
        <v>0</v>
      </c>
      <c r="J30" s="5">
        <v>0</v>
      </c>
    </row>
    <row r="31" spans="1:10" x14ac:dyDescent="0.2">
      <c r="A31" s="5" t="s">
        <v>447</v>
      </c>
      <c r="B31" s="1" t="s">
        <v>223</v>
      </c>
      <c r="C31" s="1" t="s">
        <v>224</v>
      </c>
      <c r="D31" s="1" t="s">
        <v>225</v>
      </c>
      <c r="E31" s="5" t="s">
        <v>418</v>
      </c>
      <c r="F31" s="5">
        <v>9.9999999999999995E-7</v>
      </c>
      <c r="G31" s="5">
        <v>0</v>
      </c>
      <c r="H31" s="5">
        <v>9.9999999999999995E-7</v>
      </c>
      <c r="I31" s="5">
        <v>0</v>
      </c>
      <c r="J31" s="5">
        <v>0</v>
      </c>
    </row>
    <row r="32" spans="1:10" x14ac:dyDescent="0.2">
      <c r="A32" s="5" t="s">
        <v>448</v>
      </c>
      <c r="B32" s="1" t="s">
        <v>226</v>
      </c>
      <c r="C32" s="1" t="s">
        <v>227</v>
      </c>
      <c r="D32" s="1" t="s">
        <v>228</v>
      </c>
      <c r="E32" s="5" t="s">
        <v>418</v>
      </c>
      <c r="F32" s="5">
        <v>9.9999999999999995E-7</v>
      </c>
      <c r="G32" s="5">
        <v>0</v>
      </c>
      <c r="H32" s="5">
        <v>9.9999999999999995E-7</v>
      </c>
      <c r="I32" s="5">
        <v>0</v>
      </c>
      <c r="J32" s="5">
        <v>0</v>
      </c>
    </row>
    <row r="33" spans="1:10" x14ac:dyDescent="0.2">
      <c r="A33" s="5" t="s">
        <v>449</v>
      </c>
      <c r="B33" s="1" t="s">
        <v>229</v>
      </c>
      <c r="C33" s="1" t="s">
        <v>230</v>
      </c>
      <c r="D33" s="1" t="s">
        <v>231</v>
      </c>
      <c r="E33" s="5" t="s">
        <v>418</v>
      </c>
      <c r="F33" s="5">
        <v>9.9999999999999995E-7</v>
      </c>
      <c r="G33" s="5">
        <v>0</v>
      </c>
      <c r="H33" s="5">
        <v>9.9999999999999995E-7</v>
      </c>
      <c r="I33" s="5">
        <v>0</v>
      </c>
      <c r="J33" s="5">
        <v>0</v>
      </c>
    </row>
    <row r="34" spans="1:10" x14ac:dyDescent="0.2">
      <c r="A34" s="5" t="s">
        <v>450</v>
      </c>
      <c r="B34" s="1" t="s">
        <v>232</v>
      </c>
      <c r="C34" s="1" t="s">
        <v>233</v>
      </c>
      <c r="D34" s="1" t="s">
        <v>234</v>
      </c>
      <c r="E34" s="5" t="s">
        <v>532</v>
      </c>
      <c r="F34" s="5">
        <v>9.9999999999999995E-7</v>
      </c>
      <c r="G34" s="5">
        <v>0</v>
      </c>
      <c r="H34" s="5">
        <v>9.9999999999999995E-7</v>
      </c>
      <c r="I34" s="5">
        <v>0</v>
      </c>
      <c r="J34" s="5">
        <v>0</v>
      </c>
    </row>
    <row r="35" spans="1:10" x14ac:dyDescent="0.2">
      <c r="A35" s="5" t="s">
        <v>451</v>
      </c>
      <c r="B35" s="1" t="s">
        <v>235</v>
      </c>
      <c r="C35" s="1" t="s">
        <v>236</v>
      </c>
      <c r="D35" s="1" t="s">
        <v>237</v>
      </c>
      <c r="E35" s="5" t="s">
        <v>418</v>
      </c>
      <c r="F35" s="5">
        <v>9.9999999999999995E-7</v>
      </c>
      <c r="G35" s="5">
        <v>0</v>
      </c>
      <c r="H35" s="5">
        <v>9.9999999999999995E-7</v>
      </c>
      <c r="I35" s="5">
        <v>0</v>
      </c>
      <c r="J35" s="5">
        <v>0</v>
      </c>
    </row>
    <row r="36" spans="1:10" x14ac:dyDescent="0.2">
      <c r="A36" s="5" t="s">
        <v>452</v>
      </c>
      <c r="B36" s="1" t="s">
        <v>238</v>
      </c>
      <c r="C36" s="1" t="s">
        <v>239</v>
      </c>
      <c r="D36" s="1" t="s">
        <v>240</v>
      </c>
      <c r="E36" s="5" t="s">
        <v>418</v>
      </c>
      <c r="F36" s="5">
        <v>9.9999999999999995E-7</v>
      </c>
      <c r="G36" s="5">
        <v>0</v>
      </c>
      <c r="H36" s="5">
        <v>9.9999999999999995E-7</v>
      </c>
      <c r="I36" s="5">
        <v>0</v>
      </c>
      <c r="J36" s="5">
        <v>0</v>
      </c>
    </row>
    <row r="37" spans="1:10" x14ac:dyDescent="0.2">
      <c r="A37" s="5" t="s">
        <v>453</v>
      </c>
      <c r="B37" s="1" t="s">
        <v>241</v>
      </c>
      <c r="C37" s="1" t="s">
        <v>242</v>
      </c>
      <c r="D37" s="1" t="s">
        <v>243</v>
      </c>
      <c r="E37" s="5" t="s">
        <v>418</v>
      </c>
      <c r="F37" s="5">
        <v>9.9999999999999995E-7</v>
      </c>
      <c r="G37" s="5">
        <v>0</v>
      </c>
      <c r="H37" s="5">
        <v>9.9999999999999995E-7</v>
      </c>
      <c r="I37" s="5">
        <v>0</v>
      </c>
      <c r="J37" s="5">
        <v>0</v>
      </c>
    </row>
    <row r="38" spans="1:10" x14ac:dyDescent="0.2">
      <c r="A38" s="5" t="s">
        <v>454</v>
      </c>
      <c r="B38" s="1" t="s">
        <v>244</v>
      </c>
      <c r="C38" s="1" t="s">
        <v>245</v>
      </c>
      <c r="D38" s="1" t="s">
        <v>246</v>
      </c>
      <c r="E38" s="5" t="s">
        <v>418</v>
      </c>
      <c r="F38" s="5">
        <v>9.9999999999999995E-7</v>
      </c>
      <c r="G38" s="5">
        <v>0</v>
      </c>
      <c r="H38" s="5">
        <v>9.9999999999999995E-7</v>
      </c>
      <c r="I38" s="5">
        <v>0</v>
      </c>
      <c r="J38" s="5">
        <v>0</v>
      </c>
    </row>
    <row r="39" spans="1:10" x14ac:dyDescent="0.2">
      <c r="A39" s="5" t="s">
        <v>455</v>
      </c>
      <c r="B39" s="1" t="s">
        <v>247</v>
      </c>
      <c r="C39" s="1" t="s">
        <v>248</v>
      </c>
      <c r="D39" s="1" t="s">
        <v>249</v>
      </c>
      <c r="E39" s="5" t="s">
        <v>559</v>
      </c>
      <c r="F39" s="5">
        <v>9.9999999999999995E-7</v>
      </c>
      <c r="G39" s="5">
        <v>0</v>
      </c>
      <c r="H39" s="5">
        <v>9.9999999999999995E-7</v>
      </c>
      <c r="I39" s="5">
        <v>0</v>
      </c>
      <c r="J39" s="5">
        <v>0</v>
      </c>
    </row>
    <row r="40" spans="1:10" x14ac:dyDescent="0.2">
      <c r="A40" s="5" t="s">
        <v>456</v>
      </c>
      <c r="B40" s="1" t="s">
        <v>250</v>
      </c>
      <c r="C40" s="1" t="s">
        <v>251</v>
      </c>
      <c r="D40" s="1" t="s">
        <v>252</v>
      </c>
      <c r="E40" s="5" t="s">
        <v>418</v>
      </c>
      <c r="F40" s="5">
        <v>9.9999999999999995E-7</v>
      </c>
      <c r="G40" s="5">
        <v>0</v>
      </c>
      <c r="H40" s="5">
        <v>9.9999999999999995E-7</v>
      </c>
      <c r="I40" s="5">
        <v>0</v>
      </c>
      <c r="J40" s="5">
        <v>0</v>
      </c>
    </row>
    <row r="41" spans="1:10" x14ac:dyDescent="0.2">
      <c r="A41" s="5" t="s">
        <v>457</v>
      </c>
      <c r="B41" s="1" t="s">
        <v>253</v>
      </c>
      <c r="C41" s="1" t="s">
        <v>254</v>
      </c>
      <c r="D41" s="1" t="s">
        <v>255</v>
      </c>
      <c r="E41" s="5" t="s">
        <v>418</v>
      </c>
      <c r="F41" s="5">
        <v>9.9999999999999995E-7</v>
      </c>
      <c r="G41" s="5">
        <v>0</v>
      </c>
      <c r="H41" s="5">
        <v>9.9999999999999995E-7</v>
      </c>
      <c r="I41" s="5">
        <v>0</v>
      </c>
      <c r="J41" s="5">
        <v>0</v>
      </c>
    </row>
    <row r="42" spans="1:10" x14ac:dyDescent="0.2">
      <c r="A42" s="5" t="s">
        <v>458</v>
      </c>
      <c r="B42" s="1" t="s">
        <v>256</v>
      </c>
      <c r="C42" s="1" t="s">
        <v>257</v>
      </c>
      <c r="D42" s="1" t="s">
        <v>258</v>
      </c>
      <c r="E42" s="5" t="s">
        <v>418</v>
      </c>
      <c r="F42" s="5">
        <v>9.9999999999999995E-7</v>
      </c>
      <c r="G42" s="5">
        <v>0</v>
      </c>
      <c r="H42" s="5">
        <v>9.9999999999999995E-7</v>
      </c>
      <c r="I42" s="5">
        <v>0</v>
      </c>
      <c r="J42" s="5">
        <v>0</v>
      </c>
    </row>
    <row r="43" spans="1:10" x14ac:dyDescent="0.2">
      <c r="A43" s="5" t="s">
        <v>459</v>
      </c>
      <c r="B43" s="1" t="s">
        <v>259</v>
      </c>
      <c r="C43" s="1" t="s">
        <v>260</v>
      </c>
      <c r="D43" s="1" t="s">
        <v>261</v>
      </c>
      <c r="E43" s="5" t="s">
        <v>418</v>
      </c>
      <c r="F43" s="5">
        <v>9.9999999999999995E-7</v>
      </c>
      <c r="G43" s="5">
        <v>0</v>
      </c>
      <c r="H43" s="5">
        <v>9.9999999999999995E-7</v>
      </c>
      <c r="I43" s="5">
        <v>0</v>
      </c>
      <c r="J43" s="5">
        <v>0</v>
      </c>
    </row>
    <row r="44" spans="1:10" x14ac:dyDescent="0.2">
      <c r="A44" s="5" t="s">
        <v>460</v>
      </c>
      <c r="B44" s="1" t="s">
        <v>262</v>
      </c>
      <c r="C44" s="1" t="s">
        <v>263</v>
      </c>
      <c r="D44" s="1" t="s">
        <v>264</v>
      </c>
      <c r="E44" s="5" t="s">
        <v>418</v>
      </c>
      <c r="F44" s="5">
        <v>9.9999999999999995E-7</v>
      </c>
      <c r="G44" s="5">
        <v>0</v>
      </c>
      <c r="H44" s="5">
        <v>9.9999999999999995E-7</v>
      </c>
      <c r="I44" s="5">
        <v>0</v>
      </c>
      <c r="J44" s="5">
        <v>0</v>
      </c>
    </row>
    <row r="45" spans="1:10" x14ac:dyDescent="0.2">
      <c r="A45" s="5" t="s">
        <v>461</v>
      </c>
      <c r="B45" s="1" t="s">
        <v>265</v>
      </c>
      <c r="C45" s="1" t="s">
        <v>266</v>
      </c>
      <c r="D45" s="1" t="s">
        <v>267</v>
      </c>
      <c r="E45" s="5" t="s">
        <v>418</v>
      </c>
      <c r="F45" s="5">
        <v>9.9999999999999995E-7</v>
      </c>
      <c r="G45" s="5">
        <v>0</v>
      </c>
      <c r="H45" s="5">
        <v>9.9999999999999995E-7</v>
      </c>
      <c r="I45" s="5">
        <v>0</v>
      </c>
      <c r="J45" s="5">
        <v>0</v>
      </c>
    </row>
    <row r="46" spans="1:10" x14ac:dyDescent="0.2">
      <c r="A46" s="5" t="s">
        <v>462</v>
      </c>
      <c r="B46" s="1" t="s">
        <v>268</v>
      </c>
      <c r="C46" s="1" t="s">
        <v>269</v>
      </c>
      <c r="D46" s="1" t="s">
        <v>270</v>
      </c>
      <c r="E46" s="5" t="s">
        <v>418</v>
      </c>
      <c r="F46" s="5">
        <v>9.9999999999999995E-7</v>
      </c>
      <c r="G46" s="5">
        <v>0</v>
      </c>
      <c r="H46" s="5">
        <v>9.9999999999999995E-7</v>
      </c>
      <c r="I46" s="5">
        <v>0</v>
      </c>
      <c r="J46" s="5">
        <v>0</v>
      </c>
    </row>
    <row r="47" spans="1:10" x14ac:dyDescent="0.2">
      <c r="A47" s="5" t="s">
        <v>463</v>
      </c>
      <c r="B47" s="1" t="s">
        <v>271</v>
      </c>
      <c r="C47" s="1" t="s">
        <v>272</v>
      </c>
      <c r="D47" s="1" t="s">
        <v>273</v>
      </c>
      <c r="E47" s="5" t="s">
        <v>418</v>
      </c>
      <c r="F47" s="5">
        <v>9.9999999999999995E-7</v>
      </c>
      <c r="G47" s="5">
        <v>0</v>
      </c>
      <c r="H47" s="5">
        <v>9.9999999999999995E-7</v>
      </c>
      <c r="I47" s="5">
        <v>0</v>
      </c>
      <c r="J47" s="5">
        <v>0</v>
      </c>
    </row>
    <row r="48" spans="1:10" x14ac:dyDescent="0.2">
      <c r="A48" s="5" t="s">
        <v>464</v>
      </c>
      <c r="B48" s="1" t="s">
        <v>274</v>
      </c>
      <c r="C48" s="1" t="s">
        <v>275</v>
      </c>
      <c r="D48" s="1" t="s">
        <v>276</v>
      </c>
      <c r="E48" s="5" t="s">
        <v>418</v>
      </c>
      <c r="F48" s="5">
        <v>9.9999999999999995E-7</v>
      </c>
      <c r="G48" s="5">
        <v>0</v>
      </c>
      <c r="H48" s="5">
        <v>9.9999999999999995E-7</v>
      </c>
      <c r="I48" s="5">
        <v>0</v>
      </c>
      <c r="J48" s="5">
        <v>0</v>
      </c>
    </row>
    <row r="49" spans="1:10" x14ac:dyDescent="0.2">
      <c r="A49" s="5" t="s">
        <v>465</v>
      </c>
      <c r="B49" s="1" t="s">
        <v>277</v>
      </c>
      <c r="C49" s="1" t="s">
        <v>278</v>
      </c>
      <c r="D49" s="1" t="s">
        <v>279</v>
      </c>
      <c r="E49" s="5" t="s">
        <v>418</v>
      </c>
      <c r="F49" s="5">
        <v>9.9999999999999995E-7</v>
      </c>
      <c r="G49" s="5">
        <v>0</v>
      </c>
      <c r="H49" s="5">
        <v>9.9999999999999995E-7</v>
      </c>
      <c r="I49" s="5">
        <v>0</v>
      </c>
      <c r="J49" s="5">
        <v>0</v>
      </c>
    </row>
    <row r="50" spans="1:10" x14ac:dyDescent="0.2">
      <c r="A50" s="5" t="s">
        <v>466</v>
      </c>
      <c r="B50" s="1" t="s">
        <v>280</v>
      </c>
      <c r="C50" s="1" t="s">
        <v>281</v>
      </c>
      <c r="D50" s="1" t="s">
        <v>282</v>
      </c>
      <c r="E50" s="5" t="s">
        <v>418</v>
      </c>
      <c r="F50" s="5">
        <v>9.9999999999999995E-7</v>
      </c>
      <c r="G50" s="5">
        <v>0</v>
      </c>
      <c r="H50" s="5">
        <v>9.9999999999999995E-7</v>
      </c>
      <c r="I50" s="5">
        <v>0</v>
      </c>
      <c r="J50" s="5">
        <v>0</v>
      </c>
    </row>
    <row r="51" spans="1:10" x14ac:dyDescent="0.2">
      <c r="A51" s="5" t="s">
        <v>467</v>
      </c>
      <c r="B51" s="1" t="s">
        <v>283</v>
      </c>
      <c r="C51" s="1" t="s">
        <v>284</v>
      </c>
      <c r="D51" s="1" t="s">
        <v>285</v>
      </c>
      <c r="E51" s="5" t="s">
        <v>418</v>
      </c>
      <c r="F51" s="5">
        <v>9.9999999999999995E-7</v>
      </c>
      <c r="G51" s="5">
        <v>0</v>
      </c>
      <c r="H51" s="5">
        <v>9.9999999999999995E-7</v>
      </c>
      <c r="I51" s="5">
        <v>0</v>
      </c>
      <c r="J51" s="5">
        <v>0</v>
      </c>
    </row>
    <row r="52" spans="1:10" x14ac:dyDescent="0.2">
      <c r="A52" s="5" t="s">
        <v>468</v>
      </c>
      <c r="B52" s="1" t="s">
        <v>286</v>
      </c>
      <c r="C52" s="1" t="s">
        <v>287</v>
      </c>
      <c r="D52" s="1" t="s">
        <v>288</v>
      </c>
      <c r="E52" s="5" t="s">
        <v>418</v>
      </c>
      <c r="F52" s="5">
        <v>9.9999999999999995E-7</v>
      </c>
      <c r="G52" s="5">
        <v>0</v>
      </c>
      <c r="H52" s="5">
        <v>9.9999999999999995E-7</v>
      </c>
      <c r="I52" s="5">
        <v>0</v>
      </c>
      <c r="J52" s="5">
        <v>0</v>
      </c>
    </row>
    <row r="53" spans="1:10" x14ac:dyDescent="0.2">
      <c r="A53" s="5" t="s">
        <v>469</v>
      </c>
      <c r="B53" s="1" t="s">
        <v>289</v>
      </c>
      <c r="C53" s="1" t="s">
        <v>290</v>
      </c>
      <c r="D53" s="1" t="s">
        <v>291</v>
      </c>
      <c r="E53" s="5" t="s">
        <v>418</v>
      </c>
      <c r="F53" s="5">
        <v>9.9999999999999995E-7</v>
      </c>
      <c r="G53" s="5">
        <v>0</v>
      </c>
      <c r="H53" s="5">
        <v>9.9999999999999995E-7</v>
      </c>
      <c r="I53" s="5">
        <v>0</v>
      </c>
      <c r="J53" s="5">
        <v>0</v>
      </c>
    </row>
    <row r="54" spans="1:10" x14ac:dyDescent="0.2">
      <c r="A54" s="5" t="s">
        <v>470</v>
      </c>
      <c r="B54" s="1" t="s">
        <v>292</v>
      </c>
      <c r="C54" s="1" t="s">
        <v>293</v>
      </c>
      <c r="D54" s="1" t="s">
        <v>294</v>
      </c>
      <c r="E54" s="5" t="s">
        <v>418</v>
      </c>
      <c r="F54" s="5">
        <v>9.9999999999999995E-7</v>
      </c>
      <c r="G54" s="5">
        <v>0</v>
      </c>
      <c r="H54" s="5">
        <v>9.9999999999999995E-7</v>
      </c>
      <c r="I54" s="5">
        <v>0</v>
      </c>
      <c r="J54" s="5">
        <v>0</v>
      </c>
    </row>
    <row r="55" spans="1:10" x14ac:dyDescent="0.2">
      <c r="A55" s="5" t="s">
        <v>471</v>
      </c>
      <c r="B55" s="1" t="s">
        <v>295</v>
      </c>
      <c r="C55" s="1" t="s">
        <v>296</v>
      </c>
      <c r="D55" s="1" t="s">
        <v>297</v>
      </c>
      <c r="E55" s="5" t="s">
        <v>418</v>
      </c>
      <c r="F55" s="5">
        <v>9.9999999999999995E-7</v>
      </c>
      <c r="G55" s="5">
        <v>0</v>
      </c>
      <c r="H55" s="5">
        <v>9.9999999999999995E-7</v>
      </c>
      <c r="I55" s="5">
        <v>0</v>
      </c>
      <c r="J55" s="5">
        <v>0</v>
      </c>
    </row>
    <row r="56" spans="1:10" x14ac:dyDescent="0.2">
      <c r="A56" s="5" t="s">
        <v>472</v>
      </c>
      <c r="B56" s="1" t="s">
        <v>298</v>
      </c>
      <c r="C56" s="1" t="s">
        <v>299</v>
      </c>
      <c r="D56" s="1" t="s">
        <v>300</v>
      </c>
      <c r="E56" s="5" t="s">
        <v>418</v>
      </c>
      <c r="F56" s="5">
        <v>9.9999999999999995E-7</v>
      </c>
      <c r="G56" s="5">
        <v>0</v>
      </c>
      <c r="H56" s="5">
        <v>9.9999999999999995E-7</v>
      </c>
      <c r="I56" s="5">
        <v>0</v>
      </c>
      <c r="J56" s="5">
        <v>0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customHeight="1" x14ac:dyDescent="0.2"/>
  <cols>
    <col min="1" max="16384" width="14.6640625" style="1"/>
  </cols>
  <sheetData>
    <row r="1" spans="1:3" ht="15" customHeight="1" x14ac:dyDescent="0.2">
      <c r="A1" s="3" t="s">
        <v>0</v>
      </c>
      <c r="B1" s="7" t="s">
        <v>41</v>
      </c>
      <c r="C1" s="7" t="s">
        <v>8</v>
      </c>
    </row>
    <row r="2" spans="1:3" ht="15" customHeight="1" x14ac:dyDescent="0.2">
      <c r="A2" s="1" t="s">
        <v>136</v>
      </c>
      <c r="B2" s="1">
        <f>34500/SQRT(3)</f>
        <v>19918.584287042089</v>
      </c>
      <c r="C2" s="1">
        <v>0</v>
      </c>
    </row>
    <row r="3" spans="1:3" ht="15" customHeight="1" x14ac:dyDescent="0.2">
      <c r="A3" s="1" t="s">
        <v>137</v>
      </c>
      <c r="B3" s="1">
        <f>34500/SQRT(3)</f>
        <v>19918.584287042089</v>
      </c>
      <c r="C3" s="1">
        <v>-120</v>
      </c>
    </row>
    <row r="4" spans="1:3" ht="15" customHeight="1" x14ac:dyDescent="0.2">
      <c r="A4" s="1" t="s">
        <v>138</v>
      </c>
      <c r="B4" s="1">
        <f>34500/SQRT(3)</f>
        <v>19918.584287042089</v>
      </c>
      <c r="C4" s="1">
        <v>120</v>
      </c>
    </row>
    <row r="5" spans="1:3" ht="15" customHeight="1" x14ac:dyDescent="0.2">
      <c r="A5" s="1" t="s">
        <v>139</v>
      </c>
      <c r="B5" s="1">
        <f>13200/SQRT(3)</f>
        <v>7621.0235533030609</v>
      </c>
      <c r="C5" s="1">
        <v>0</v>
      </c>
    </row>
    <row r="6" spans="1:3" ht="15" customHeight="1" x14ac:dyDescent="0.2">
      <c r="A6" s="1" t="s">
        <v>140</v>
      </c>
      <c r="B6" s="1">
        <f t="shared" ref="B6:B69" si="0">13200/SQRT(3)</f>
        <v>7621.0235533030609</v>
      </c>
      <c r="C6" s="1">
        <v>-120</v>
      </c>
    </row>
    <row r="7" spans="1:3" ht="15" customHeight="1" x14ac:dyDescent="0.2">
      <c r="A7" s="1" t="s">
        <v>141</v>
      </c>
      <c r="B7" s="1">
        <f t="shared" si="0"/>
        <v>7621.0235533030609</v>
      </c>
      <c r="C7" s="1">
        <v>120</v>
      </c>
    </row>
    <row r="8" spans="1:3" ht="15" customHeight="1" x14ac:dyDescent="0.2">
      <c r="A8" s="1" t="s">
        <v>142</v>
      </c>
      <c r="B8" s="1">
        <f t="shared" si="0"/>
        <v>7621.0235533030609</v>
      </c>
      <c r="C8" s="1">
        <v>0</v>
      </c>
    </row>
    <row r="9" spans="1:3" ht="15" customHeight="1" x14ac:dyDescent="0.2">
      <c r="A9" s="1" t="s">
        <v>143</v>
      </c>
      <c r="B9" s="1">
        <f t="shared" si="0"/>
        <v>7621.0235533030609</v>
      </c>
      <c r="C9" s="1">
        <v>-120</v>
      </c>
    </row>
    <row r="10" spans="1:3" ht="15" customHeight="1" x14ac:dyDescent="0.2">
      <c r="A10" s="1" t="s">
        <v>144</v>
      </c>
      <c r="B10" s="1">
        <f t="shared" si="0"/>
        <v>7621.0235533030609</v>
      </c>
      <c r="C10" s="1">
        <v>120</v>
      </c>
    </row>
    <row r="11" spans="1:3" ht="15" customHeight="1" x14ac:dyDescent="0.2">
      <c r="A11" s="1" t="s">
        <v>145</v>
      </c>
      <c r="B11" s="1">
        <f t="shared" si="0"/>
        <v>7621.0235533030609</v>
      </c>
      <c r="C11" s="1">
        <v>0</v>
      </c>
    </row>
    <row r="12" spans="1:3" ht="15" customHeight="1" x14ac:dyDescent="0.2">
      <c r="A12" s="1" t="s">
        <v>146</v>
      </c>
      <c r="B12" s="1">
        <f t="shared" si="0"/>
        <v>7621.0235533030609</v>
      </c>
      <c r="C12" s="1">
        <v>-120</v>
      </c>
    </row>
    <row r="13" spans="1:3" ht="15" customHeight="1" x14ac:dyDescent="0.2">
      <c r="A13" s="1" t="s">
        <v>147</v>
      </c>
      <c r="B13" s="1">
        <f t="shared" si="0"/>
        <v>7621.0235533030609</v>
      </c>
      <c r="C13" s="1">
        <v>120</v>
      </c>
    </row>
    <row r="14" spans="1:3" ht="15" customHeight="1" x14ac:dyDescent="0.2">
      <c r="A14" s="1" t="s">
        <v>148</v>
      </c>
      <c r="B14" s="1">
        <f t="shared" si="0"/>
        <v>7621.0235533030609</v>
      </c>
      <c r="C14" s="1">
        <v>0</v>
      </c>
    </row>
    <row r="15" spans="1:3" ht="15" customHeight="1" x14ac:dyDescent="0.2">
      <c r="A15" s="1" t="s">
        <v>149</v>
      </c>
      <c r="B15" s="1">
        <f t="shared" si="0"/>
        <v>7621.0235533030609</v>
      </c>
      <c r="C15" s="1">
        <v>-120</v>
      </c>
    </row>
    <row r="16" spans="1:3" ht="15" customHeight="1" x14ac:dyDescent="0.2">
      <c r="A16" s="1" t="s">
        <v>150</v>
      </c>
      <c r="B16" s="1">
        <f t="shared" si="0"/>
        <v>7621.0235533030609</v>
      </c>
      <c r="C16" s="1">
        <v>120</v>
      </c>
    </row>
    <row r="17" spans="1:3" ht="15" customHeight="1" x14ac:dyDescent="0.2">
      <c r="A17" s="1" t="s">
        <v>151</v>
      </c>
      <c r="B17" s="1">
        <f t="shared" si="0"/>
        <v>7621.0235533030609</v>
      </c>
      <c r="C17" s="1">
        <v>0</v>
      </c>
    </row>
    <row r="18" spans="1:3" ht="15" customHeight="1" x14ac:dyDescent="0.2">
      <c r="A18" s="1" t="s">
        <v>152</v>
      </c>
      <c r="B18" s="1">
        <f t="shared" si="0"/>
        <v>7621.0235533030609</v>
      </c>
      <c r="C18" s="1">
        <v>-120</v>
      </c>
    </row>
    <row r="19" spans="1:3" ht="15" customHeight="1" x14ac:dyDescent="0.2">
      <c r="A19" s="1" t="s">
        <v>153</v>
      </c>
      <c r="B19" s="1">
        <f t="shared" si="0"/>
        <v>7621.0235533030609</v>
      </c>
      <c r="C19" s="1">
        <v>120</v>
      </c>
    </row>
    <row r="20" spans="1:3" ht="15" customHeight="1" x14ac:dyDescent="0.2">
      <c r="A20" s="1" t="s">
        <v>154</v>
      </c>
      <c r="B20" s="1">
        <f t="shared" si="0"/>
        <v>7621.0235533030609</v>
      </c>
      <c r="C20" s="1">
        <v>0</v>
      </c>
    </row>
    <row r="21" spans="1:3" ht="15" customHeight="1" x14ac:dyDescent="0.2">
      <c r="A21" s="1" t="s">
        <v>155</v>
      </c>
      <c r="B21" s="1">
        <f t="shared" si="0"/>
        <v>7621.0235533030609</v>
      </c>
      <c r="C21" s="1">
        <v>-120</v>
      </c>
    </row>
    <row r="22" spans="1:3" ht="15" customHeight="1" x14ac:dyDescent="0.2">
      <c r="A22" s="1" t="s">
        <v>156</v>
      </c>
      <c r="B22" s="1">
        <f t="shared" si="0"/>
        <v>7621.0235533030609</v>
      </c>
      <c r="C22" s="1">
        <v>120</v>
      </c>
    </row>
    <row r="23" spans="1:3" ht="15" customHeight="1" x14ac:dyDescent="0.2">
      <c r="A23" s="1" t="s">
        <v>157</v>
      </c>
      <c r="B23" s="1">
        <f t="shared" si="0"/>
        <v>7621.0235533030609</v>
      </c>
      <c r="C23" s="1">
        <v>0</v>
      </c>
    </row>
    <row r="24" spans="1:3" ht="15" customHeight="1" x14ac:dyDescent="0.2">
      <c r="A24" s="1" t="s">
        <v>158</v>
      </c>
      <c r="B24" s="1">
        <f t="shared" si="0"/>
        <v>7621.0235533030609</v>
      </c>
      <c r="C24" s="1">
        <v>-120</v>
      </c>
    </row>
    <row r="25" spans="1:3" ht="15" customHeight="1" x14ac:dyDescent="0.2">
      <c r="A25" s="1" t="s">
        <v>159</v>
      </c>
      <c r="B25" s="1">
        <f t="shared" si="0"/>
        <v>7621.0235533030609</v>
      </c>
      <c r="C25" s="1">
        <v>120</v>
      </c>
    </row>
    <row r="26" spans="1:3" ht="15" customHeight="1" x14ac:dyDescent="0.2">
      <c r="A26" s="1" t="s">
        <v>160</v>
      </c>
      <c r="B26" s="1">
        <f t="shared" si="0"/>
        <v>7621.0235533030609</v>
      </c>
      <c r="C26" s="1">
        <v>0</v>
      </c>
    </row>
    <row r="27" spans="1:3" ht="15" customHeight="1" x14ac:dyDescent="0.2">
      <c r="A27" s="1" t="s">
        <v>161</v>
      </c>
      <c r="B27" s="1">
        <f t="shared" si="0"/>
        <v>7621.0235533030609</v>
      </c>
      <c r="C27" s="1">
        <v>-120</v>
      </c>
    </row>
    <row r="28" spans="1:3" ht="15" customHeight="1" x14ac:dyDescent="0.2">
      <c r="A28" s="1" t="s">
        <v>162</v>
      </c>
      <c r="B28" s="1">
        <f t="shared" si="0"/>
        <v>7621.0235533030609</v>
      </c>
      <c r="C28" s="1">
        <v>120</v>
      </c>
    </row>
    <row r="29" spans="1:3" ht="15" customHeight="1" x14ac:dyDescent="0.2">
      <c r="A29" s="1" t="s">
        <v>163</v>
      </c>
      <c r="B29" s="1">
        <f t="shared" si="0"/>
        <v>7621.0235533030609</v>
      </c>
      <c r="C29" s="1">
        <v>0</v>
      </c>
    </row>
    <row r="30" spans="1:3" ht="15" customHeight="1" x14ac:dyDescent="0.2">
      <c r="A30" s="1" t="s">
        <v>164</v>
      </c>
      <c r="B30" s="1">
        <f t="shared" si="0"/>
        <v>7621.0235533030609</v>
      </c>
      <c r="C30" s="1">
        <v>-120</v>
      </c>
    </row>
    <row r="31" spans="1:3" ht="15" customHeight="1" x14ac:dyDescent="0.2">
      <c r="A31" s="1" t="s">
        <v>165</v>
      </c>
      <c r="B31" s="1">
        <f t="shared" si="0"/>
        <v>7621.0235533030609</v>
      </c>
      <c r="C31" s="1">
        <v>120</v>
      </c>
    </row>
    <row r="32" spans="1:3" ht="15" customHeight="1" x14ac:dyDescent="0.2">
      <c r="A32" s="1" t="s">
        <v>166</v>
      </c>
      <c r="B32" s="1">
        <f t="shared" si="0"/>
        <v>7621.0235533030609</v>
      </c>
      <c r="C32" s="1">
        <v>0</v>
      </c>
    </row>
    <row r="33" spans="1:3" ht="15" customHeight="1" x14ac:dyDescent="0.2">
      <c r="A33" s="1" t="s">
        <v>167</v>
      </c>
      <c r="B33" s="1">
        <f t="shared" si="0"/>
        <v>7621.0235533030609</v>
      </c>
      <c r="C33" s="1">
        <v>-120</v>
      </c>
    </row>
    <row r="34" spans="1:3" ht="15" customHeight="1" x14ac:dyDescent="0.2">
      <c r="A34" s="1" t="s">
        <v>168</v>
      </c>
      <c r="B34" s="1">
        <f t="shared" si="0"/>
        <v>7621.0235533030609</v>
      </c>
      <c r="C34" s="1">
        <v>120</v>
      </c>
    </row>
    <row r="35" spans="1:3" ht="15" customHeight="1" x14ac:dyDescent="0.2">
      <c r="A35" s="1" t="s">
        <v>169</v>
      </c>
      <c r="B35" s="1">
        <f t="shared" si="0"/>
        <v>7621.0235533030609</v>
      </c>
      <c r="C35" s="1">
        <v>0</v>
      </c>
    </row>
    <row r="36" spans="1:3" ht="15" customHeight="1" x14ac:dyDescent="0.2">
      <c r="A36" s="1" t="s">
        <v>170</v>
      </c>
      <c r="B36" s="1">
        <f t="shared" si="0"/>
        <v>7621.0235533030609</v>
      </c>
      <c r="C36" s="1">
        <v>-120</v>
      </c>
    </row>
    <row r="37" spans="1:3" ht="15" customHeight="1" x14ac:dyDescent="0.2">
      <c r="A37" s="1" t="s">
        <v>171</v>
      </c>
      <c r="B37" s="1">
        <f t="shared" si="0"/>
        <v>7621.0235533030609</v>
      </c>
      <c r="C37" s="1">
        <v>120</v>
      </c>
    </row>
    <row r="38" spans="1:3" ht="15" customHeight="1" x14ac:dyDescent="0.2">
      <c r="A38" s="1" t="s">
        <v>172</v>
      </c>
      <c r="B38" s="1">
        <f t="shared" si="0"/>
        <v>7621.0235533030609</v>
      </c>
      <c r="C38" s="1">
        <v>0</v>
      </c>
    </row>
    <row r="39" spans="1:3" ht="15" customHeight="1" x14ac:dyDescent="0.2">
      <c r="A39" s="1" t="s">
        <v>173</v>
      </c>
      <c r="B39" s="1">
        <f t="shared" si="0"/>
        <v>7621.0235533030609</v>
      </c>
      <c r="C39" s="1">
        <v>-120</v>
      </c>
    </row>
    <row r="40" spans="1:3" ht="15" customHeight="1" x14ac:dyDescent="0.2">
      <c r="A40" s="1" t="s">
        <v>174</v>
      </c>
      <c r="B40" s="1">
        <f t="shared" si="0"/>
        <v>7621.0235533030609</v>
      </c>
      <c r="C40" s="1">
        <v>120</v>
      </c>
    </row>
    <row r="41" spans="1:3" ht="15" customHeight="1" x14ac:dyDescent="0.2">
      <c r="A41" s="1" t="s">
        <v>175</v>
      </c>
      <c r="B41" s="1">
        <f t="shared" si="0"/>
        <v>7621.0235533030609</v>
      </c>
      <c r="C41" s="1">
        <v>0</v>
      </c>
    </row>
    <row r="42" spans="1:3" ht="15" customHeight="1" x14ac:dyDescent="0.2">
      <c r="A42" s="1" t="s">
        <v>176</v>
      </c>
      <c r="B42" s="1">
        <f t="shared" si="0"/>
        <v>7621.0235533030609</v>
      </c>
      <c r="C42" s="1">
        <v>-120</v>
      </c>
    </row>
    <row r="43" spans="1:3" ht="15" customHeight="1" x14ac:dyDescent="0.2">
      <c r="A43" s="1" t="s">
        <v>177</v>
      </c>
      <c r="B43" s="1">
        <f t="shared" si="0"/>
        <v>7621.0235533030609</v>
      </c>
      <c r="C43" s="1">
        <v>120</v>
      </c>
    </row>
    <row r="44" spans="1:3" ht="15" customHeight="1" x14ac:dyDescent="0.2">
      <c r="A44" s="1" t="s">
        <v>178</v>
      </c>
      <c r="B44" s="1">
        <f t="shared" si="0"/>
        <v>7621.0235533030609</v>
      </c>
      <c r="C44" s="1">
        <v>0</v>
      </c>
    </row>
    <row r="45" spans="1:3" ht="15" customHeight="1" x14ac:dyDescent="0.2">
      <c r="A45" s="1" t="s">
        <v>179</v>
      </c>
      <c r="B45" s="1">
        <f t="shared" si="0"/>
        <v>7621.0235533030609</v>
      </c>
      <c r="C45" s="1">
        <v>-120</v>
      </c>
    </row>
    <row r="46" spans="1:3" ht="15" customHeight="1" x14ac:dyDescent="0.2">
      <c r="A46" s="1" t="s">
        <v>180</v>
      </c>
      <c r="B46" s="1">
        <f t="shared" si="0"/>
        <v>7621.0235533030609</v>
      </c>
      <c r="C46" s="1">
        <v>120</v>
      </c>
    </row>
    <row r="47" spans="1:3" ht="15" customHeight="1" x14ac:dyDescent="0.2">
      <c r="A47" s="1" t="s">
        <v>181</v>
      </c>
      <c r="B47" s="1">
        <f t="shared" si="0"/>
        <v>7621.0235533030609</v>
      </c>
      <c r="C47" s="1">
        <v>0</v>
      </c>
    </row>
    <row r="48" spans="1:3" ht="15" customHeight="1" x14ac:dyDescent="0.2">
      <c r="A48" s="1" t="s">
        <v>182</v>
      </c>
      <c r="B48" s="1">
        <f t="shared" si="0"/>
        <v>7621.0235533030609</v>
      </c>
      <c r="C48" s="1">
        <v>-120</v>
      </c>
    </row>
    <row r="49" spans="1:3" ht="15" customHeight="1" x14ac:dyDescent="0.2">
      <c r="A49" s="1" t="s">
        <v>183</v>
      </c>
      <c r="B49" s="1">
        <f t="shared" si="0"/>
        <v>7621.0235533030609</v>
      </c>
      <c r="C49" s="1">
        <v>120</v>
      </c>
    </row>
    <row r="50" spans="1:3" ht="15" customHeight="1" x14ac:dyDescent="0.2">
      <c r="A50" s="1" t="s">
        <v>184</v>
      </c>
      <c r="B50" s="1">
        <f t="shared" si="0"/>
        <v>7621.0235533030609</v>
      </c>
      <c r="C50" s="1">
        <v>0</v>
      </c>
    </row>
    <row r="51" spans="1:3" ht="15" customHeight="1" x14ac:dyDescent="0.2">
      <c r="A51" s="1" t="s">
        <v>185</v>
      </c>
      <c r="B51" s="1">
        <f t="shared" si="0"/>
        <v>7621.0235533030609</v>
      </c>
      <c r="C51" s="1">
        <v>-120</v>
      </c>
    </row>
    <row r="52" spans="1:3" ht="15" customHeight="1" x14ac:dyDescent="0.2">
      <c r="A52" s="1" t="s">
        <v>186</v>
      </c>
      <c r="B52" s="1">
        <f t="shared" si="0"/>
        <v>7621.0235533030609</v>
      </c>
      <c r="C52" s="1">
        <v>120</v>
      </c>
    </row>
    <row r="53" spans="1:3" ht="15" customHeight="1" x14ac:dyDescent="0.2">
      <c r="A53" s="1" t="s">
        <v>187</v>
      </c>
      <c r="B53" s="1">
        <f t="shared" si="0"/>
        <v>7621.0235533030609</v>
      </c>
      <c r="C53" s="1">
        <v>0</v>
      </c>
    </row>
    <row r="54" spans="1:3" ht="15" customHeight="1" x14ac:dyDescent="0.2">
      <c r="A54" s="1" t="s">
        <v>188</v>
      </c>
      <c r="B54" s="1">
        <f t="shared" si="0"/>
        <v>7621.0235533030609</v>
      </c>
      <c r="C54" s="1">
        <v>-120</v>
      </c>
    </row>
    <row r="55" spans="1:3" ht="15" customHeight="1" x14ac:dyDescent="0.2">
      <c r="A55" s="1" t="s">
        <v>189</v>
      </c>
      <c r="B55" s="1">
        <f t="shared" si="0"/>
        <v>7621.0235533030609</v>
      </c>
      <c r="C55" s="1">
        <v>120</v>
      </c>
    </row>
    <row r="56" spans="1:3" ht="15" customHeight="1" x14ac:dyDescent="0.2">
      <c r="A56" s="1" t="s">
        <v>190</v>
      </c>
      <c r="B56" s="1">
        <f t="shared" si="0"/>
        <v>7621.0235533030609</v>
      </c>
      <c r="C56" s="1">
        <v>0</v>
      </c>
    </row>
    <row r="57" spans="1:3" ht="15" customHeight="1" x14ac:dyDescent="0.2">
      <c r="A57" s="1" t="s">
        <v>191</v>
      </c>
      <c r="B57" s="1">
        <f t="shared" si="0"/>
        <v>7621.0235533030609</v>
      </c>
      <c r="C57" s="1">
        <v>-120</v>
      </c>
    </row>
    <row r="58" spans="1:3" ht="15" customHeight="1" x14ac:dyDescent="0.2">
      <c r="A58" s="1" t="s">
        <v>192</v>
      </c>
      <c r="B58" s="1">
        <f t="shared" si="0"/>
        <v>7621.0235533030609</v>
      </c>
      <c r="C58" s="1">
        <v>120</v>
      </c>
    </row>
    <row r="59" spans="1:3" ht="15" customHeight="1" x14ac:dyDescent="0.2">
      <c r="A59" s="1" t="s">
        <v>193</v>
      </c>
      <c r="B59" s="1">
        <f t="shared" si="0"/>
        <v>7621.0235533030609</v>
      </c>
      <c r="C59" s="1">
        <v>0</v>
      </c>
    </row>
    <row r="60" spans="1:3" ht="15" customHeight="1" x14ac:dyDescent="0.2">
      <c r="A60" s="1" t="s">
        <v>194</v>
      </c>
      <c r="B60" s="1">
        <f t="shared" si="0"/>
        <v>7621.0235533030609</v>
      </c>
      <c r="C60" s="1">
        <v>-120</v>
      </c>
    </row>
    <row r="61" spans="1:3" ht="15" customHeight="1" x14ac:dyDescent="0.2">
      <c r="A61" s="1" t="s">
        <v>195</v>
      </c>
      <c r="B61" s="1">
        <f t="shared" si="0"/>
        <v>7621.0235533030609</v>
      </c>
      <c r="C61" s="1">
        <v>120</v>
      </c>
    </row>
    <row r="62" spans="1:3" ht="15" customHeight="1" x14ac:dyDescent="0.2">
      <c r="A62" s="1" t="s">
        <v>196</v>
      </c>
      <c r="B62" s="1">
        <f t="shared" si="0"/>
        <v>7621.0235533030609</v>
      </c>
      <c r="C62" s="1">
        <v>0</v>
      </c>
    </row>
    <row r="63" spans="1:3" ht="15" customHeight="1" x14ac:dyDescent="0.2">
      <c r="A63" s="1" t="s">
        <v>197</v>
      </c>
      <c r="B63" s="1">
        <f t="shared" si="0"/>
        <v>7621.0235533030609</v>
      </c>
      <c r="C63" s="1">
        <v>-120</v>
      </c>
    </row>
    <row r="64" spans="1:3" ht="15" customHeight="1" x14ac:dyDescent="0.2">
      <c r="A64" s="1" t="s">
        <v>198</v>
      </c>
      <c r="B64" s="1">
        <f t="shared" si="0"/>
        <v>7621.0235533030609</v>
      </c>
      <c r="C64" s="1">
        <v>120</v>
      </c>
    </row>
    <row r="65" spans="1:3" ht="15" customHeight="1" x14ac:dyDescent="0.2">
      <c r="A65" s="1" t="s">
        <v>199</v>
      </c>
      <c r="B65" s="1">
        <f t="shared" si="0"/>
        <v>7621.0235533030609</v>
      </c>
      <c r="C65" s="1">
        <v>0</v>
      </c>
    </row>
    <row r="66" spans="1:3" ht="15" customHeight="1" x14ac:dyDescent="0.2">
      <c r="A66" s="1" t="s">
        <v>200</v>
      </c>
      <c r="B66" s="1">
        <f t="shared" si="0"/>
        <v>7621.0235533030609</v>
      </c>
      <c r="C66" s="1">
        <v>-120</v>
      </c>
    </row>
    <row r="67" spans="1:3" ht="15" customHeight="1" x14ac:dyDescent="0.2">
      <c r="A67" s="1" t="s">
        <v>201</v>
      </c>
      <c r="B67" s="1">
        <f t="shared" si="0"/>
        <v>7621.0235533030609</v>
      </c>
      <c r="C67" s="1">
        <v>120</v>
      </c>
    </row>
    <row r="68" spans="1:3" ht="15" customHeight="1" x14ac:dyDescent="0.2">
      <c r="A68" s="1" t="s">
        <v>202</v>
      </c>
      <c r="B68" s="1">
        <f t="shared" si="0"/>
        <v>7621.0235533030609</v>
      </c>
      <c r="C68" s="1">
        <v>0</v>
      </c>
    </row>
    <row r="69" spans="1:3" ht="15" customHeight="1" x14ac:dyDescent="0.2">
      <c r="A69" s="1" t="s">
        <v>203</v>
      </c>
      <c r="B69" s="1">
        <f t="shared" si="0"/>
        <v>7621.0235533030609</v>
      </c>
      <c r="C69" s="1">
        <v>-120</v>
      </c>
    </row>
    <row r="70" spans="1:3" ht="15" customHeight="1" x14ac:dyDescent="0.2">
      <c r="A70" s="1" t="s">
        <v>204</v>
      </c>
      <c r="B70" s="1">
        <f t="shared" ref="B70:B133" si="1">13200/SQRT(3)</f>
        <v>7621.0235533030609</v>
      </c>
      <c r="C70" s="1">
        <v>120</v>
      </c>
    </row>
    <row r="71" spans="1:3" ht="15" customHeight="1" x14ac:dyDescent="0.2">
      <c r="A71" s="1" t="s">
        <v>205</v>
      </c>
      <c r="B71" s="1">
        <f t="shared" si="1"/>
        <v>7621.0235533030609</v>
      </c>
      <c r="C71" s="1">
        <v>0</v>
      </c>
    </row>
    <row r="72" spans="1:3" ht="15" customHeight="1" x14ac:dyDescent="0.2">
      <c r="A72" s="1" t="s">
        <v>206</v>
      </c>
      <c r="B72" s="1">
        <f t="shared" si="1"/>
        <v>7621.0235533030609</v>
      </c>
      <c r="C72" s="1">
        <v>-120</v>
      </c>
    </row>
    <row r="73" spans="1:3" ht="15" customHeight="1" x14ac:dyDescent="0.2">
      <c r="A73" s="1" t="s">
        <v>207</v>
      </c>
      <c r="B73" s="1">
        <f t="shared" si="1"/>
        <v>7621.0235533030609</v>
      </c>
      <c r="C73" s="1">
        <v>120</v>
      </c>
    </row>
    <row r="74" spans="1:3" ht="15" customHeight="1" x14ac:dyDescent="0.2">
      <c r="A74" s="1" t="s">
        <v>208</v>
      </c>
      <c r="B74" s="1">
        <f t="shared" si="1"/>
        <v>7621.0235533030609</v>
      </c>
      <c r="C74" s="1">
        <v>0</v>
      </c>
    </row>
    <row r="75" spans="1:3" ht="15" customHeight="1" x14ac:dyDescent="0.2">
      <c r="A75" s="1" t="s">
        <v>209</v>
      </c>
      <c r="B75" s="1">
        <f t="shared" si="1"/>
        <v>7621.0235533030609</v>
      </c>
      <c r="C75" s="1">
        <v>-120</v>
      </c>
    </row>
    <row r="76" spans="1:3" ht="15" customHeight="1" x14ac:dyDescent="0.2">
      <c r="A76" s="1" t="s">
        <v>210</v>
      </c>
      <c r="B76" s="1">
        <f t="shared" si="1"/>
        <v>7621.0235533030609</v>
      </c>
      <c r="C76" s="1">
        <v>120</v>
      </c>
    </row>
    <row r="77" spans="1:3" ht="15" customHeight="1" x14ac:dyDescent="0.2">
      <c r="A77" s="1" t="s">
        <v>211</v>
      </c>
      <c r="B77" s="1">
        <f t="shared" si="1"/>
        <v>7621.0235533030609</v>
      </c>
      <c r="C77" s="1">
        <v>0</v>
      </c>
    </row>
    <row r="78" spans="1:3" ht="15" customHeight="1" x14ac:dyDescent="0.2">
      <c r="A78" s="1" t="s">
        <v>212</v>
      </c>
      <c r="B78" s="1">
        <f t="shared" si="1"/>
        <v>7621.0235533030609</v>
      </c>
      <c r="C78" s="1">
        <v>-120</v>
      </c>
    </row>
    <row r="79" spans="1:3" ht="15" customHeight="1" x14ac:dyDescent="0.2">
      <c r="A79" s="1" t="s">
        <v>213</v>
      </c>
      <c r="B79" s="1">
        <f t="shared" si="1"/>
        <v>7621.0235533030609</v>
      </c>
      <c r="C79" s="1">
        <v>120</v>
      </c>
    </row>
    <row r="80" spans="1:3" ht="15" customHeight="1" x14ac:dyDescent="0.2">
      <c r="A80" s="1" t="s">
        <v>214</v>
      </c>
      <c r="B80" s="1">
        <f t="shared" si="1"/>
        <v>7621.0235533030609</v>
      </c>
      <c r="C80" s="1">
        <v>0</v>
      </c>
    </row>
    <row r="81" spans="1:3" ht="15" customHeight="1" x14ac:dyDescent="0.2">
      <c r="A81" s="1" t="s">
        <v>215</v>
      </c>
      <c r="B81" s="1">
        <f t="shared" si="1"/>
        <v>7621.0235533030609</v>
      </c>
      <c r="C81" s="1">
        <v>-120</v>
      </c>
    </row>
    <row r="82" spans="1:3" ht="15" customHeight="1" x14ac:dyDescent="0.2">
      <c r="A82" s="1" t="s">
        <v>216</v>
      </c>
      <c r="B82" s="1">
        <f t="shared" si="1"/>
        <v>7621.0235533030609</v>
      </c>
      <c r="C82" s="1">
        <v>120</v>
      </c>
    </row>
    <row r="83" spans="1:3" ht="15" customHeight="1" x14ac:dyDescent="0.2">
      <c r="A83" s="1" t="s">
        <v>217</v>
      </c>
      <c r="B83" s="1">
        <f t="shared" si="1"/>
        <v>7621.0235533030609</v>
      </c>
      <c r="C83" s="1">
        <v>0</v>
      </c>
    </row>
    <row r="84" spans="1:3" ht="15" customHeight="1" x14ac:dyDescent="0.2">
      <c r="A84" s="1" t="s">
        <v>218</v>
      </c>
      <c r="B84" s="1">
        <f t="shared" si="1"/>
        <v>7621.0235533030609</v>
      </c>
      <c r="C84" s="1">
        <v>-120</v>
      </c>
    </row>
    <row r="85" spans="1:3" ht="15" customHeight="1" x14ac:dyDescent="0.2">
      <c r="A85" s="1" t="s">
        <v>219</v>
      </c>
      <c r="B85" s="1">
        <f t="shared" si="1"/>
        <v>7621.0235533030609</v>
      </c>
      <c r="C85" s="1">
        <v>120</v>
      </c>
    </row>
    <row r="86" spans="1:3" ht="15" customHeight="1" x14ac:dyDescent="0.2">
      <c r="A86" s="1" t="s">
        <v>220</v>
      </c>
      <c r="B86" s="1">
        <f t="shared" si="1"/>
        <v>7621.0235533030609</v>
      </c>
      <c r="C86" s="1">
        <v>0</v>
      </c>
    </row>
    <row r="87" spans="1:3" ht="15" customHeight="1" x14ac:dyDescent="0.2">
      <c r="A87" s="1" t="s">
        <v>221</v>
      </c>
      <c r="B87" s="1">
        <f t="shared" si="1"/>
        <v>7621.0235533030609</v>
      </c>
      <c r="C87" s="1">
        <v>-120</v>
      </c>
    </row>
    <row r="88" spans="1:3" ht="15" customHeight="1" x14ac:dyDescent="0.2">
      <c r="A88" s="1" t="s">
        <v>222</v>
      </c>
      <c r="B88" s="1">
        <f t="shared" si="1"/>
        <v>7621.0235533030609</v>
      </c>
      <c r="C88" s="1">
        <v>120</v>
      </c>
    </row>
    <row r="89" spans="1:3" ht="15" customHeight="1" x14ac:dyDescent="0.2">
      <c r="A89" s="1" t="s">
        <v>223</v>
      </c>
      <c r="B89" s="1">
        <f t="shared" si="1"/>
        <v>7621.0235533030609</v>
      </c>
      <c r="C89" s="1">
        <v>0</v>
      </c>
    </row>
    <row r="90" spans="1:3" ht="15" customHeight="1" x14ac:dyDescent="0.2">
      <c r="A90" s="1" t="s">
        <v>224</v>
      </c>
      <c r="B90" s="1">
        <f t="shared" si="1"/>
        <v>7621.0235533030609</v>
      </c>
      <c r="C90" s="1">
        <v>-120</v>
      </c>
    </row>
    <row r="91" spans="1:3" ht="15" customHeight="1" x14ac:dyDescent="0.2">
      <c r="A91" s="1" t="s">
        <v>225</v>
      </c>
      <c r="B91" s="1">
        <f t="shared" si="1"/>
        <v>7621.0235533030609</v>
      </c>
      <c r="C91" s="1">
        <v>120</v>
      </c>
    </row>
    <row r="92" spans="1:3" ht="15" customHeight="1" x14ac:dyDescent="0.2">
      <c r="A92" s="1" t="s">
        <v>226</v>
      </c>
      <c r="B92" s="1">
        <f t="shared" si="1"/>
        <v>7621.0235533030609</v>
      </c>
      <c r="C92" s="1">
        <v>0</v>
      </c>
    </row>
    <row r="93" spans="1:3" ht="15" customHeight="1" x14ac:dyDescent="0.2">
      <c r="A93" s="1" t="s">
        <v>227</v>
      </c>
      <c r="B93" s="1">
        <f t="shared" si="1"/>
        <v>7621.0235533030609</v>
      </c>
      <c r="C93" s="1">
        <v>-120</v>
      </c>
    </row>
    <row r="94" spans="1:3" ht="15" customHeight="1" x14ac:dyDescent="0.2">
      <c r="A94" s="1" t="s">
        <v>228</v>
      </c>
      <c r="B94" s="1">
        <f t="shared" si="1"/>
        <v>7621.0235533030609</v>
      </c>
      <c r="C94" s="1">
        <v>120</v>
      </c>
    </row>
    <row r="95" spans="1:3" ht="15" customHeight="1" x14ac:dyDescent="0.2">
      <c r="A95" s="1" t="s">
        <v>229</v>
      </c>
      <c r="B95" s="1">
        <f t="shared" si="1"/>
        <v>7621.0235533030609</v>
      </c>
      <c r="C95" s="1">
        <v>0</v>
      </c>
    </row>
    <row r="96" spans="1:3" ht="15" customHeight="1" x14ac:dyDescent="0.2">
      <c r="A96" s="1" t="s">
        <v>230</v>
      </c>
      <c r="B96" s="1">
        <f t="shared" si="1"/>
        <v>7621.0235533030609</v>
      </c>
      <c r="C96" s="1">
        <v>-120</v>
      </c>
    </row>
    <row r="97" spans="1:3" ht="15" customHeight="1" x14ac:dyDescent="0.2">
      <c r="A97" s="1" t="s">
        <v>231</v>
      </c>
      <c r="B97" s="1">
        <f t="shared" si="1"/>
        <v>7621.0235533030609</v>
      </c>
      <c r="C97" s="1">
        <v>120</v>
      </c>
    </row>
    <row r="98" spans="1:3" ht="15" customHeight="1" x14ac:dyDescent="0.2">
      <c r="A98" s="1" t="s">
        <v>232</v>
      </c>
      <c r="B98" s="1">
        <f t="shared" si="1"/>
        <v>7621.0235533030609</v>
      </c>
      <c r="C98" s="1">
        <v>0</v>
      </c>
    </row>
    <row r="99" spans="1:3" ht="15" customHeight="1" x14ac:dyDescent="0.2">
      <c r="A99" s="1" t="s">
        <v>233</v>
      </c>
      <c r="B99" s="1">
        <f t="shared" si="1"/>
        <v>7621.0235533030609</v>
      </c>
      <c r="C99" s="1">
        <v>-120</v>
      </c>
    </row>
    <row r="100" spans="1:3" ht="15" customHeight="1" x14ac:dyDescent="0.2">
      <c r="A100" s="1" t="s">
        <v>234</v>
      </c>
      <c r="B100" s="1">
        <f t="shared" si="1"/>
        <v>7621.0235533030609</v>
      </c>
      <c r="C100" s="1">
        <v>120</v>
      </c>
    </row>
    <row r="101" spans="1:3" ht="15" customHeight="1" x14ac:dyDescent="0.2">
      <c r="A101" s="1" t="s">
        <v>235</v>
      </c>
      <c r="B101" s="1">
        <f t="shared" si="1"/>
        <v>7621.0235533030609</v>
      </c>
      <c r="C101" s="1">
        <v>0</v>
      </c>
    </row>
    <row r="102" spans="1:3" ht="15" customHeight="1" x14ac:dyDescent="0.2">
      <c r="A102" s="1" t="s">
        <v>236</v>
      </c>
      <c r="B102" s="1">
        <f t="shared" si="1"/>
        <v>7621.0235533030609</v>
      </c>
      <c r="C102" s="1">
        <v>-120</v>
      </c>
    </row>
    <row r="103" spans="1:3" ht="15" customHeight="1" x14ac:dyDescent="0.2">
      <c r="A103" s="1" t="s">
        <v>237</v>
      </c>
      <c r="B103" s="1">
        <f t="shared" si="1"/>
        <v>7621.0235533030609</v>
      </c>
      <c r="C103" s="1">
        <v>120</v>
      </c>
    </row>
    <row r="104" spans="1:3" ht="15" customHeight="1" x14ac:dyDescent="0.2">
      <c r="A104" s="1" t="s">
        <v>238</v>
      </c>
      <c r="B104" s="1">
        <f t="shared" si="1"/>
        <v>7621.0235533030609</v>
      </c>
      <c r="C104" s="1">
        <v>0</v>
      </c>
    </row>
    <row r="105" spans="1:3" ht="15" customHeight="1" x14ac:dyDescent="0.2">
      <c r="A105" s="1" t="s">
        <v>239</v>
      </c>
      <c r="B105" s="1">
        <f t="shared" si="1"/>
        <v>7621.0235533030609</v>
      </c>
      <c r="C105" s="1">
        <v>-120</v>
      </c>
    </row>
    <row r="106" spans="1:3" ht="15" customHeight="1" x14ac:dyDescent="0.2">
      <c r="A106" s="1" t="s">
        <v>240</v>
      </c>
      <c r="B106" s="1">
        <f t="shared" si="1"/>
        <v>7621.0235533030609</v>
      </c>
      <c r="C106" s="1">
        <v>120</v>
      </c>
    </row>
    <row r="107" spans="1:3" ht="15" customHeight="1" x14ac:dyDescent="0.2">
      <c r="A107" s="1" t="s">
        <v>241</v>
      </c>
      <c r="B107" s="1">
        <f t="shared" si="1"/>
        <v>7621.0235533030609</v>
      </c>
      <c r="C107" s="1">
        <v>0</v>
      </c>
    </row>
    <row r="108" spans="1:3" ht="15" customHeight="1" x14ac:dyDescent="0.2">
      <c r="A108" s="1" t="s">
        <v>242</v>
      </c>
      <c r="B108" s="1">
        <f t="shared" si="1"/>
        <v>7621.0235533030609</v>
      </c>
      <c r="C108" s="1">
        <v>-120</v>
      </c>
    </row>
    <row r="109" spans="1:3" ht="15" customHeight="1" x14ac:dyDescent="0.2">
      <c r="A109" s="1" t="s">
        <v>243</v>
      </c>
      <c r="B109" s="1">
        <f t="shared" si="1"/>
        <v>7621.0235533030609</v>
      </c>
      <c r="C109" s="1">
        <v>120</v>
      </c>
    </row>
    <row r="110" spans="1:3" ht="15" customHeight="1" x14ac:dyDescent="0.2">
      <c r="A110" s="1" t="s">
        <v>244</v>
      </c>
      <c r="B110" s="1">
        <f t="shared" si="1"/>
        <v>7621.0235533030609</v>
      </c>
      <c r="C110" s="1">
        <v>0</v>
      </c>
    </row>
    <row r="111" spans="1:3" ht="15" customHeight="1" x14ac:dyDescent="0.2">
      <c r="A111" s="1" t="s">
        <v>245</v>
      </c>
      <c r="B111" s="1">
        <f t="shared" si="1"/>
        <v>7621.0235533030609</v>
      </c>
      <c r="C111" s="1">
        <v>-120</v>
      </c>
    </row>
    <row r="112" spans="1:3" ht="15" customHeight="1" x14ac:dyDescent="0.2">
      <c r="A112" s="1" t="s">
        <v>246</v>
      </c>
      <c r="B112" s="1">
        <f t="shared" si="1"/>
        <v>7621.0235533030609</v>
      </c>
      <c r="C112" s="1">
        <v>120</v>
      </c>
    </row>
    <row r="113" spans="1:3" ht="15" customHeight="1" x14ac:dyDescent="0.2">
      <c r="A113" s="1" t="s">
        <v>247</v>
      </c>
      <c r="B113" s="1">
        <f t="shared" si="1"/>
        <v>7621.0235533030609</v>
      </c>
      <c r="C113" s="1">
        <v>0</v>
      </c>
    </row>
    <row r="114" spans="1:3" ht="15" customHeight="1" x14ac:dyDescent="0.2">
      <c r="A114" s="1" t="s">
        <v>248</v>
      </c>
      <c r="B114" s="1">
        <f t="shared" si="1"/>
        <v>7621.0235533030609</v>
      </c>
      <c r="C114" s="1">
        <v>-120</v>
      </c>
    </row>
    <row r="115" spans="1:3" ht="15" customHeight="1" x14ac:dyDescent="0.2">
      <c r="A115" s="1" t="s">
        <v>249</v>
      </c>
      <c r="B115" s="1">
        <f t="shared" si="1"/>
        <v>7621.0235533030609</v>
      </c>
      <c r="C115" s="1">
        <v>120</v>
      </c>
    </row>
    <row r="116" spans="1:3" ht="15" customHeight="1" x14ac:dyDescent="0.2">
      <c r="A116" s="1" t="s">
        <v>250</v>
      </c>
      <c r="B116" s="1">
        <f t="shared" si="1"/>
        <v>7621.0235533030609</v>
      </c>
      <c r="C116" s="1">
        <v>0</v>
      </c>
    </row>
    <row r="117" spans="1:3" ht="15" customHeight="1" x14ac:dyDescent="0.2">
      <c r="A117" s="1" t="s">
        <v>251</v>
      </c>
      <c r="B117" s="1">
        <f t="shared" si="1"/>
        <v>7621.0235533030609</v>
      </c>
      <c r="C117" s="1">
        <v>-120</v>
      </c>
    </row>
    <row r="118" spans="1:3" ht="15" customHeight="1" x14ac:dyDescent="0.2">
      <c r="A118" s="1" t="s">
        <v>252</v>
      </c>
      <c r="B118" s="1">
        <f t="shared" si="1"/>
        <v>7621.0235533030609</v>
      </c>
      <c r="C118" s="1">
        <v>120</v>
      </c>
    </row>
    <row r="119" spans="1:3" ht="15" customHeight="1" x14ac:dyDescent="0.2">
      <c r="A119" s="1" t="s">
        <v>253</v>
      </c>
      <c r="B119" s="1">
        <f t="shared" si="1"/>
        <v>7621.0235533030609</v>
      </c>
      <c r="C119" s="1">
        <v>0</v>
      </c>
    </row>
    <row r="120" spans="1:3" ht="15" customHeight="1" x14ac:dyDescent="0.2">
      <c r="A120" s="1" t="s">
        <v>254</v>
      </c>
      <c r="B120" s="1">
        <f t="shared" si="1"/>
        <v>7621.0235533030609</v>
      </c>
      <c r="C120" s="1">
        <v>-120</v>
      </c>
    </row>
    <row r="121" spans="1:3" ht="15" customHeight="1" x14ac:dyDescent="0.2">
      <c r="A121" s="1" t="s">
        <v>255</v>
      </c>
      <c r="B121" s="1">
        <f t="shared" si="1"/>
        <v>7621.0235533030609</v>
      </c>
      <c r="C121" s="1">
        <v>120</v>
      </c>
    </row>
    <row r="122" spans="1:3" ht="15" customHeight="1" x14ac:dyDescent="0.2">
      <c r="A122" s="1" t="s">
        <v>256</v>
      </c>
      <c r="B122" s="1">
        <f t="shared" si="1"/>
        <v>7621.0235533030609</v>
      </c>
      <c r="C122" s="1">
        <v>0</v>
      </c>
    </row>
    <row r="123" spans="1:3" ht="15" customHeight="1" x14ac:dyDescent="0.2">
      <c r="A123" s="1" t="s">
        <v>257</v>
      </c>
      <c r="B123" s="1">
        <f t="shared" si="1"/>
        <v>7621.0235533030609</v>
      </c>
      <c r="C123" s="1">
        <v>-120</v>
      </c>
    </row>
    <row r="124" spans="1:3" ht="15" customHeight="1" x14ac:dyDescent="0.2">
      <c r="A124" s="1" t="s">
        <v>258</v>
      </c>
      <c r="B124" s="1">
        <f t="shared" si="1"/>
        <v>7621.0235533030609</v>
      </c>
      <c r="C124" s="1">
        <v>120</v>
      </c>
    </row>
    <row r="125" spans="1:3" ht="15" customHeight="1" x14ac:dyDescent="0.2">
      <c r="A125" s="1" t="s">
        <v>259</v>
      </c>
      <c r="B125" s="1">
        <f t="shared" si="1"/>
        <v>7621.0235533030609</v>
      </c>
      <c r="C125" s="1">
        <v>0</v>
      </c>
    </row>
    <row r="126" spans="1:3" ht="15" customHeight="1" x14ac:dyDescent="0.2">
      <c r="A126" s="1" t="s">
        <v>260</v>
      </c>
      <c r="B126" s="1">
        <f t="shared" si="1"/>
        <v>7621.0235533030609</v>
      </c>
      <c r="C126" s="1">
        <v>-120</v>
      </c>
    </row>
    <row r="127" spans="1:3" ht="15" customHeight="1" x14ac:dyDescent="0.2">
      <c r="A127" s="1" t="s">
        <v>261</v>
      </c>
      <c r="B127" s="1">
        <f t="shared" si="1"/>
        <v>7621.0235533030609</v>
      </c>
      <c r="C127" s="1">
        <v>120</v>
      </c>
    </row>
    <row r="128" spans="1:3" ht="15" customHeight="1" x14ac:dyDescent="0.2">
      <c r="A128" s="1" t="s">
        <v>262</v>
      </c>
      <c r="B128" s="1">
        <f t="shared" si="1"/>
        <v>7621.0235533030609</v>
      </c>
      <c r="C128" s="1">
        <v>0</v>
      </c>
    </row>
    <row r="129" spans="1:3" ht="15" customHeight="1" x14ac:dyDescent="0.2">
      <c r="A129" s="1" t="s">
        <v>263</v>
      </c>
      <c r="B129" s="1">
        <f t="shared" si="1"/>
        <v>7621.0235533030609</v>
      </c>
      <c r="C129" s="1">
        <v>-120</v>
      </c>
    </row>
    <row r="130" spans="1:3" ht="15" customHeight="1" x14ac:dyDescent="0.2">
      <c r="A130" s="1" t="s">
        <v>264</v>
      </c>
      <c r="B130" s="1">
        <f t="shared" si="1"/>
        <v>7621.0235533030609</v>
      </c>
      <c r="C130" s="1">
        <v>120</v>
      </c>
    </row>
    <row r="131" spans="1:3" ht="15" customHeight="1" x14ac:dyDescent="0.2">
      <c r="A131" s="1" t="s">
        <v>265</v>
      </c>
      <c r="B131" s="1">
        <f t="shared" si="1"/>
        <v>7621.0235533030609</v>
      </c>
      <c r="C131" s="1">
        <v>0</v>
      </c>
    </row>
    <row r="132" spans="1:3" ht="15" customHeight="1" x14ac:dyDescent="0.2">
      <c r="A132" s="1" t="s">
        <v>266</v>
      </c>
      <c r="B132" s="1">
        <f t="shared" si="1"/>
        <v>7621.0235533030609</v>
      </c>
      <c r="C132" s="1">
        <v>-120</v>
      </c>
    </row>
    <row r="133" spans="1:3" ht="15" customHeight="1" x14ac:dyDescent="0.2">
      <c r="A133" s="1" t="s">
        <v>267</v>
      </c>
      <c r="B133" s="1">
        <f t="shared" si="1"/>
        <v>7621.0235533030609</v>
      </c>
      <c r="C133" s="1">
        <v>120</v>
      </c>
    </row>
    <row r="134" spans="1:3" ht="15" customHeight="1" x14ac:dyDescent="0.2">
      <c r="A134" s="1" t="s">
        <v>268</v>
      </c>
      <c r="B134" s="1">
        <f t="shared" ref="B134:B166" si="2">13200/SQRT(3)</f>
        <v>7621.0235533030609</v>
      </c>
      <c r="C134" s="1">
        <v>0</v>
      </c>
    </row>
    <row r="135" spans="1:3" ht="15" customHeight="1" x14ac:dyDescent="0.2">
      <c r="A135" s="1" t="s">
        <v>269</v>
      </c>
      <c r="B135" s="1">
        <f t="shared" si="2"/>
        <v>7621.0235533030609</v>
      </c>
      <c r="C135" s="1">
        <v>-120</v>
      </c>
    </row>
    <row r="136" spans="1:3" ht="15" customHeight="1" x14ac:dyDescent="0.2">
      <c r="A136" s="1" t="s">
        <v>270</v>
      </c>
      <c r="B136" s="1">
        <f t="shared" si="2"/>
        <v>7621.0235533030609</v>
      </c>
      <c r="C136" s="1">
        <v>120</v>
      </c>
    </row>
    <row r="137" spans="1:3" ht="15" customHeight="1" x14ac:dyDescent="0.2">
      <c r="A137" s="1" t="s">
        <v>271</v>
      </c>
      <c r="B137" s="1">
        <f t="shared" si="2"/>
        <v>7621.0235533030609</v>
      </c>
      <c r="C137" s="1">
        <v>0</v>
      </c>
    </row>
    <row r="138" spans="1:3" ht="15" customHeight="1" x14ac:dyDescent="0.2">
      <c r="A138" s="1" t="s">
        <v>272</v>
      </c>
      <c r="B138" s="1">
        <f t="shared" si="2"/>
        <v>7621.0235533030609</v>
      </c>
      <c r="C138" s="1">
        <v>-120</v>
      </c>
    </row>
    <row r="139" spans="1:3" ht="15" customHeight="1" x14ac:dyDescent="0.2">
      <c r="A139" s="1" t="s">
        <v>273</v>
      </c>
      <c r="B139" s="1">
        <f t="shared" si="2"/>
        <v>7621.0235533030609</v>
      </c>
      <c r="C139" s="1">
        <v>120</v>
      </c>
    </row>
    <row r="140" spans="1:3" ht="15" customHeight="1" x14ac:dyDescent="0.2">
      <c r="A140" s="1" t="s">
        <v>274</v>
      </c>
      <c r="B140" s="1">
        <f t="shared" si="2"/>
        <v>7621.0235533030609</v>
      </c>
      <c r="C140" s="1">
        <v>0</v>
      </c>
    </row>
    <row r="141" spans="1:3" ht="15" customHeight="1" x14ac:dyDescent="0.2">
      <c r="A141" s="1" t="s">
        <v>275</v>
      </c>
      <c r="B141" s="1">
        <f t="shared" si="2"/>
        <v>7621.0235533030609</v>
      </c>
      <c r="C141" s="1">
        <v>-120</v>
      </c>
    </row>
    <row r="142" spans="1:3" ht="15" customHeight="1" x14ac:dyDescent="0.2">
      <c r="A142" s="1" t="s">
        <v>276</v>
      </c>
      <c r="B142" s="1">
        <f t="shared" si="2"/>
        <v>7621.0235533030609</v>
      </c>
      <c r="C142" s="1">
        <v>120</v>
      </c>
    </row>
    <row r="143" spans="1:3" ht="15" customHeight="1" x14ac:dyDescent="0.2">
      <c r="A143" s="1" t="s">
        <v>277</v>
      </c>
      <c r="B143" s="1">
        <f t="shared" si="2"/>
        <v>7621.0235533030609</v>
      </c>
      <c r="C143" s="1">
        <v>0</v>
      </c>
    </row>
    <row r="144" spans="1:3" ht="15" customHeight="1" x14ac:dyDescent="0.2">
      <c r="A144" s="1" t="s">
        <v>278</v>
      </c>
      <c r="B144" s="1">
        <f t="shared" si="2"/>
        <v>7621.0235533030609</v>
      </c>
      <c r="C144" s="1">
        <v>-120</v>
      </c>
    </row>
    <row r="145" spans="1:3" ht="15" customHeight="1" x14ac:dyDescent="0.2">
      <c r="A145" s="1" t="s">
        <v>279</v>
      </c>
      <c r="B145" s="1">
        <f t="shared" si="2"/>
        <v>7621.0235533030609</v>
      </c>
      <c r="C145" s="1">
        <v>120</v>
      </c>
    </row>
    <row r="146" spans="1:3" ht="15" customHeight="1" x14ac:dyDescent="0.2">
      <c r="A146" s="1" t="s">
        <v>280</v>
      </c>
      <c r="B146" s="1">
        <f t="shared" si="2"/>
        <v>7621.0235533030609</v>
      </c>
      <c r="C146" s="1">
        <v>0</v>
      </c>
    </row>
    <row r="147" spans="1:3" ht="15" customHeight="1" x14ac:dyDescent="0.2">
      <c r="A147" s="1" t="s">
        <v>281</v>
      </c>
      <c r="B147" s="1">
        <f t="shared" si="2"/>
        <v>7621.0235533030609</v>
      </c>
      <c r="C147" s="1">
        <v>-120</v>
      </c>
    </row>
    <row r="148" spans="1:3" ht="15" customHeight="1" x14ac:dyDescent="0.2">
      <c r="A148" s="1" t="s">
        <v>282</v>
      </c>
      <c r="B148" s="1">
        <f t="shared" si="2"/>
        <v>7621.0235533030609</v>
      </c>
      <c r="C148" s="1">
        <v>120</v>
      </c>
    </row>
    <row r="149" spans="1:3" ht="15" customHeight="1" x14ac:dyDescent="0.2">
      <c r="A149" s="1" t="s">
        <v>283</v>
      </c>
      <c r="B149" s="1">
        <f t="shared" si="2"/>
        <v>7621.0235533030609</v>
      </c>
      <c r="C149" s="1">
        <v>0</v>
      </c>
    </row>
    <row r="150" spans="1:3" ht="15" customHeight="1" x14ac:dyDescent="0.2">
      <c r="A150" s="1" t="s">
        <v>284</v>
      </c>
      <c r="B150" s="1">
        <f t="shared" si="2"/>
        <v>7621.0235533030609</v>
      </c>
      <c r="C150" s="1">
        <v>-120</v>
      </c>
    </row>
    <row r="151" spans="1:3" ht="15" customHeight="1" x14ac:dyDescent="0.2">
      <c r="A151" s="1" t="s">
        <v>285</v>
      </c>
      <c r="B151" s="1">
        <f t="shared" si="2"/>
        <v>7621.0235533030609</v>
      </c>
      <c r="C151" s="1">
        <v>120</v>
      </c>
    </row>
    <row r="152" spans="1:3" ht="15" customHeight="1" x14ac:dyDescent="0.2">
      <c r="A152" s="1" t="s">
        <v>286</v>
      </c>
      <c r="B152" s="1">
        <f t="shared" si="2"/>
        <v>7621.0235533030609</v>
      </c>
      <c r="C152" s="1">
        <v>0</v>
      </c>
    </row>
    <row r="153" spans="1:3" ht="15" customHeight="1" x14ac:dyDescent="0.2">
      <c r="A153" s="1" t="s">
        <v>287</v>
      </c>
      <c r="B153" s="1">
        <f t="shared" si="2"/>
        <v>7621.0235533030609</v>
      </c>
      <c r="C153" s="1">
        <v>-120</v>
      </c>
    </row>
    <row r="154" spans="1:3" ht="15" customHeight="1" x14ac:dyDescent="0.2">
      <c r="A154" s="1" t="s">
        <v>288</v>
      </c>
      <c r="B154" s="1">
        <f t="shared" si="2"/>
        <v>7621.0235533030609</v>
      </c>
      <c r="C154" s="1">
        <v>120</v>
      </c>
    </row>
    <row r="155" spans="1:3" ht="15" customHeight="1" x14ac:dyDescent="0.2">
      <c r="A155" s="1" t="s">
        <v>289</v>
      </c>
      <c r="B155" s="1">
        <f t="shared" si="2"/>
        <v>7621.0235533030609</v>
      </c>
      <c r="C155" s="1">
        <v>0</v>
      </c>
    </row>
    <row r="156" spans="1:3" ht="15" customHeight="1" x14ac:dyDescent="0.2">
      <c r="A156" s="1" t="s">
        <v>290</v>
      </c>
      <c r="B156" s="1">
        <f t="shared" si="2"/>
        <v>7621.0235533030609</v>
      </c>
      <c r="C156" s="1">
        <v>-120</v>
      </c>
    </row>
    <row r="157" spans="1:3" ht="15" customHeight="1" x14ac:dyDescent="0.2">
      <c r="A157" s="1" t="s">
        <v>291</v>
      </c>
      <c r="B157" s="1">
        <f t="shared" si="2"/>
        <v>7621.0235533030609</v>
      </c>
      <c r="C157" s="1">
        <v>120</v>
      </c>
    </row>
    <row r="158" spans="1:3" ht="15" customHeight="1" x14ac:dyDescent="0.2">
      <c r="A158" s="1" t="s">
        <v>292</v>
      </c>
      <c r="B158" s="1">
        <f t="shared" si="2"/>
        <v>7621.0235533030609</v>
      </c>
      <c r="C158" s="1">
        <v>0</v>
      </c>
    </row>
    <row r="159" spans="1:3" ht="15" customHeight="1" x14ac:dyDescent="0.2">
      <c r="A159" s="1" t="s">
        <v>293</v>
      </c>
      <c r="B159" s="1">
        <f t="shared" si="2"/>
        <v>7621.0235533030609</v>
      </c>
      <c r="C159" s="1">
        <v>-120</v>
      </c>
    </row>
    <row r="160" spans="1:3" ht="15" customHeight="1" x14ac:dyDescent="0.2">
      <c r="A160" s="1" t="s">
        <v>294</v>
      </c>
      <c r="B160" s="1">
        <f t="shared" si="2"/>
        <v>7621.0235533030609</v>
      </c>
      <c r="C160" s="1">
        <v>120</v>
      </c>
    </row>
    <row r="161" spans="1:3" ht="15" customHeight="1" x14ac:dyDescent="0.2">
      <c r="A161" s="1" t="s">
        <v>295</v>
      </c>
      <c r="B161" s="1">
        <f t="shared" si="2"/>
        <v>7621.0235533030609</v>
      </c>
      <c r="C161" s="1">
        <v>0</v>
      </c>
    </row>
    <row r="162" spans="1:3" ht="15" customHeight="1" x14ac:dyDescent="0.2">
      <c r="A162" s="1" t="s">
        <v>296</v>
      </c>
      <c r="B162" s="1">
        <f t="shared" si="2"/>
        <v>7621.0235533030609</v>
      </c>
      <c r="C162" s="1">
        <v>-120</v>
      </c>
    </row>
    <row r="163" spans="1:3" ht="15" customHeight="1" x14ac:dyDescent="0.2">
      <c r="A163" s="1" t="s">
        <v>297</v>
      </c>
      <c r="B163" s="1">
        <f t="shared" si="2"/>
        <v>7621.0235533030609</v>
      </c>
      <c r="C163" s="1">
        <v>120</v>
      </c>
    </row>
    <row r="164" spans="1:3" ht="15" customHeight="1" x14ac:dyDescent="0.2">
      <c r="A164" s="1" t="s">
        <v>298</v>
      </c>
      <c r="B164" s="1">
        <f t="shared" si="2"/>
        <v>7621.0235533030609</v>
      </c>
      <c r="C164" s="1">
        <v>0</v>
      </c>
    </row>
    <row r="165" spans="1:3" ht="15" customHeight="1" x14ac:dyDescent="0.2">
      <c r="A165" s="1" t="s">
        <v>299</v>
      </c>
      <c r="B165" s="1">
        <f t="shared" si="2"/>
        <v>7621.0235533030609</v>
      </c>
      <c r="C165" s="1">
        <v>-120</v>
      </c>
    </row>
    <row r="166" spans="1:3" ht="15" customHeight="1" x14ac:dyDescent="0.2">
      <c r="A166" s="1" t="s">
        <v>300</v>
      </c>
      <c r="B166" s="1">
        <f t="shared" si="2"/>
        <v>7621.0235533030609</v>
      </c>
      <c r="C166" s="1">
        <v>120</v>
      </c>
    </row>
  </sheetData>
  <protectedRanges>
    <protectedRange sqref="B2:B166" name="Range1"/>
    <protectedRange sqref="C2:C166" name="Range1_1"/>
  </protectedRange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/>
    </sheetView>
  </sheetViews>
  <sheetFormatPr baseColWidth="10" defaultColWidth="14.6640625" defaultRowHeight="15" x14ac:dyDescent="0.2"/>
  <sheetData>
    <row r="1" spans="1:2" s="2" customFormat="1" x14ac:dyDescent="0.2">
      <c r="A1" s="2" t="s">
        <v>0</v>
      </c>
      <c r="B1" s="2" t="s">
        <v>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14.6640625" defaultRowHeight="15" x14ac:dyDescent="0.2"/>
  <sheetData>
    <row r="1" spans="1:6" s="2" customFormat="1" x14ac:dyDescent="0.2">
      <c r="A1" s="2" t="s">
        <v>0</v>
      </c>
      <c r="B1" s="2" t="s">
        <v>1</v>
      </c>
      <c r="C1" s="2" t="s">
        <v>41</v>
      </c>
      <c r="D1" s="2" t="s">
        <v>8</v>
      </c>
      <c r="E1" s="2" t="s">
        <v>42</v>
      </c>
      <c r="F1" s="2" t="s">
        <v>43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customHeight="1" x14ac:dyDescent="0.2"/>
  <sheetData>
    <row r="1" spans="1:19" s="2" customFormat="1" ht="15" customHeight="1" x14ac:dyDescent="0.2">
      <c r="A1" s="2" t="s">
        <v>0</v>
      </c>
      <c r="B1" s="2" t="s">
        <v>44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45</v>
      </c>
      <c r="H1" s="2" t="s">
        <v>2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</row>
  </sheetData>
  <pageMargins left="0.7" right="0.7" top="0.75" bottom="0.75" header="0.3" footer="0.3"/>
  <pageSetup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customHeight="1" x14ac:dyDescent="0.2"/>
  <sheetData>
    <row r="1" spans="1:8" s="2" customFormat="1" ht="15" customHeight="1" x14ac:dyDescent="0.2">
      <c r="A1" s="2" t="s">
        <v>0</v>
      </c>
      <c r="B1" s="2" t="s">
        <v>44</v>
      </c>
      <c r="C1" s="2" t="s">
        <v>1</v>
      </c>
      <c r="D1" s="2" t="s">
        <v>15</v>
      </c>
      <c r="E1" s="2" t="s">
        <v>3</v>
      </c>
      <c r="F1" s="2" t="s">
        <v>57</v>
      </c>
      <c r="G1" s="2" t="s">
        <v>58</v>
      </c>
      <c r="H1" s="2" t="s">
        <v>59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customHeight="1" x14ac:dyDescent="0.2"/>
  <sheetData>
    <row r="1" spans="1:10" s="2" customFormat="1" ht="15" customHeight="1" x14ac:dyDescent="0.2">
      <c r="A1" s="2" t="s">
        <v>0</v>
      </c>
      <c r="B1" s="2" t="s">
        <v>44</v>
      </c>
      <c r="C1" s="2" t="s">
        <v>1</v>
      </c>
      <c r="D1" s="2" t="s">
        <v>15</v>
      </c>
      <c r="E1" s="2" t="s">
        <v>4</v>
      </c>
      <c r="F1" s="2" t="s">
        <v>60</v>
      </c>
      <c r="G1" s="2" t="s">
        <v>61</v>
      </c>
      <c r="H1" s="2" t="s">
        <v>62</v>
      </c>
      <c r="I1" s="2" t="s">
        <v>130</v>
      </c>
      <c r="J1" s="2" t="s">
        <v>131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6640625" defaultRowHeight="15" customHeight="1" x14ac:dyDescent="0.2"/>
  <sheetData>
    <row r="1" spans="1:11" s="2" customFormat="1" ht="15" customHeight="1" x14ac:dyDescent="0.2">
      <c r="A1" s="2" t="s">
        <v>0</v>
      </c>
      <c r="B1" s="2" t="s">
        <v>44</v>
      </c>
      <c r="C1" s="2" t="s">
        <v>1</v>
      </c>
      <c r="D1" s="2" t="s">
        <v>15</v>
      </c>
      <c r="E1" s="2" t="s">
        <v>14</v>
      </c>
      <c r="F1" s="2" t="s">
        <v>61</v>
      </c>
      <c r="G1" s="2" t="s">
        <v>132</v>
      </c>
      <c r="H1" s="2" t="s">
        <v>133</v>
      </c>
      <c r="I1" s="2" t="s">
        <v>62</v>
      </c>
      <c r="J1" s="2" t="s">
        <v>63</v>
      </c>
      <c r="K1" s="2" t="s">
        <v>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General</vt:lpstr>
      <vt:lpstr>Pins</vt:lpstr>
      <vt:lpstr>Bus</vt:lpstr>
      <vt:lpstr>Current Injector</vt:lpstr>
      <vt:lpstr>Vsource</vt:lpstr>
      <vt:lpstr>Machine</vt:lpstr>
      <vt:lpstr>Exciter</vt:lpstr>
      <vt:lpstr>PSS</vt:lpstr>
      <vt:lpstr>Turbine and Governor</vt:lpstr>
      <vt:lpstr>Load</vt:lpstr>
      <vt:lpstr>Line</vt:lpstr>
      <vt:lpstr>Transformer</vt:lpstr>
      <vt:lpstr>Vsource 3-phase</vt:lpstr>
      <vt:lpstr>Load 3-phase</vt:lpstr>
      <vt:lpstr>Shunt 3-phase</vt:lpstr>
      <vt:lpstr>Line 3-phase</vt:lpstr>
      <vt:lpstr>Transformer 3-phase</vt:lpstr>
      <vt:lpstr>Transformer 3-phase Mutual</vt:lpstr>
      <vt:lpstr>Switch</vt:lpstr>
      <vt:lpstr>Bus Faults 3-phase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vahidjalilimarandi</dc:creator>
  <cp:lastModifiedBy>Krishnamurthy, Dheepak</cp:lastModifiedBy>
  <dcterms:created xsi:type="dcterms:W3CDTF">2011-04-29T14:58:06Z</dcterms:created>
  <dcterms:modified xsi:type="dcterms:W3CDTF">2022-02-12T03:45:48Z</dcterms:modified>
</cp:coreProperties>
</file>