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oo\Documents\GitHub\openstudio-standards\docs\"/>
    </mc:Choice>
  </mc:AlternateContent>
  <xr:revisionPtr revIDLastSave="0" documentId="13_ncr:1_{A2E987F3-DB0D-4DBB-A386-2D27D35D6E10}" xr6:coauthVersionLast="45" xr6:coauthVersionMax="45" xr10:uidLastSave="{00000000-0000-0000-0000-000000000000}"/>
  <bookViews>
    <workbookView xWindow="-110" yWindow="-110" windowWidth="25820" windowHeight="14020" tabRatio="846" xr2:uid="{00000000-000D-0000-FFFF-FFFF00000000}"/>
  </bookViews>
  <sheets>
    <sheet name="Readme" sheetId="16" r:id="rId1"/>
    <sheet name="Building Description" sheetId="1" r:id="rId2"/>
    <sheet name="Zone Summary" sheetId="9" r:id="rId3"/>
    <sheet name="Lighting" sheetId="12" r:id="rId4"/>
    <sheet name="Occupancy" sheetId="13" r:id="rId5"/>
    <sheet name="Electric Equipment" sheetId="14" r:id="rId6"/>
    <sheet name="Ventilation" sheetId="15" r:id="rId7"/>
    <sheet name="Outdoor Air" sheetId="10" r:id="rId8"/>
    <sheet name="Schedules" sheetId="2" r:id="rId9"/>
    <sheet name="SchedulePlots" sheetId="11" r:id="rId10"/>
  </sheets>
  <externalReferences>
    <externalReference r:id="rId11"/>
    <externalReference r:id="rId12"/>
    <externalReference r:id="rId13"/>
  </externalReferences>
  <definedNames>
    <definedName name="_IWB2">#REF!</definedName>
    <definedName name="_ODB2">#REF!</definedName>
    <definedName name="CAP_11000">#REF!</definedName>
    <definedName name="CAP_12000">#REF!</definedName>
    <definedName name="CAP_9000">#REF!</definedName>
    <definedName name="CAP_A">[2]Coefficients!$C$3</definedName>
    <definedName name="CAP_B">[2]Coefficients!$D$3</definedName>
    <definedName name="CAP_C">[2]Coefficients!$E$3</definedName>
    <definedName name="CAP_D">[2]Coefficients!$F$3</definedName>
    <definedName name="CAP_E">[2]Coefficients!$G$3</definedName>
    <definedName name="CAP_F">[2]Coefficients!$H$3</definedName>
    <definedName name="CAP_RATED">'[2]DOE2 Performance Curves'!$C$3</definedName>
    <definedName name="CCap">'[3]PTAC 9000 Btuh'!$B$2</definedName>
    <definedName name="DeltaFan">'[3]PTAC 9000 Btuh'!$F$5</definedName>
    <definedName name="EER_RATED">'[2]DOE2 Performance Curves'!$D$3</definedName>
    <definedName name="EFF_A">[2]Coefficients!$C$4</definedName>
    <definedName name="EFF_B">[2]Coefficients!$D$4</definedName>
    <definedName name="EFF_C">[2]Coefficients!$E$4</definedName>
    <definedName name="EFF_D">[2]Coefficients!$F$4</definedName>
    <definedName name="EFF_E">[2]Coefficients!$G$4</definedName>
    <definedName name="EFF_F">[2]Coefficients!$H$4</definedName>
    <definedName name="Fan_11000">#REF!</definedName>
    <definedName name="Fan_12000">#REF!</definedName>
    <definedName name="Fan_9000">#REF!</definedName>
    <definedName name="Fan_PTAC_11000_1">'[2]Fan Inputs (Sensitivity)'!$G$85</definedName>
    <definedName name="Fan_PTAC_11000_2">'[2]Fan Inputs (Sensitivity)'!$G$89</definedName>
    <definedName name="Fan_PTAC_11000_3">'[2]Fan Inputs (Sensitivity)'!$G$93</definedName>
    <definedName name="Fan_PTAC_11000_4">'[2]Fan Inputs (Sensitivity)'!$G$97</definedName>
    <definedName name="Fan_PTAC_11000_5">'[2]Fan Inputs (Sensitivity)'!$G$101</definedName>
    <definedName name="Fan_PTAC_12000_1">'[2]Fan Inputs (Sensitivity)'!$G$84</definedName>
    <definedName name="Fan_PTAC_12000_2">'[2]Fan Inputs (Sensitivity)'!$G$88</definedName>
    <definedName name="Fan_PTAC_12000_3">'[2]Fan Inputs (Sensitivity)'!$G$92</definedName>
    <definedName name="Fan_PTAC_12000_4">'[2]Fan Inputs (Sensitivity)'!$G$96</definedName>
    <definedName name="Fan_PTAC_12000_5">'[2]Fan Inputs (Sensitivity)'!$G$100</definedName>
    <definedName name="Fan_PTAC_9000_1">'[2]Fan Inputs (Sensitivity)'!$G$83</definedName>
    <definedName name="Fan_PTAC_9000_2">'[2]Fan Inputs (Sensitivity)'!$G$87</definedName>
    <definedName name="Fan_PTAC_9000_3">'[2]Fan Inputs (Sensitivity)'!$G$91</definedName>
    <definedName name="Fan_PTAC_9000_4">'[2]Fan Inputs (Sensitivity)'!$G$95</definedName>
    <definedName name="Fan_PTAC_9000_5">'[2]Fan Inputs (Sensitivity)'!$G$99</definedName>
    <definedName name="Fan_PTHP_11000_1">'[2]Fan Inputs (Sensitivity)'!#REF!</definedName>
    <definedName name="Fan_PTHP_11000_2">'[2]Fan Inputs (Sensitivity)'!#REF!</definedName>
    <definedName name="Fan_PTHP_11000_3">'[2]Fan Inputs (Sensitivity)'!#REF!</definedName>
    <definedName name="Fan_PTHP_11000_4">'[2]Fan Inputs (Sensitivity)'!#REF!</definedName>
    <definedName name="Fan_PTHP_11000_5">'[2]Fan Inputs (Sensitivity)'!#REF!</definedName>
    <definedName name="Fan_PTHP_12000_1">'[2]Fan Inputs (Sensitivity)'!#REF!</definedName>
    <definedName name="Fan_PTHP_12000_2">'[2]Fan Inputs (Sensitivity)'!#REF!</definedName>
    <definedName name="Fan_PTHP_12000_3">'[2]Fan Inputs (Sensitivity)'!#REF!</definedName>
    <definedName name="Fan_PTHP_12000_4">'[2]Fan Inputs (Sensitivity)'!#REF!</definedName>
    <definedName name="Fan_PTHP_12000_5">'[2]Fan Inputs (Sensitivity)'!#REF!</definedName>
    <definedName name="Fan_PTHP_9000_1">'[2]Fan Inputs (Sensitivity)'!#REF!</definedName>
    <definedName name="Fan_PTHP_9000_2">'[2]Fan Inputs (Sensitivity)'!#REF!</definedName>
    <definedName name="Fan_PTHP_9000_3">'[2]Fan Inputs (Sensitivity)'!#REF!</definedName>
    <definedName name="Fan_PTHP_9000_4">'[2]Fan Inputs (Sensitivity)'!#REF!</definedName>
    <definedName name="Fan_PTHP_9000_5">'[2]Fan Inputs (Sensitivity)'!#REF!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DB">'[2]DOE2 Performance Curves'!$B$7:$B$37</definedName>
    <definedName name="PL_A">[2]Coefficients!$C$6</definedName>
    <definedName name="PL_B">[2]Coefficients!$D$6</definedName>
    <definedName name="PL_C">[2]Coefficients!$E$6</definedName>
    <definedName name="PL_COM_A">[2]Coefficients!$C$11</definedName>
    <definedName name="PL_COM_B">[2]Coefficients!$D$11</definedName>
    <definedName name="PL_COM_C">[2]Coefficients!$E$11</definedName>
    <definedName name="PL_COM_D">[2]Coefficients!$F$11</definedName>
    <definedName name="PL_D">[2]Coefficients!$F$6</definedName>
    <definedName name="PL_PTAC_A">[2]Coefficients!$C$8</definedName>
    <definedName name="PL_PTAC_B">[2]Coefficients!$D$8</definedName>
    <definedName name="PL_PTAC_C">[2]Coefficients!$E$8</definedName>
    <definedName name="PL_PTAC_D">[2]Coefficients!$F$8</definedName>
    <definedName name="PL_RDX_A">[2]Coefficients!$C$10</definedName>
    <definedName name="PL_RDX_B">[2]Coefficients!$D$10</definedName>
    <definedName name="PL_SC_A">[2]Coefficients!$C$9</definedName>
    <definedName name="PL_SC_B">[2]Coefficients!$D$9</definedName>
    <definedName name="PL_SC_C">[2]Coefficients!$E$9</definedName>
    <definedName name="PL_SELECTED_A">[2]Coefficients!$C$15</definedName>
    <definedName name="PL_SELECTED_B">[2]Coefficients!$D$15</definedName>
    <definedName name="PL_SELECTED_C">[2]Coefficients!$E$15</definedName>
    <definedName name="PL_SELECTED_D">[2]Coefficients!$F$15</definedName>
    <definedName name="PL_TYPICAL_A">[2]Coefficients!$C$13</definedName>
    <definedName name="PL_TYPICAL_B">[2]Coefficients!$D$13</definedName>
    <definedName name="PL_TYPICAL_C">[2]Coefficients!$E$13</definedName>
    <definedName name="PL_TYPICAL_D">[2]Coefficients!$F$13</definedName>
    <definedName name="PLR">'[2]DOE2 Performance Curves'!$M$7:$M$27</definedName>
    <definedName name="SCAP_A">[2]Coefficients!$C$5</definedName>
    <definedName name="SCAP_B">[2]Coefficients!$D$5</definedName>
    <definedName name="SCAP_C">[2]Coefficients!$E$5</definedName>
    <definedName name="SCAP_D">[2]Coefficients!$F$5</definedName>
    <definedName name="SCAP_E">[2]Coefficients!$G$5</definedName>
    <definedName name="SCAP_F">[2]Coefficients!$H$5</definedName>
    <definedName name="WB">'[2]DOE2 Performance Curves'!$C$7:$C$37</definedName>
    <definedName name="Z_76B31FA6_86C0_4976_9399_063E4EF8EAF6_.wvu.Rows" localSheetId="1" hidden="1">'Building Description'!$5:$5</definedName>
    <definedName name="Z_76B31FA6_86C0_4976_9399_063E4EF8EAF6_.wvu.Rows" localSheetId="8" hidden="1">Schedules!$35:$41</definedName>
  </definedNames>
  <calcPr calcId="191029"/>
  <customWorkbookViews>
    <customWorkbookView name="Staff - Personal View" guid="{76B31FA6-86C0-4976-9399-063E4EF8EAF6}" mergeInterval="0" personalView="1" maximized="1" windowWidth="1276" windowHeight="758" tabRatio="69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0" l="1"/>
  <c r="C13" i="15"/>
  <c r="B13" i="15"/>
  <c r="C13" i="14"/>
  <c r="B13" i="14"/>
  <c r="I5" i="13"/>
  <c r="M5" i="13" s="1"/>
  <c r="E6" i="10" s="1"/>
  <c r="J5" i="13"/>
  <c r="N5" i="13" s="1"/>
  <c r="K5" i="13"/>
  <c r="O5" i="13" s="1"/>
  <c r="L5" i="13"/>
  <c r="P5" i="13"/>
  <c r="I6" i="13"/>
  <c r="M6" i="13" s="1"/>
  <c r="E7" i="10" s="1"/>
  <c r="J6" i="13"/>
  <c r="K6" i="13"/>
  <c r="L6" i="13"/>
  <c r="P6" i="13"/>
  <c r="I7" i="13"/>
  <c r="M7" i="13"/>
  <c r="E8" i="10" s="1"/>
  <c r="J7" i="13"/>
  <c r="N7" i="13" s="1"/>
  <c r="K7" i="13"/>
  <c r="O7" i="13"/>
  <c r="L7" i="13"/>
  <c r="P7" i="13" s="1"/>
  <c r="I8" i="13"/>
  <c r="M8" i="13" s="1"/>
  <c r="E9" i="10" s="1"/>
  <c r="J8" i="13"/>
  <c r="N8" i="13"/>
  <c r="K8" i="13"/>
  <c r="O8" i="13"/>
  <c r="L8" i="13"/>
  <c r="P8" i="13"/>
  <c r="I9" i="13"/>
  <c r="M9" i="13"/>
  <c r="E10" i="10" s="1"/>
  <c r="J9" i="13"/>
  <c r="N9" i="13"/>
  <c r="K9" i="13"/>
  <c r="O9" i="13" s="1"/>
  <c r="L9" i="13"/>
  <c r="P9" i="13" s="1"/>
  <c r="I10" i="13"/>
  <c r="M10" i="13" s="1"/>
  <c r="E11" i="10" s="1"/>
  <c r="J10" i="13"/>
  <c r="N10" i="13"/>
  <c r="K10" i="13"/>
  <c r="O10" i="13"/>
  <c r="L10" i="13"/>
  <c r="P10" i="13"/>
  <c r="I11" i="13"/>
  <c r="M11" i="13" s="1"/>
  <c r="E12" i="10" s="1"/>
  <c r="J11" i="13"/>
  <c r="N11" i="13"/>
  <c r="K11" i="13"/>
  <c r="O11" i="13"/>
  <c r="L11" i="13"/>
  <c r="P11" i="13"/>
  <c r="I12" i="13"/>
  <c r="J12" i="13"/>
  <c r="K12" i="13"/>
  <c r="L12" i="13"/>
  <c r="L4" i="13"/>
  <c r="P4" i="13"/>
  <c r="K4" i="13"/>
  <c r="O4" i="13" s="1"/>
  <c r="J4" i="13"/>
  <c r="N4" i="13" s="1"/>
  <c r="I4" i="13"/>
  <c r="M4" i="13" s="1"/>
  <c r="E5" i="10" s="1"/>
  <c r="C13" i="13"/>
  <c r="B13" i="13"/>
  <c r="C13" i="12"/>
  <c r="B13" i="12"/>
  <c r="B8" i="9"/>
  <c r="B5" i="9"/>
  <c r="B4" i="9"/>
  <c r="B14" i="9" s="1"/>
  <c r="E4" i="9"/>
  <c r="C4" i="12" s="1"/>
  <c r="B12" i="9"/>
  <c r="B12" i="15" s="1"/>
  <c r="B11" i="9"/>
  <c r="E11" i="9" s="1"/>
  <c r="B10" i="9"/>
  <c r="B9" i="9"/>
  <c r="E9" i="9"/>
  <c r="C9" i="12" s="1"/>
  <c r="B7" i="9"/>
  <c r="B7" i="13" s="1"/>
  <c r="B6" i="9"/>
  <c r="B6" i="10" s="1"/>
  <c r="H5" i="9"/>
  <c r="H14" i="9" s="1"/>
  <c r="H12" i="9"/>
  <c r="H6" i="9"/>
  <c r="H4" i="9"/>
  <c r="G5" i="9"/>
  <c r="G6" i="9"/>
  <c r="G4" i="9"/>
  <c r="G14" i="9" s="1"/>
  <c r="G12" i="9"/>
  <c r="E6" i="9"/>
  <c r="C6" i="15" s="1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9" i="2"/>
  <c r="E48" i="2"/>
  <c r="E47" i="2"/>
  <c r="E45" i="2"/>
  <c r="E44" i="2"/>
  <c r="E43" i="2"/>
  <c r="E12" i="9"/>
  <c r="C12" i="15" s="1"/>
  <c r="C6" i="13"/>
  <c r="C6" i="14"/>
  <c r="B10" i="14"/>
  <c r="B10" i="10"/>
  <c r="B10" i="15"/>
  <c r="B10" i="13"/>
  <c r="B6" i="15"/>
  <c r="B6" i="13"/>
  <c r="N6" i="13" s="1"/>
  <c r="B6" i="14"/>
  <c r="C12" i="13"/>
  <c r="B8" i="14"/>
  <c r="B8" i="13"/>
  <c r="B8" i="15"/>
  <c r="B8" i="10"/>
  <c r="B7" i="15"/>
  <c r="B7" i="14"/>
  <c r="B7" i="10"/>
  <c r="C4" i="13"/>
  <c r="C4" i="15"/>
  <c r="C4" i="14"/>
  <c r="C9" i="14"/>
  <c r="B9" i="15"/>
  <c r="B9" i="13"/>
  <c r="B9" i="10"/>
  <c r="B9" i="14"/>
  <c r="B5" i="13"/>
  <c r="B5" i="15"/>
  <c r="B4" i="15"/>
  <c r="B4" i="13"/>
  <c r="B4" i="14"/>
  <c r="E10" i="9"/>
  <c r="C10" i="13" s="1"/>
  <c r="E8" i="9"/>
  <c r="C8" i="12" s="1"/>
  <c r="B7" i="12"/>
  <c r="B4" i="12"/>
  <c r="B5" i="12"/>
  <c r="B10" i="12"/>
  <c r="B8" i="12"/>
  <c r="B6" i="12"/>
  <c r="B11" i="12"/>
  <c r="B9" i="12"/>
  <c r="E7" i="9"/>
  <c r="C7" i="12"/>
  <c r="C7" i="14"/>
  <c r="C7" i="13"/>
  <c r="C7" i="15"/>
  <c r="C10" i="14"/>
  <c r="C10" i="15"/>
  <c r="C5" i="9" l="1"/>
  <c r="H10" i="10"/>
  <c r="K10" i="10" s="1"/>
  <c r="F10" i="10"/>
  <c r="I10" i="10" s="1"/>
  <c r="G10" i="10"/>
  <c r="J10" i="10" s="1"/>
  <c r="G9" i="10"/>
  <c r="J9" i="10" s="1"/>
  <c r="F9" i="10"/>
  <c r="I9" i="10" s="1"/>
  <c r="H9" i="10"/>
  <c r="K9" i="10" s="1"/>
  <c r="G6" i="10"/>
  <c r="J6" i="10" s="1"/>
  <c r="F6" i="10"/>
  <c r="I6" i="10" s="1"/>
  <c r="H6" i="10"/>
  <c r="K6" i="10" s="1"/>
  <c r="B14" i="15"/>
  <c r="P12" i="13"/>
  <c r="C11" i="13"/>
  <c r="C11" i="12"/>
  <c r="C11" i="14"/>
  <c r="C11" i="15"/>
  <c r="F11" i="10"/>
  <c r="I11" i="10" s="1"/>
  <c r="H7" i="10"/>
  <c r="K7" i="10" s="1"/>
  <c r="G7" i="10"/>
  <c r="J7" i="10" s="1"/>
  <c r="F7" i="10"/>
  <c r="I7" i="10" s="1"/>
  <c r="C9" i="9"/>
  <c r="B14" i="10"/>
  <c r="C4" i="9"/>
  <c r="C6" i="9"/>
  <c r="C8" i="9"/>
  <c r="C7" i="9"/>
  <c r="C10" i="9"/>
  <c r="G12" i="10"/>
  <c r="J12" i="10" s="1"/>
  <c r="F12" i="10"/>
  <c r="I12" i="10" s="1"/>
  <c r="H12" i="10"/>
  <c r="K12" i="10" s="1"/>
  <c r="E15" i="10"/>
  <c r="F5" i="10"/>
  <c r="H8" i="10"/>
  <c r="K8" i="10" s="1"/>
  <c r="G8" i="10"/>
  <c r="J8" i="10" s="1"/>
  <c r="F8" i="10"/>
  <c r="I8" i="10" s="1"/>
  <c r="C12" i="12"/>
  <c r="B12" i="14"/>
  <c r="O6" i="13"/>
  <c r="C8" i="15"/>
  <c r="C11" i="9"/>
  <c r="E5" i="9"/>
  <c r="B5" i="14"/>
  <c r="B12" i="13"/>
  <c r="M12" i="13" s="1"/>
  <c r="E13" i="10" s="1"/>
  <c r="C6" i="12"/>
  <c r="C12" i="9"/>
  <c r="B5" i="10"/>
  <c r="H5" i="10" s="1"/>
  <c r="C9" i="13"/>
  <c r="B11" i="13"/>
  <c r="C8" i="14"/>
  <c r="C10" i="12"/>
  <c r="C8" i="13"/>
  <c r="B12" i="12"/>
  <c r="B14" i="12" s="1"/>
  <c r="C9" i="15"/>
  <c r="C12" i="14"/>
  <c r="B12" i="10"/>
  <c r="B11" i="15"/>
  <c r="B11" i="14"/>
  <c r="B11" i="10"/>
  <c r="H11" i="10" s="1"/>
  <c r="K11" i="10" s="1"/>
  <c r="K5" i="10" l="1"/>
  <c r="H13" i="10"/>
  <c r="K13" i="10" s="1"/>
  <c r="F13" i="10"/>
  <c r="I13" i="10" s="1"/>
  <c r="G13" i="10"/>
  <c r="J13" i="10" s="1"/>
  <c r="B14" i="13"/>
  <c r="D6" i="14"/>
  <c r="D6" i="12"/>
  <c r="D6" i="15"/>
  <c r="D6" i="13"/>
  <c r="G11" i="10"/>
  <c r="J11" i="10" s="1"/>
  <c r="B14" i="14"/>
  <c r="D4" i="13"/>
  <c r="C14" i="9"/>
  <c r="D4" i="15"/>
  <c r="D4" i="14"/>
  <c r="D4" i="12"/>
  <c r="C5" i="14"/>
  <c r="C14" i="14" s="1"/>
  <c r="C5" i="13"/>
  <c r="C14" i="13" s="1"/>
  <c r="E14" i="9"/>
  <c r="C5" i="15"/>
  <c r="C14" i="15" s="1"/>
  <c r="C5" i="12"/>
  <c r="C14" i="12" s="1"/>
  <c r="D11" i="15"/>
  <c r="D11" i="13"/>
  <c r="D11" i="12"/>
  <c r="D11" i="14"/>
  <c r="D9" i="13"/>
  <c r="D9" i="12"/>
  <c r="D9" i="14"/>
  <c r="D9" i="15"/>
  <c r="D12" i="12"/>
  <c r="D12" i="14"/>
  <c r="D12" i="13"/>
  <c r="D12" i="15"/>
  <c r="O12" i="13"/>
  <c r="I5" i="10"/>
  <c r="I15" i="10" s="1"/>
  <c r="N12" i="13"/>
  <c r="D7" i="13"/>
  <c r="D7" i="15"/>
  <c r="D7" i="14"/>
  <c r="D7" i="12"/>
  <c r="D8" i="12"/>
  <c r="D8" i="14"/>
  <c r="D8" i="15"/>
  <c r="D8" i="13"/>
  <c r="B15" i="10"/>
  <c r="G5" i="10"/>
  <c r="D10" i="14"/>
  <c r="D10" i="13"/>
  <c r="D10" i="12"/>
  <c r="D10" i="15"/>
  <c r="D5" i="15"/>
  <c r="D5" i="12"/>
  <c r="D5" i="13"/>
  <c r="D5" i="14"/>
  <c r="F15" i="14" l="1"/>
  <c r="E15" i="14"/>
  <c r="D14" i="14"/>
  <c r="G15" i="14"/>
  <c r="H15" i="14"/>
  <c r="G15" i="10"/>
  <c r="J5" i="10"/>
  <c r="J15" i="10" s="1"/>
  <c r="F15" i="10"/>
  <c r="D14" i="13"/>
  <c r="F15" i="13"/>
  <c r="G15" i="13"/>
  <c r="H15" i="13"/>
  <c r="E15" i="13"/>
  <c r="F15" i="15"/>
  <c r="G15" i="15"/>
  <c r="E15" i="15"/>
  <c r="H15" i="15"/>
  <c r="D14" i="15"/>
  <c r="H15" i="10"/>
  <c r="H15" i="12"/>
  <c r="E15" i="12"/>
  <c r="D14" i="12"/>
  <c r="F15" i="12"/>
  <c r="G15" i="12"/>
  <c r="K1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Tinsley, Sarah</author>
  </authors>
  <commentList>
    <comment ref="D6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Tinsley, Sarah:</t>
        </r>
        <r>
          <rPr>
            <sz val="9"/>
            <color indexed="81"/>
            <rFont val="Tahoma"/>
            <family val="2"/>
          </rPr>
          <t xml:space="preserve">
This "zone" is referring to a thermal zone, correct? So this is no longer be considered a  "single zone"? </t>
        </r>
      </text>
    </comment>
  </commentList>
</comments>
</file>

<file path=xl/sharedStrings.xml><?xml version="1.0" encoding="utf-8"?>
<sst xmlns="http://schemas.openxmlformats.org/spreadsheetml/2006/main" count="512" uniqueCount="311">
  <si>
    <t xml:space="preserve">    Supply Fan Total Efficiency (%)</t>
  </si>
  <si>
    <t>Pump</t>
  </si>
  <si>
    <t>Supply Fan</t>
  </si>
  <si>
    <t xml:space="preserve">     Pump Type</t>
  </si>
  <si>
    <t>Cooling Tower</t>
  </si>
  <si>
    <t xml:space="preserve">     Cooling Tower Type</t>
  </si>
  <si>
    <t xml:space="preserve">    Tank Volume (gal)</t>
  </si>
  <si>
    <t>Elevator</t>
  </si>
  <si>
    <t>Exterior Lighting</t>
  </si>
  <si>
    <t>(°C)</t>
  </si>
  <si>
    <t>(°F)</t>
  </si>
  <si>
    <t xml:space="preserve">    Supply Fan Pressure Drop</t>
  </si>
  <si>
    <t xml:space="preserve">Thermal Zoning
</t>
  </si>
  <si>
    <t>Program</t>
  </si>
  <si>
    <t>Form</t>
  </si>
  <si>
    <t>Number of Floors</t>
  </si>
  <si>
    <t>Window Locations</t>
  </si>
  <si>
    <t>Shading Geometry</t>
  </si>
  <si>
    <t>Azimuth</t>
  </si>
  <si>
    <t>Exterior walls</t>
  </si>
  <si>
    <t>Roof</t>
  </si>
  <si>
    <t>Window</t>
  </si>
  <si>
    <t>Foundation</t>
  </si>
  <si>
    <t>Foundation Type</t>
  </si>
  <si>
    <t>Interior Partitions</t>
  </si>
  <si>
    <t>Internal Mass</t>
  </si>
  <si>
    <t>Air Barrier System</t>
  </si>
  <si>
    <t>HVAC</t>
  </si>
  <si>
    <t>System Type</t>
  </si>
  <si>
    <t>HVAC Sizing</t>
  </si>
  <si>
    <t>HVAC Efficiency</t>
  </si>
  <si>
    <t>HVAC Control</t>
  </si>
  <si>
    <t>Service Water Heating</t>
  </si>
  <si>
    <t>Internal Loads &amp; Schedules</t>
  </si>
  <si>
    <t>Lighting</t>
  </si>
  <si>
    <t>Schedule</t>
  </si>
  <si>
    <t>Occupancy</t>
  </si>
  <si>
    <t>BLDG_LIGHT_SCH</t>
  </si>
  <si>
    <t>BLDG_OCC_SCH</t>
  </si>
  <si>
    <t>BLDG_EQUIP_SCH</t>
  </si>
  <si>
    <t>Infiltration Schedule</t>
  </si>
  <si>
    <t>HTGSETP_SCH</t>
  </si>
  <si>
    <t>CLGSETP_SCH</t>
  </si>
  <si>
    <t>BLDG_SWH_SCH</t>
  </si>
  <si>
    <t>Type</t>
  </si>
  <si>
    <t>Through</t>
  </si>
  <si>
    <t>Day of Week</t>
  </si>
  <si>
    <t>Through 12/31</t>
  </si>
  <si>
    <t>Fraction</t>
  </si>
  <si>
    <t>All</t>
  </si>
  <si>
    <t>HVACOperationSchd</t>
  </si>
  <si>
    <t>Temperature</t>
  </si>
  <si>
    <t>MinOA_Sched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</si>
  <si>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</si>
  <si>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</si>
  <si>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</si>
  <si>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</si>
  <si>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</si>
  <si>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</si>
  <si>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</si>
  <si>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</si>
  <si>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</si>
  <si>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</si>
  <si>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</si>
  <si>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Noon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</si>
  <si>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</si>
  <si>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</si>
  <si>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</si>
  <si>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</si>
  <si>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</si>
  <si>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</si>
  <si>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</si>
  <si>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</si>
  <si>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</si>
  <si>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</si>
  <si>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</si>
  <si>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pm</t>
  </si>
  <si>
    <t>Item</t>
  </si>
  <si>
    <t>Data Source</t>
  </si>
  <si>
    <t>Vintage</t>
  </si>
  <si>
    <t>NEW CONSTRUCTION</t>
  </si>
  <si>
    <t>Location 
(Representing 8 Climate Zones)</t>
  </si>
  <si>
    <t>Available fuel types</t>
  </si>
  <si>
    <t>Building Type (Principal Building Function)</t>
  </si>
  <si>
    <t>Building Prototype</t>
  </si>
  <si>
    <t>Total Floor Area (sq feet)</t>
  </si>
  <si>
    <t xml:space="preserve">Building shape </t>
  </si>
  <si>
    <t xml:space="preserve">Aspect Ratio </t>
  </si>
  <si>
    <t>Window Fraction
(Window-to-Wall Ratio)</t>
  </si>
  <si>
    <t>Floor to floor height (feet)</t>
  </si>
  <si>
    <t>Floor to ceiling height (feet)</t>
  </si>
  <si>
    <t>Glazing sill height (feet)</t>
  </si>
  <si>
    <t>Architecture</t>
  </si>
  <si>
    <t xml:space="preserve">    Construction</t>
  </si>
  <si>
    <t xml:space="preserve">    Dimensions</t>
  </si>
  <si>
    <t xml:space="preserve">    Tilts and orientations</t>
  </si>
  <si>
    <t xml:space="preserve">    Glass-Type and frame</t>
  </si>
  <si>
    <t xml:space="preserve">    SHGC (all)</t>
  </si>
  <si>
    <t xml:space="preserve">    Visible transmittance</t>
  </si>
  <si>
    <t xml:space="preserve">    Operable area</t>
  </si>
  <si>
    <t xml:space="preserve">   Construction</t>
  </si>
  <si>
    <t xml:space="preserve">   Dimensions</t>
  </si>
  <si>
    <t xml:space="preserve">    Heating type</t>
  </si>
  <si>
    <t xml:space="preserve">    Cooling type</t>
  </si>
  <si>
    <t xml:space="preserve">    Distribution and terminal units</t>
  </si>
  <si>
    <t xml:space="preserve">    Air Conditioning</t>
  </si>
  <si>
    <t xml:space="preserve">    Heating</t>
  </si>
  <si>
    <t xml:space="preserve">    Supply air temperature</t>
  </si>
  <si>
    <t xml:space="preserve">    Chilled water supply temperatures</t>
  </si>
  <si>
    <t xml:space="preserve">    Hot water supply temperatures</t>
  </si>
  <si>
    <t xml:space="preserve">    Fan schedules</t>
  </si>
  <si>
    <t xml:space="preserve">    Economizers</t>
  </si>
  <si>
    <t xml:space="preserve">    Ventilation</t>
  </si>
  <si>
    <t xml:space="preserve">    Demand Control Ventilation</t>
  </si>
  <si>
    <t xml:space="preserve">    Energy Recovery</t>
  </si>
  <si>
    <t xml:space="preserve">     Pump Power</t>
  </si>
  <si>
    <t xml:space="preserve">    SWH type</t>
  </si>
  <si>
    <t xml:space="preserve">    Fuel type</t>
  </si>
  <si>
    <t xml:space="preserve">    Thermal efficiency (%)</t>
  </si>
  <si>
    <t xml:space="preserve">    Water temperature setpoint</t>
  </si>
  <si>
    <t xml:space="preserve">    Water consumption</t>
  </si>
  <si>
    <t xml:space="preserve">    Schedule</t>
  </si>
  <si>
    <t xml:space="preserve">    Daylighting Controls</t>
  </si>
  <si>
    <t xml:space="preserve">    Occupancy Sensors</t>
  </si>
  <si>
    <t xml:space="preserve">Plug load </t>
  </si>
  <si>
    <t xml:space="preserve">    Average people</t>
  </si>
  <si>
    <t>References</t>
  </si>
  <si>
    <t>HVAC Schedules</t>
  </si>
  <si>
    <t>Internal Loads Schedules</t>
  </si>
  <si>
    <t>Service Water Heater Load Schedule</t>
  </si>
  <si>
    <t xml:space="preserve">    Thermostat Setpoint</t>
  </si>
  <si>
    <t xml:space="preserve">    Thermostat Setback</t>
  </si>
  <si>
    <t>75°F Cooling/70°F Heating</t>
  </si>
  <si>
    <t>User's Manual for ASHRAE Standard 90.1-2004 (Appendix G)</t>
  </si>
  <si>
    <t>Misc.</t>
  </si>
  <si>
    <t xml:space="preserve">    Thermal properties for ground level floor
    U-factor (Btu / h * ft2 * °F) 
    and/or
    R-value (h * ft2 * °F / Btu)</t>
  </si>
  <si>
    <t xml:space="preserve">    Thermal properties for basement walls</t>
  </si>
  <si>
    <t>2 x 4 uninsulated stud wall</t>
  </si>
  <si>
    <r>
      <t xml:space="preserve">PNNL's CBECS Study. 2006. </t>
    </r>
    <r>
      <rPr>
        <i/>
        <sz val="10"/>
        <rFont val="Arial"/>
        <family val="2"/>
      </rPr>
      <t xml:space="preserve">Review of Pre- and Post-1980 Buildings in CBECS – HVAC Equipment. </t>
    </r>
    <r>
      <rPr>
        <sz val="10"/>
        <rFont val="Arial"/>
        <family val="2"/>
      </rPr>
      <t>Dave Winiarski, Wei Jiang and Mark Halverson.  Pacific Northwest National Laboratory.  December 2006.</t>
    </r>
  </si>
  <si>
    <r>
      <t xml:space="preserve">PNNL's CBECS Study. 2007. </t>
    </r>
    <r>
      <rPr>
        <i/>
        <sz val="10"/>
        <rFont val="Arial"/>
        <family val="2"/>
      </rPr>
      <t>Analysis of Building Envelope Construction in 2003 CBECS Buildings.</t>
    </r>
    <r>
      <rPr>
        <sz val="10"/>
        <rFont val="Arial"/>
        <family val="2"/>
      </rPr>
      <t xml:space="preserve"> Dave Winiarski, Mark Halverson, and Wei Jiang. Pacific Northwest National Laboratory.  March 2007.</t>
    </r>
  </si>
  <si>
    <t>Skylight</t>
  </si>
  <si>
    <t>NA</t>
  </si>
  <si>
    <t>Slab-on-grade floors (unheated)</t>
  </si>
  <si>
    <t>6 inches standard wood (16.6 lb/ft²)</t>
  </si>
  <si>
    <t xml:space="preserve">     Cooling Tower Efficiency</t>
  </si>
  <si>
    <t>8" concrete slab poured directly on to the earth</t>
  </si>
  <si>
    <t xml:space="preserve">     Rated Pump Head</t>
  </si>
  <si>
    <t>INFIL_SCH_PNNL</t>
  </si>
  <si>
    <t>(Fan Schedule)</t>
  </si>
  <si>
    <t xml:space="preserve">   Infiltration</t>
  </si>
  <si>
    <t>Total Occupants</t>
  </si>
  <si>
    <t>Total OSA Ventilation (cfm/zone)</t>
  </si>
  <si>
    <r>
      <t>Total OSA Ventilation 
(cfm/ft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</si>
  <si>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Zone</t>
  </si>
  <si>
    <r>
      <t>Area (ft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</si>
  <si>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Multipliers</t>
  </si>
  <si>
    <t>Assumed Space Type</t>
  </si>
  <si>
    <t>62.1-2004</t>
  </si>
  <si>
    <t>90.1-2004
(62-1999)</t>
  </si>
  <si>
    <t>90.1-2007
(62.1-2004)</t>
  </si>
  <si>
    <t>90.1-2010
(62.1-2007)</t>
  </si>
  <si>
    <t>Residential single bedroom apartment</t>
  </si>
  <si>
    <t>Office space</t>
  </si>
  <si>
    <t>Corridors (public spaces)</t>
  </si>
  <si>
    <t>TOTAL</t>
  </si>
  <si>
    <t>Minimum Outdoor Ventilation Air Requirements</t>
  </si>
  <si>
    <t>Descriptions</t>
  </si>
  <si>
    <t>Zone Summary</t>
  </si>
  <si>
    <t>Conditioned [Y/N]</t>
  </si>
  <si>
    <t>(90.1-2004 baseline requirements for LPD)</t>
  </si>
  <si>
    <t>2003 CBECS Data and PNNL's CBECS Study 2007.</t>
  </si>
  <si>
    <t xml:space="preserve">Gowri K, DW Winiarski, and RE Jarnagin.  2009.  Infiltration modeling guidelines for commercial building energy analysis .  PNNL-18898, Pacific Northwest National Laboratory, Richland, WA.  http://www.pnl.gov/main/publications/external/technical_reports/PNNL-18898.pdf
</t>
  </si>
  <si>
    <t>2003 CBECS Data, PNNL's CBECS Study 2006, and 90.1 Mechanical Subcommittee input.</t>
  </si>
  <si>
    <t>Quantity</t>
  </si>
  <si>
    <t>Motor type</t>
  </si>
  <si>
    <t>Heat Gain to Building</t>
  </si>
  <si>
    <t>Motor and fan/lights Schedules</t>
  </si>
  <si>
    <t>Peak Motor Power
(W/elevator)</t>
  </si>
  <si>
    <t>Peak Fan/lights Power
(W/elevator)</t>
  </si>
  <si>
    <t xml:space="preserve">    Peak Power (W)</t>
  </si>
  <si>
    <t>Reference: 
DOE Commercial Reference Building Models of the National Building Stock</t>
  </si>
  <si>
    <t>AREA WEIGHTED AVERAGE</t>
  </si>
  <si>
    <t>5500
(90.8 ft x 60.5ft)</t>
  </si>
  <si>
    <t>3
(top of the window is 8 ft high with 5 ft high glass)</t>
  </si>
  <si>
    <t>Hipped roof: 10.76 ft attic ridge height, 2 ft overhang-soffit</t>
  </si>
  <si>
    <t>Single zone, constant air volume air distribution, one unit per occupied thermal zone</t>
  </si>
  <si>
    <t xml:space="preserve">85°F Cooling/60°F Heating
</t>
  </si>
  <si>
    <t xml:space="preserve">Maximum 104F, Minimum 55F </t>
  </si>
  <si>
    <t>ATTIC</t>
  </si>
  <si>
    <t>Yes</t>
  </si>
  <si>
    <t>No</t>
  </si>
  <si>
    <t>WeekDay</t>
  </si>
  <si>
    <t>Weekend</t>
  </si>
  <si>
    <t>WinterDesignDay</t>
  </si>
  <si>
    <t>SummerDesignDay</t>
  </si>
  <si>
    <t>On/off</t>
  </si>
  <si>
    <t>BLDG_EXTERIOR_LIGHT</t>
  </si>
  <si>
    <t>All Days</t>
  </si>
  <si>
    <t>(AstronomicalClock control)</t>
  </si>
  <si>
    <t>Exterior Lighting Schedule</t>
  </si>
  <si>
    <t>24.4% for South and 19.8% for the other three orientations
 (Window Dimensions: 
6.0 ft x 5.0 ft punch windows for all façades)</t>
  </si>
  <si>
    <t>Air-source heat pump with gas furnace as back up</t>
  </si>
  <si>
    <t>Air-source heat pump</t>
  </si>
  <si>
    <t>Electric</t>
  </si>
  <si>
    <t>140 F</t>
  </si>
  <si>
    <t>Prototype Building Modeling Specifications</t>
  </si>
  <si>
    <t>Gas, electricity</t>
  </si>
  <si>
    <t>Office</t>
  </si>
  <si>
    <t>Evenly distributed along four façades</t>
  </si>
  <si>
    <t>None</t>
  </si>
  <si>
    <t>Non-directional</t>
  </si>
  <si>
    <t>Construction type: 2003 CBECS Data and PNNL's CBECS Study 2007.
Base assembly from 90.1 Appendix A.</t>
  </si>
  <si>
    <t>Applicable codes or standards</t>
  </si>
  <si>
    <t xml:space="preserve">Based on floor area and aspect ratio </t>
  </si>
  <si>
    <t>Vertical</t>
  </si>
  <si>
    <t>Construction type: 2003 CBECS Data and PNNL's CBECS Study 2007. 
Base assembly from 90.1 Appendix A.</t>
  </si>
  <si>
    <t>Attic roof with wood joist: 
Roof insulation + 5/8 in. gypsum board</t>
  </si>
  <si>
    <t>Based on floor area and aspect ratio</t>
  </si>
  <si>
    <t>Based on window fraction, location, glazing sill height, floor area and aspect ratio</t>
  </si>
  <si>
    <t>Hypothetical window with weighted U-factor and SHGC</t>
  </si>
  <si>
    <t>Requirements in codes or standards
Nonresidential; Vertical Glazing</t>
  </si>
  <si>
    <t>Same as above requirements</t>
  </si>
  <si>
    <t xml:space="preserve">Ducker Fenestration Market Data provided by the 90.1 Envelope Subcommittee </t>
  </si>
  <si>
    <t>Based on floor plan and floor-to-floor height</t>
  </si>
  <si>
    <t>Autosized to design day</t>
  </si>
  <si>
    <t>Requirements in codes or standards</t>
  </si>
  <si>
    <r>
      <t xml:space="preserve">ASHRAE Standard 62.1 or International Mechanical Code
See under </t>
    </r>
    <r>
      <rPr>
        <b/>
        <sz val="10"/>
        <rFont val="Arial"/>
        <family val="2"/>
      </rPr>
      <t>Outdoor Air</t>
    </r>
    <r>
      <rPr>
        <i/>
        <sz val="10"/>
        <rFont val="Arial"/>
        <family val="2"/>
      </rPr>
      <t>.</t>
    </r>
  </si>
  <si>
    <t>Depending on the fan motor size and requirements in codes or standards</t>
  </si>
  <si>
    <t>Requirements in applicable codes or standards for motor efficiency and fan power limitation</t>
  </si>
  <si>
    <t>Depending on the fan supply air cfm</t>
  </si>
  <si>
    <t>Storage tank</t>
  </si>
  <si>
    <t>ASHRAE Standard 62.1</t>
  </si>
  <si>
    <t>Based on design assumptions for façade, parking lot, entrance, etc. and requirements in codes or standards</t>
  </si>
  <si>
    <t>Goel S, M Rosenberg, R Athalye, Y Xie, W Wang, R Hart, J Zhang, V Mendon. 2014. Enhancements to ASHRAE Standard 90.1 Prototype Building Models.  PNNL-23269, Pacific Northwest National Laboratory, Richland, Washington.  http://www.pnnl.gov/main/publications/external/technical_reports/PNNL-23269.pdf</t>
  </si>
  <si>
    <t>Wood-frame walls (2X4 16 in o.c.)
1in. Stucco + 5/8 in. gypsum board + wall Insulation+ 5/8 in. gypsum board</t>
  </si>
  <si>
    <t>Requirements in codes or standards
Nonresidential; walls, above-grade, wood-framed</t>
  </si>
  <si>
    <t>Requirements in codes or standards
Nonresidential; roofs, attic</t>
  </si>
  <si>
    <t>Requirements in codes or standards
Nonresidential; slab-on-grade floors, unheated</t>
  </si>
  <si>
    <t>Peak: 0.2016 cfm/sf of above grade exterior wall surface area, adjusted by wind (when fans turn off)
Off Peak: 25% of peak infiltration rate (when fans turn on)
Additional infiltration through building entrance</t>
  </si>
  <si>
    <t>Requirements in codes or standards
Minimum equipment efficiency for packaged heat pumps</t>
  </si>
  <si>
    <t>Requirements in codes or standards
Minimum equipment efficiency for packaged heat pumps and warm air furnaces</t>
  </si>
  <si>
    <t>2. Listed lighting power density is based on applicable requirements in ASHRAE Standard 90.1-2004. The actual inputs for the models are based on appliable codes and standards</t>
  </si>
  <si>
    <t>1. The ventilation requirements for other codes or standards are based on their reference ASHRAE Standard 62.1 or International Mechanical Code</t>
  </si>
  <si>
    <t xml:space="preserve">Notes: </t>
  </si>
  <si>
    <t xml:space="preserve">The schedules are also subject to changes in different models based on applicable code requrirements triggered by cllimate zone, system capacity, control type, or other criteria. </t>
  </si>
  <si>
    <t>Not modeled</t>
  </si>
  <si>
    <r>
      <t xml:space="preserve">    U-factor (Btu / h * ft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* °F) and/or
    R-value (h * ft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* °F / Btu)</t>
    </r>
  </si>
  <si>
    <r>
      <t xml:space="preserve">    U-factor (Btu / h * ft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* °F) </t>
    </r>
  </si>
  <si>
    <r>
      <t xml:space="preserve">Reference: 
PNNL-18898. </t>
    </r>
    <r>
      <rPr>
        <i/>
        <sz val="10"/>
        <rFont val="Arial"/>
        <family val="2"/>
      </rPr>
      <t>Infiltration Modeling Guidelines for Commercial Building Energy Analysis</t>
    </r>
    <r>
      <rPr>
        <sz val="10"/>
        <rFont val="Arial"/>
        <family val="2"/>
      </rPr>
      <t xml:space="preserve">.
PNNL-20026. </t>
    </r>
    <r>
      <rPr>
        <i/>
        <sz val="10"/>
        <rFont val="Arial"/>
        <family val="2"/>
      </rPr>
      <t>Energy Saving Impact of ASHRAE 90.1 Vestibule Requirements: Modeling of Air Infiltration through Door Openings.</t>
    </r>
    <r>
      <rPr>
        <sz val="10"/>
        <rFont val="Arial"/>
        <family val="2"/>
      </rPr>
      <t xml:space="preserve">
Modeled peak infiltration rate may be different for different codes or standards because of their continuous air barrier requirements.</t>
    </r>
  </si>
  <si>
    <r>
      <t xml:space="preserve">See under </t>
    </r>
    <r>
      <rPr>
        <b/>
        <sz val="10"/>
        <rFont val="Arial"/>
        <family val="2"/>
      </rPr>
      <t>Schedules</t>
    </r>
  </si>
  <si>
    <r>
      <t xml:space="preserve">Reference:
</t>
    </r>
    <r>
      <rPr>
        <i/>
        <sz val="10"/>
        <rFont val="Arial"/>
        <family val="2"/>
      </rPr>
      <t>PNNL 2014. Enhancements to ASHRAE Standard 90.1 Prototype Building Models</t>
    </r>
  </si>
  <si>
    <r>
      <t xml:space="preserve">    Average power density (W/ft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</si>
  <si>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 xml:space="preserve">Requirements in codes or standards
See </t>
    </r>
    <r>
      <rPr>
        <b/>
        <sz val="10"/>
        <rFont val="Arial"/>
        <family val="2"/>
      </rPr>
      <t>Zone Summary</t>
    </r>
  </si>
  <si>
    <r>
      <t xml:space="preserve">See under </t>
    </r>
    <r>
      <rPr>
        <b/>
        <sz val="10"/>
        <rFont val="Arial"/>
        <family val="2"/>
      </rPr>
      <t>Zone Summary</t>
    </r>
  </si>
  <si>
    <r>
      <t xml:space="preserve">See under </t>
    </r>
    <r>
      <rPr>
        <b/>
        <sz val="10"/>
        <rFont val="Arial"/>
        <family val="2"/>
      </rPr>
      <t xml:space="preserve">Schedules </t>
    </r>
    <r>
      <rPr>
        <sz val="10"/>
        <rFont val="Arial"/>
        <family val="2"/>
      </rPr>
      <t>and control requirements in codes or standards</t>
    </r>
  </si>
  <si>
    <t>Zone 4A: New York, New York (mixed, humid)
Zone 4B: Albuquerque, New Mexico (mixed, dry)
Zone 4C: Seattle, Washington (mixed, marine)
Zone 5A: Buffalo, NY (cool, humid)
Zone 5B: Denver, Colorado (cool, dry)
Zone 5C: Port Angeles, Washington (cool, marine)</t>
  </si>
  <si>
    <t>Zone 6A: Rochester, Minnesota (cold, humid)
Zone 6B: Great Falls, Montana (cold, dry)
Zone 7: International Falls, Minnesota (very cold)
Zone 8: Fairbanks, Alaska (subarctic</t>
  </si>
  <si>
    <t>Selection of representative climates based on ASHRAE Standard 169-2013</t>
  </si>
  <si>
    <t>ASHRAE 2013. ANSI/ASHRAE Standard 169-2013. Climatic Data for Building Design Standards. American Society of Heating, Refrigerating, and Air-Conditioning Engineers, Atlanta, Georgia. Relevant information available as Annex 1 in ASHRAE 2016</t>
  </si>
  <si>
    <t>Zone 1A: Honolulu, Hawaii (very hot, humid)
Zone 1B: New Delhi, India (very hot, dry)
Zone 2A: Tampa, Florida (hot, humid)
Zone 2B: Tucson, Arizona (hot, dry)
Zone 3A: Atlanta, Georgia (warm, humid)
Zone 3B: El Paso, Texas (warm, dry)
Zone 3C: San Diego, California (warm, marine)</t>
  </si>
  <si>
    <t>Office open plan</t>
  </si>
  <si>
    <t>Office enclosed</t>
  </si>
  <si>
    <t>Conference/meeting room</t>
  </si>
  <si>
    <t>Corridor/Transition</t>
  </si>
  <si>
    <t>Active Storage area</t>
  </si>
  <si>
    <t>Restrooms</t>
  </si>
  <si>
    <t>Electrical/Mechanical</t>
  </si>
  <si>
    <t>Stairway</t>
  </si>
  <si>
    <t>Lobby</t>
  </si>
  <si>
    <t>New Small Office (Detailed)</t>
  </si>
  <si>
    <t>Office-enclosed</t>
  </si>
  <si>
    <t>Office-open plan</t>
  </si>
  <si>
    <t>Conference/Meeting/Multipurpose</t>
  </si>
  <si>
    <t>Active Storage</t>
  </si>
  <si>
    <t>Stairs-active</t>
  </si>
  <si>
    <t xml:space="preserve">1. Only volume, and gross wall area include unconditioned space.   </t>
  </si>
  <si>
    <t xml:space="preserve">Lighting </t>
  </si>
  <si>
    <t>Zone Type</t>
  </si>
  <si>
    <r>
      <t>Zone Area Total [ft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]</t>
    </r>
  </si>
  <si>
    <r>
      <t>Zone Volume Total [ft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]</t>
    </r>
  </si>
  <si>
    <t>Area Percentage [%]</t>
  </si>
  <si>
    <r>
      <t xml:space="preserve">ASHRAE STANDARD 
Lighting 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[W/ft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]</t>
    </r>
  </si>
  <si>
    <r>
      <t>1.</t>
    </r>
    <r>
      <rPr>
        <sz val="7"/>
        <rFont val="Arial"/>
        <family val="2"/>
      </rPr>
      <t> </t>
    </r>
    <r>
      <rPr>
        <sz val="11"/>
        <rFont val="Arial"/>
        <family val="2"/>
      </rPr>
      <t xml:space="preserve">Only volume and gross wall area include unconditioned space.   </t>
    </r>
  </si>
  <si>
    <r>
      <t xml:space="preserve">2. This tables details the lighting power density based on applicable requirements in ASHRAE Standard 90.1 for the listed vintages (taken from the tables in the </t>
    </r>
    <r>
      <rPr>
        <i/>
        <sz val="11"/>
        <rFont val="Arial"/>
        <family val="2"/>
      </rPr>
      <t>Final_Report_OS_Medium_Office_Distributed)</t>
    </r>
    <r>
      <rPr>
        <sz val="11"/>
        <rFont val="Arial"/>
        <family val="2"/>
      </rPr>
      <t>. The actual inputs for the models are based on applicable codes and standards.</t>
    </r>
  </si>
  <si>
    <t xml:space="preserve">Office open plan - 16.59% 
Office enclosed - 33.26% 
Conference/meeting room - 8.18% 
Corridor/Transition - 12.13% 
Active Storage Area - 13.63% 
Restrooms - 4.02% 
Electrical/Mechanical - 2.01% 
Stairway - 2.01% 
Lobby - 8.18% </t>
  </si>
  <si>
    <r>
      <t>ASHRAE STANDARD 
Occupancy per Area [people/1000 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]</t>
    </r>
  </si>
  <si>
    <r>
      <t>Calculated
People [ft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/person]</t>
    </r>
  </si>
  <si>
    <t>Calculated
Number of People</t>
  </si>
  <si>
    <r>
      <t xml:space="preserve">2. This tables details the occupancy per area based on applicable requirements in ASHRAE Standard 62.1 for the listed vintages (taken from the tables in the </t>
    </r>
    <r>
      <rPr>
        <i/>
        <sz val="11"/>
        <rFont val="Arial"/>
        <family val="2"/>
      </rPr>
      <t>Final_Report_OS_Medium_Office_Distributed)</t>
    </r>
    <r>
      <rPr>
        <sz val="11"/>
        <rFont val="Arial"/>
        <family val="2"/>
      </rPr>
      <t>. The actual inputs for the models are based on applicable codes and standards.</t>
    </r>
  </si>
  <si>
    <r>
      <t xml:space="preserve">TOTAL 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</t>
    </r>
  </si>
  <si>
    <r>
      <t xml:space="preserve">TOTAL </t>
    </r>
    <r>
      <rPr>
        <vertAlign val="superscript"/>
        <sz val="10"/>
        <rFont val="Arial"/>
        <family val="2"/>
      </rPr>
      <t>1</t>
    </r>
  </si>
  <si>
    <r>
      <t>Area [ft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]</t>
    </r>
  </si>
  <si>
    <r>
      <t>Volume [ft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]</t>
    </r>
  </si>
  <si>
    <r>
      <t>Gross Wall Area [ft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]</t>
    </r>
  </si>
  <si>
    <r>
      <t>Window Glass Area [ft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]</t>
    </r>
  </si>
  <si>
    <t>Electric Equipment</t>
  </si>
  <si>
    <r>
      <t>ASHRAE STANDARD 
Electric Equipment per Area [W/ft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]</t>
    </r>
  </si>
  <si>
    <r>
      <t xml:space="preserve">2. This tables details the electric equipment per area based the tables in the </t>
    </r>
    <r>
      <rPr>
        <i/>
        <sz val="11"/>
        <rFont val="Arial"/>
        <family val="2"/>
      </rPr>
      <t>Final_Report_OS_Medium_Office_Distributed</t>
    </r>
    <r>
      <rPr>
        <sz val="11"/>
        <rFont val="Arial"/>
        <family val="2"/>
      </rPr>
      <t>. The actual inputs for the models are based on applicable codes and standards.</t>
    </r>
  </si>
  <si>
    <t>Ventilation</t>
  </si>
  <si>
    <r>
      <t>ASHRAE STANDARD 
Ventilation per Area [ft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/min*ft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]</t>
    </r>
  </si>
  <si>
    <r>
      <t>ASHRAE STANDARD 
Ventilation per Person [ft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/min*person]</t>
    </r>
  </si>
  <si>
    <r>
      <t xml:space="preserve">2. This tables details the ventilation based on applicable requirements in ASHRAE Standard 62.1 for the listed vintages (taken from the tables in the </t>
    </r>
    <r>
      <rPr>
        <i/>
        <sz val="11"/>
        <rFont val="Arial"/>
        <family val="2"/>
      </rPr>
      <t>Final_Report_OS_Medium_Office_Distributed)</t>
    </r>
    <r>
      <rPr>
        <sz val="11"/>
        <rFont val="Arial"/>
        <family val="2"/>
      </rPr>
      <t>. The actual inputs for the models are based on applicable codes and standards.</t>
    </r>
  </si>
  <si>
    <t>Oak Ridge National Laboratory, updated on June 14, 2019</t>
  </si>
  <si>
    <t>Draft for review, not to cite or circulate</t>
  </si>
  <si>
    <t>Notes:</t>
  </si>
  <si>
    <t>This is the initial version of the model specification, intended for review and obtaining feedback from stakeholders.</t>
  </si>
  <si>
    <t>Team contact:</t>
  </si>
  <si>
    <t>Piljae Im: imp1@ornl.gov</t>
  </si>
  <si>
    <t>Mini Malhotra: malhotram@ornl.gov</t>
  </si>
  <si>
    <t>Yeonjin Bae: baey@ornl.gov</t>
  </si>
  <si>
    <t>ORNL is developing a prototype energy model to support the evaluation of energy efficiency for detailed small office building.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</si>
</sst>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_);\(#,##0.000\)"/>
  </numFmts>
  <fonts count="36" x14ac:knownFonts="1">
    <font>
      <sz val="8"/>
      <color indexed="8"/>
      <name val="MS Sans Serif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8"/>
      <color indexed="9"/>
      <name val="Arial"/>
      <family val="2"/>
    </font>
    <font>
      <sz val="8"/>
      <name val="MS Sans Serif"/>
      <family val="2"/>
    </font>
    <font>
      <b/>
      <sz val="10"/>
      <color indexed="36"/>
      <name val="Arial"/>
      <family val="2"/>
    </font>
    <font>
      <sz val="8"/>
      <color indexed="23"/>
      <name val="Arial"/>
      <family val="2"/>
    </font>
    <font>
      <sz val="8"/>
      <color indexed="8"/>
      <name val="MS Sans Serif"/>
      <family val="2"/>
    </font>
    <font>
      <b/>
      <vertAlign val="superscript"/>
      <sz val="10"/>
      <name val="Arial"/>
      <family val="2"/>
    </font>
    <font>
      <sz val="8"/>
      <color indexed="8"/>
      <name val="Times New Roman"/>
      <family val="1"/>
    </font>
    <font>
      <sz val="11"/>
      <name val="Arial"/>
      <family val="2"/>
    </font>
    <font>
      <sz val="8"/>
      <color indexed="8"/>
      <name val="MS Sans Serif"/>
      <family val="2"/>
    </font>
    <font>
      <b/>
      <sz val="14"/>
      <name val="Arial"/>
      <family val="2"/>
    </font>
    <font>
      <i/>
      <sz val="11"/>
      <name val="Arial"/>
      <family val="2"/>
    </font>
    <font>
      <vertAlign val="superscript"/>
      <sz val="10"/>
      <name val="Arial"/>
      <family val="2"/>
    </font>
    <font>
      <sz val="10"/>
      <name val="MS Sans Serif"/>
      <family val="2"/>
    </font>
    <font>
      <i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6">
    <xf numFmtId="0" fontId="0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31" fillId="0" borderId="0"/>
    <xf numFmtId="0" fontId="31" fillId="0" borderId="0"/>
    <xf numFmtId="0" fontId="31" fillId="0" borderId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1" fillId="5" borderId="59" applyNumberFormat="0" applyFont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379">
    <xf numFmtId="0" fontId="0" fillId="0" borderId="0" xfId="0" applyAlignment="1">
      <alignment vertical="top" wrapText="1"/>
    </xf>
    <xf numFmtId="0" fontId="2" fillId="0" borderId="0" xfId="18" applyAlignment="1">
      <alignment vertical="top" wrapText="1"/>
    </xf>
    <xf numFmtId="0" fontId="2" fillId="0" borderId="0" xfId="18" applyFill="1" applyAlignment="1">
      <alignment vertical="top" wrapText="1"/>
    </xf>
    <xf numFmtId="0" fontId="2" fillId="0" borderId="0" xfId="18" applyBorder="1" applyAlignment="1">
      <alignment vertical="top" wrapText="1"/>
    </xf>
    <xf numFmtId="0" fontId="8" fillId="2" borderId="1" xfId="18" applyFont="1" applyFill="1" applyBorder="1" applyAlignment="1">
      <alignment horizontal="left" vertical="center" wrapText="1"/>
    </xf>
    <xf numFmtId="0" fontId="7" fillId="0" borderId="2" xfId="18" applyFont="1" applyBorder="1" applyAlignment="1">
      <alignment horizontal="left" vertical="top"/>
    </xf>
    <xf numFmtId="0" fontId="7" fillId="0" borderId="2" xfId="18" applyFont="1" applyFill="1" applyBorder="1" applyAlignment="1">
      <alignment horizontal="left" vertical="top" wrapText="1"/>
    </xf>
    <xf numFmtId="0" fontId="7" fillId="0" borderId="3" xfId="18" applyFont="1" applyBorder="1" applyAlignment="1">
      <alignment horizontal="left" vertical="top" wrapText="1"/>
    </xf>
    <xf numFmtId="0" fontId="8" fillId="0" borderId="0" xfId="20" applyFont="1"/>
    <xf numFmtId="0" fontId="6" fillId="0" borderId="4" xfId="18" applyFont="1" applyFill="1" applyBorder="1" applyAlignment="1">
      <alignment vertical="top" wrapText="1"/>
    </xf>
    <xf numFmtId="0" fontId="6" fillId="0" borderId="5" xfId="18" applyFont="1" applyBorder="1" applyAlignment="1">
      <alignment wrapText="1"/>
    </xf>
    <xf numFmtId="0" fontId="6" fillId="0" borderId="6" xfId="18" applyFont="1" applyBorder="1" applyAlignment="1">
      <alignment wrapText="1"/>
    </xf>
    <xf numFmtId="0" fontId="6" fillId="0" borderId="4" xfId="18" applyFont="1" applyBorder="1" applyAlignment="1">
      <alignment vertical="top" wrapText="1"/>
    </xf>
    <xf numFmtId="0" fontId="6" fillId="0" borderId="3" xfId="18" applyFont="1" applyBorder="1" applyAlignment="1">
      <alignment vertical="top" wrapText="1"/>
    </xf>
    <xf numFmtId="0" fontId="13" fillId="0" borderId="0" xfId="20" applyFont="1"/>
    <xf numFmtId="0" fontId="8" fillId="0" borderId="7" xfId="18" applyFont="1" applyBorder="1" applyAlignment="1">
      <alignment horizontal="left" vertical="center" wrapText="1"/>
    </xf>
    <xf numFmtId="0" fontId="5" fillId="0" borderId="0" xfId="7" applyFont="1" applyAlignment="1">
      <alignment horizontal="left"/>
    </xf>
    <xf numFmtId="0" fontId="10" fillId="0" borderId="0" xfId="7" applyFont="1" applyAlignment="1">
      <alignment horizontal="left"/>
    </xf>
    <xf numFmtId="0" fontId="2" fillId="0" borderId="0" xfId="7" applyFont="1" applyAlignment="1">
      <alignment horizontal="center"/>
    </xf>
    <xf numFmtId="43" fontId="2" fillId="0" borderId="0" xfId="2" applyFont="1" applyAlignment="1">
      <alignment horizontal="center"/>
    </xf>
    <xf numFmtId="0" fontId="9" fillId="0" borderId="0" xfId="7" applyFont="1" applyAlignment="1">
      <alignment vertical="top" wrapText="1"/>
    </xf>
    <xf numFmtId="0" fontId="2" fillId="0" borderId="8" xfId="7" applyFont="1" applyFill="1" applyBorder="1" applyAlignment="1">
      <alignment horizontal="left"/>
    </xf>
    <xf numFmtId="0" fontId="2" fillId="0" borderId="0" xfId="7" applyFont="1" applyFill="1" applyBorder="1" applyAlignment="1">
      <alignment horizontal="left"/>
    </xf>
    <xf numFmtId="43" fontId="6" fillId="0" borderId="0" xfId="2" applyFont="1" applyBorder="1" applyAlignment="1"/>
    <xf numFmtId="9" fontId="6" fillId="0" borderId="0" xfId="23" applyNumberFormat="1" applyFont="1" applyBorder="1" applyAlignment="1">
      <alignment horizontal="center"/>
    </xf>
    <xf numFmtId="37" fontId="6" fillId="0" borderId="0" xfId="2" applyNumberFormat="1" applyFont="1" applyBorder="1" applyAlignment="1">
      <alignment horizontal="center"/>
    </xf>
    <xf numFmtId="43" fontId="6" fillId="0" borderId="0" xfId="2" applyFont="1" applyFill="1" applyBorder="1" applyAlignment="1">
      <alignment horizontal="center"/>
    </xf>
    <xf numFmtId="0" fontId="9" fillId="0" borderId="0" xfId="7" applyFont="1" applyFill="1" applyAlignment="1">
      <alignment vertical="top" wrapText="1"/>
    </xf>
    <xf numFmtId="0" fontId="32" fillId="0" borderId="0" xfId="7" applyFont="1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6" fillId="0" borderId="9" xfId="18" applyFont="1" applyBorder="1" applyAlignment="1">
      <alignment horizontal="left" wrapText="1"/>
    </xf>
    <xf numFmtId="0" fontId="6" fillId="0" borderId="10" xfId="18" applyFont="1" applyBorder="1" applyAlignment="1">
      <alignment horizontal="left" wrapText="1"/>
    </xf>
    <xf numFmtId="0" fontId="2" fillId="0" borderId="5" xfId="18" applyFont="1" applyBorder="1" applyAlignment="1">
      <alignment wrapText="1"/>
    </xf>
    <xf numFmtId="0" fontId="8" fillId="0" borderId="0" xfId="20" applyFont="1" applyFill="1" applyBorder="1"/>
    <xf numFmtId="0" fontId="0" fillId="6" borderId="0" xfId="0" applyFill="1" applyAlignment="1">
      <alignment vertical="top" wrapText="1"/>
    </xf>
    <xf numFmtId="0" fontId="17" fillId="0" borderId="0" xfId="0" applyFont="1" applyAlignment="1">
      <alignment horizontal="center" vertical="top" wrapText="1"/>
    </xf>
    <xf numFmtId="0" fontId="2" fillId="0" borderId="0" xfId="18" applyBorder="1" applyAlignment="1">
      <alignment vertical="top"/>
    </xf>
    <xf numFmtId="0" fontId="2" fillId="0" borderId="0" xfId="18" applyAlignment="1">
      <alignment vertical="top"/>
    </xf>
    <xf numFmtId="0" fontId="2" fillId="0" borderId="0" xfId="18" applyFill="1" applyAlignment="1">
      <alignment vertical="top"/>
    </xf>
    <xf numFmtId="0" fontId="2" fillId="0" borderId="11" xfId="18" applyFont="1" applyBorder="1" applyAlignment="1">
      <alignment horizontal="left" vertical="top" wrapText="1"/>
    </xf>
    <xf numFmtId="0" fontId="2" fillId="0" borderId="12" xfId="18" applyFont="1" applyBorder="1" applyAlignment="1">
      <alignment horizontal="left" vertical="top" wrapText="1"/>
    </xf>
    <xf numFmtId="0" fontId="2" fillId="2" borderId="10" xfId="18" applyFont="1" applyFill="1" applyBorder="1" applyAlignment="1">
      <alignment horizontal="left" vertical="center" wrapText="1"/>
    </xf>
    <xf numFmtId="0" fontId="2" fillId="0" borderId="13" xfId="18" applyFont="1" applyBorder="1" applyAlignment="1">
      <alignment horizontal="left" vertical="top" wrapText="1"/>
    </xf>
    <xf numFmtId="0" fontId="10" fillId="2" borderId="14" xfId="18" applyFont="1" applyFill="1" applyBorder="1" applyAlignment="1">
      <alignment horizontal="left" vertical="top" wrapText="1"/>
    </xf>
    <xf numFmtId="0" fontId="10" fillId="2" borderId="15" xfId="18" applyFont="1" applyFill="1" applyBorder="1" applyAlignment="1">
      <alignment horizontal="left" vertical="top" wrapText="1"/>
    </xf>
    <xf numFmtId="0" fontId="10" fillId="2" borderId="16" xfId="18" applyFont="1" applyFill="1" applyBorder="1" applyAlignment="1">
      <alignment horizontal="left" vertical="top" wrapText="1"/>
    </xf>
    <xf numFmtId="0" fontId="2" fillId="2" borderId="16" xfId="18" applyFont="1" applyFill="1" applyBorder="1" applyAlignment="1">
      <alignment horizontal="left" vertical="center" wrapText="1"/>
    </xf>
    <xf numFmtId="0" fontId="10" fillId="2" borderId="10" xfId="18" applyFont="1" applyFill="1" applyBorder="1" applyAlignment="1">
      <alignment horizontal="left" vertical="center" wrapText="1"/>
    </xf>
    <xf numFmtId="0" fontId="2" fillId="2" borderId="17" xfId="18" applyFont="1" applyFill="1" applyBorder="1" applyAlignment="1">
      <alignment horizontal="left" vertical="center" wrapText="1"/>
    </xf>
    <xf numFmtId="0" fontId="2" fillId="0" borderId="13" xfId="18" applyFont="1" applyFill="1" applyBorder="1" applyAlignment="1">
      <alignment horizontal="left" vertical="top" wrapText="1"/>
    </xf>
    <xf numFmtId="0" fontId="2" fillId="0" borderId="9" xfId="18" applyFont="1" applyBorder="1" applyAlignment="1">
      <alignment horizontal="left" wrapText="1"/>
    </xf>
    <xf numFmtId="0" fontId="2" fillId="0" borderId="10" xfId="18" applyFont="1" applyBorder="1" applyAlignment="1">
      <alignment horizontal="left" wrapText="1"/>
    </xf>
    <xf numFmtId="0" fontId="2" fillId="0" borderId="18" xfId="18" applyFont="1" applyBorder="1" applyAlignment="1">
      <alignment horizontal="left" wrapText="1"/>
    </xf>
    <xf numFmtId="0" fontId="2" fillId="0" borderId="19" xfId="18" applyFont="1" applyBorder="1" applyAlignment="1">
      <alignment horizontal="left" wrapText="1"/>
    </xf>
    <xf numFmtId="0" fontId="2" fillId="2" borderId="15" xfId="18" applyFont="1" applyFill="1" applyBorder="1" applyAlignment="1">
      <alignment horizontal="left" vertical="center" wrapText="1"/>
    </xf>
    <xf numFmtId="0" fontId="2" fillId="0" borderId="13" xfId="18" applyFont="1" applyBorder="1" applyAlignment="1">
      <alignment horizontal="left" wrapText="1"/>
    </xf>
    <xf numFmtId="0" fontId="2" fillId="0" borderId="9" xfId="18" applyFont="1" applyBorder="1" applyAlignment="1">
      <alignment wrapText="1"/>
    </xf>
    <xf numFmtId="0" fontId="2" fillId="2" borderId="20" xfId="18" applyFont="1" applyFill="1" applyBorder="1" applyAlignment="1">
      <alignment horizontal="left" vertical="center" wrapText="1"/>
    </xf>
    <xf numFmtId="0" fontId="2" fillId="0" borderId="7" xfId="18" applyFont="1" applyBorder="1" applyAlignment="1">
      <alignment horizontal="left" wrapText="1"/>
    </xf>
    <xf numFmtId="0" fontId="2" fillId="0" borderId="7" xfId="18" applyFont="1" applyBorder="1" applyAlignment="1">
      <alignment horizontal="left" vertical="center" wrapText="1"/>
    </xf>
    <xf numFmtId="0" fontId="11" fillId="3" borderId="21" xfId="20" applyFont="1" applyFill="1" applyBorder="1"/>
    <xf numFmtId="0" fontId="11" fillId="3" borderId="8" xfId="20" applyFont="1" applyFill="1" applyBorder="1"/>
    <xf numFmtId="49" fontId="11" fillId="3" borderId="8" xfId="0" applyNumberFormat="1" applyFont="1" applyFill="1" applyBorder="1" applyAlignment="1">
      <alignment horizontal="center"/>
    </xf>
    <xf numFmtId="49" fontId="11" fillId="3" borderId="17" xfId="0" applyNumberFormat="1" applyFont="1" applyFill="1" applyBorder="1" applyAlignment="1">
      <alignment horizontal="center"/>
    </xf>
    <xf numFmtId="0" fontId="4" fillId="4" borderId="22" xfId="20" applyFont="1" applyFill="1" applyBorder="1" applyAlignment="1"/>
    <xf numFmtId="0" fontId="4" fillId="4" borderId="0" xfId="20" applyFont="1" applyFill="1" applyBorder="1" applyAlignment="1"/>
    <xf numFmtId="0" fontId="4" fillId="4" borderId="7" xfId="20" applyFont="1" applyFill="1" applyBorder="1" applyAlignment="1"/>
    <xf numFmtId="0" fontId="8" fillId="0" borderId="22" xfId="20" applyFont="1" applyBorder="1"/>
    <xf numFmtId="0" fontId="8" fillId="0" borderId="0" xfId="20" applyFont="1" applyBorder="1"/>
    <xf numFmtId="0" fontId="8" fillId="0" borderId="7" xfId="20" applyFont="1" applyBorder="1"/>
    <xf numFmtId="0" fontId="8" fillId="0" borderId="22" xfId="20" applyFont="1" applyFill="1" applyBorder="1"/>
    <xf numFmtId="0" fontId="8" fillId="0" borderId="7" xfId="20" applyFont="1" applyFill="1" applyBorder="1"/>
    <xf numFmtId="0" fontId="14" fillId="0" borderId="22" xfId="20" applyFont="1" applyFill="1" applyBorder="1"/>
    <xf numFmtId="0" fontId="14" fillId="0" borderId="0" xfId="20" applyFont="1" applyFill="1" applyBorder="1"/>
    <xf numFmtId="0" fontId="14" fillId="0" borderId="7" xfId="20" applyFont="1" applyFill="1" applyBorder="1"/>
    <xf numFmtId="0" fontId="14" fillId="0" borderId="0" xfId="20" quotePrefix="1" applyFont="1" applyFill="1" applyBorder="1"/>
    <xf numFmtId="1" fontId="8" fillId="0" borderId="0" xfId="20" applyNumberFormat="1" applyFont="1" applyFill="1" applyBorder="1" applyAlignment="1">
      <alignment horizontal="center"/>
    </xf>
    <xf numFmtId="1" fontId="8" fillId="0" borderId="0" xfId="20" applyNumberFormat="1" applyFont="1" applyBorder="1" applyAlignment="1">
      <alignment horizontal="center"/>
    </xf>
    <xf numFmtId="1" fontId="8" fillId="0" borderId="7" xfId="20" applyNumberFormat="1" applyFont="1" applyBorder="1" applyAlignment="1">
      <alignment horizontal="center"/>
    </xf>
    <xf numFmtId="0" fontId="8" fillId="0" borderId="23" xfId="20" applyFont="1" applyBorder="1"/>
    <xf numFmtId="0" fontId="8" fillId="0" borderId="24" xfId="20" applyFont="1" applyBorder="1"/>
    <xf numFmtId="0" fontId="8" fillId="0" borderId="1" xfId="20" applyFont="1" applyBorder="1"/>
    <xf numFmtId="0" fontId="6" fillId="0" borderId="21" xfId="7" applyFont="1" applyFill="1" applyBorder="1" applyAlignment="1">
      <alignment horizontal="right" vertical="top"/>
    </xf>
    <xf numFmtId="0" fontId="2" fillId="0" borderId="6" xfId="18" applyFont="1" applyFill="1" applyBorder="1" applyAlignment="1">
      <alignment horizontal="center" vertical="center" wrapText="1"/>
    </xf>
    <xf numFmtId="0" fontId="2" fillId="0" borderId="3" xfId="18" applyFont="1" applyFill="1" applyBorder="1" applyAlignment="1">
      <alignment horizontal="left" vertical="top" wrapText="1"/>
    </xf>
    <xf numFmtId="0" fontId="2" fillId="0" borderId="3" xfId="18" applyFont="1" applyBorder="1" applyAlignment="1">
      <alignment horizontal="left" vertical="top" wrapText="1"/>
    </xf>
    <xf numFmtId="0" fontId="2" fillId="0" borderId="15" xfId="18" applyFont="1" applyBorder="1" applyAlignment="1">
      <alignment horizontal="left" vertical="top" wrapText="1"/>
    </xf>
    <xf numFmtId="0" fontId="2" fillId="0" borderId="25" xfId="18" applyFont="1" applyBorder="1" applyAlignment="1">
      <alignment horizontal="left" vertical="top" wrapText="1"/>
    </xf>
    <xf numFmtId="0" fontId="2" fillId="0" borderId="25" xfId="18" applyFont="1" applyFill="1" applyBorder="1" applyAlignment="1">
      <alignment horizontal="left" vertical="top" wrapText="1"/>
    </xf>
    <xf numFmtId="0" fontId="2" fillId="0" borderId="26" xfId="18" applyFont="1" applyFill="1" applyBorder="1" applyAlignment="1">
      <alignment vertical="top" wrapText="1"/>
    </xf>
    <xf numFmtId="0" fontId="2" fillId="0" borderId="2" xfId="18" applyFont="1" applyBorder="1" applyAlignment="1">
      <alignment horizontal="left" vertical="top" wrapText="1"/>
    </xf>
    <xf numFmtId="0" fontId="2" fillId="0" borderId="2" xfId="18" applyFont="1" applyFill="1" applyBorder="1" applyAlignment="1">
      <alignment horizontal="left" vertical="top" wrapText="1"/>
    </xf>
    <xf numFmtId="0" fontId="2" fillId="2" borderId="7" xfId="18" applyFont="1" applyFill="1" applyBorder="1" applyAlignment="1">
      <alignment horizontal="left" vertical="center" wrapText="1"/>
    </xf>
    <xf numFmtId="0" fontId="6" fillId="0" borderId="3" xfId="18" applyFont="1" applyFill="1" applyBorder="1" applyAlignment="1">
      <alignment horizontal="left" vertical="top" wrapText="1"/>
    </xf>
    <xf numFmtId="0" fontId="2" fillId="0" borderId="6" xfId="18" applyFont="1" applyBorder="1" applyAlignment="1">
      <alignment wrapText="1"/>
    </xf>
    <xf numFmtId="0" fontId="6" fillId="0" borderId="3" xfId="18" applyFont="1" applyFill="1" applyBorder="1" applyAlignment="1">
      <alignment vertical="top" wrapText="1"/>
    </xf>
    <xf numFmtId="0" fontId="2" fillId="0" borderId="10" xfId="18" applyFont="1" applyFill="1" applyBorder="1" applyAlignment="1">
      <alignment horizontal="left" vertical="center" wrapText="1"/>
    </xf>
    <xf numFmtId="0" fontId="12" fillId="0" borderId="6" xfId="0" applyFont="1" applyBorder="1" applyAlignment="1">
      <alignment vertical="top" wrapText="1"/>
    </xf>
    <xf numFmtId="0" fontId="23" fillId="0" borderId="10" xfId="0" applyFont="1" applyBorder="1" applyAlignment="1">
      <alignment horizontal="left" vertical="top" wrapText="1"/>
    </xf>
    <xf numFmtId="0" fontId="2" fillId="0" borderId="27" xfId="18" applyFont="1" applyBorder="1" applyAlignment="1">
      <alignment horizontal="left" vertical="top" wrapText="1"/>
    </xf>
    <xf numFmtId="0" fontId="2" fillId="0" borderId="28" xfId="18" applyFont="1" applyBorder="1" applyAlignment="1">
      <alignment wrapText="1"/>
    </xf>
    <xf numFmtId="0" fontId="2" fillId="0" borderId="29" xfId="18" applyFont="1" applyBorder="1" applyAlignment="1">
      <alignment horizontal="left" vertical="top" wrapText="1"/>
    </xf>
    <xf numFmtId="0" fontId="2" fillId="2" borderId="30" xfId="18" applyFont="1" applyFill="1" applyBorder="1" applyAlignment="1">
      <alignment horizontal="left" vertical="center" wrapText="1"/>
    </xf>
    <xf numFmtId="0" fontId="2" fillId="0" borderId="31" xfId="18" applyFont="1" applyBorder="1" applyAlignment="1">
      <alignment wrapText="1"/>
    </xf>
    <xf numFmtId="0" fontId="2" fillId="2" borderId="11" xfId="18" applyFont="1" applyFill="1" applyBorder="1" applyAlignment="1">
      <alignment horizontal="left" vertical="center" wrapText="1"/>
    </xf>
    <xf numFmtId="0" fontId="6" fillId="0" borderId="6" xfId="18" applyFont="1" applyFill="1" applyBorder="1" applyAlignment="1">
      <alignment vertical="top" wrapText="1"/>
    </xf>
    <xf numFmtId="0" fontId="6" fillId="0" borderId="10" xfId="18" applyFont="1" applyFill="1" applyBorder="1" applyAlignment="1">
      <alignment horizontal="left" vertical="top" wrapText="1"/>
    </xf>
    <xf numFmtId="0" fontId="2" fillId="0" borderId="3" xfId="18" applyFont="1" applyFill="1" applyBorder="1" applyAlignment="1">
      <alignment vertical="top" wrapText="1"/>
    </xf>
    <xf numFmtId="0" fontId="6" fillId="0" borderId="3" xfId="18" applyFont="1" applyFill="1" applyBorder="1" applyAlignment="1">
      <alignment vertical="center" wrapText="1"/>
    </xf>
    <xf numFmtId="0" fontId="2" fillId="0" borderId="6" xfId="18" applyFont="1" applyFill="1" applyBorder="1" applyAlignment="1">
      <alignment vertical="center" wrapText="1"/>
    </xf>
    <xf numFmtId="0" fontId="2" fillId="0" borderId="6" xfId="18" applyFont="1" applyFill="1" applyBorder="1" applyAlignment="1">
      <alignment horizontal="left" vertical="top" wrapText="1"/>
    </xf>
    <xf numFmtId="0" fontId="6" fillId="2" borderId="10" xfId="18" applyFont="1" applyFill="1" applyBorder="1" applyAlignment="1">
      <alignment horizontal="left" vertical="center" wrapText="1"/>
    </xf>
    <xf numFmtId="0" fontId="2" fillId="7" borderId="15" xfId="18" applyFont="1" applyFill="1" applyBorder="1" applyAlignment="1">
      <alignment horizontal="left" vertical="center" wrapText="1"/>
    </xf>
    <xf numFmtId="0" fontId="2" fillId="0" borderId="26" xfId="18" applyFont="1" applyBorder="1" applyAlignment="1">
      <alignment wrapText="1"/>
    </xf>
    <xf numFmtId="0" fontId="2" fillId="0" borderId="2" xfId="18" applyFont="1" applyBorder="1" applyAlignment="1">
      <alignment vertical="top" wrapText="1"/>
    </xf>
    <xf numFmtId="0" fontId="2" fillId="0" borderId="3" xfId="18" applyFont="1" applyBorder="1" applyAlignment="1">
      <alignment vertical="top" wrapText="1"/>
    </xf>
    <xf numFmtId="0" fontId="2" fillId="0" borderId="25" xfId="18" applyFont="1" applyBorder="1" applyAlignment="1">
      <alignment vertical="top" wrapText="1"/>
    </xf>
    <xf numFmtId="0" fontId="2" fillId="2" borderId="32" xfId="18" applyFont="1" applyFill="1" applyBorder="1" applyAlignment="1">
      <alignment horizontal="left" vertical="center" wrapText="1"/>
    </xf>
    <xf numFmtId="0" fontId="2" fillId="0" borderId="33" xfId="18" applyFont="1" applyBorder="1" applyAlignment="1">
      <alignment vertical="top" wrapText="1"/>
    </xf>
    <xf numFmtId="0" fontId="2" fillId="2" borderId="18" xfId="18" applyFont="1" applyFill="1" applyBorder="1" applyAlignment="1">
      <alignment horizontal="left" vertical="center" wrapText="1"/>
    </xf>
    <xf numFmtId="0" fontId="2" fillId="0" borderId="0" xfId="18" applyFont="1" applyBorder="1" applyAlignment="1">
      <alignment wrapText="1"/>
    </xf>
    <xf numFmtId="0" fontId="2" fillId="0" borderId="0" xfId="18" applyFont="1" applyBorder="1" applyAlignment="1">
      <alignment vertical="top" wrapText="1"/>
    </xf>
    <xf numFmtId="0" fontId="2" fillId="0" borderId="0" xfId="7" applyFont="1" applyAlignment="1">
      <alignment vertical="top"/>
    </xf>
    <xf numFmtId="0" fontId="2" fillId="0" borderId="0" xfId="7" quotePrefix="1" applyFont="1" applyFill="1" applyBorder="1" applyAlignment="1">
      <alignment horizontal="left"/>
    </xf>
    <xf numFmtId="0" fontId="20" fillId="0" borderId="0" xfId="19" applyFont="1" applyBorder="1" applyAlignment="1">
      <alignment vertical="top"/>
    </xf>
    <xf numFmtId="0" fontId="20" fillId="0" borderId="0" xfId="18" applyFont="1" applyBorder="1" applyAlignment="1">
      <alignment vertical="top"/>
    </xf>
    <xf numFmtId="0" fontId="2" fillId="0" borderId="0" xfId="18" applyFont="1" applyAlignment="1">
      <alignment vertical="top" wrapText="1"/>
    </xf>
    <xf numFmtId="0" fontId="21" fillId="0" borderId="0" xfId="19" applyFont="1" applyBorder="1" applyAlignment="1">
      <alignment vertical="top"/>
    </xf>
    <xf numFmtId="0" fontId="24" fillId="0" borderId="31" xfId="18" applyFont="1" applyBorder="1" applyAlignment="1">
      <alignment vertical="top"/>
    </xf>
    <xf numFmtId="0" fontId="2" fillId="0" borderId="0" xfId="18" applyFont="1" applyBorder="1" applyAlignment="1">
      <alignment vertical="top"/>
    </xf>
    <xf numFmtId="0" fontId="2" fillId="0" borderId="28" xfId="18" applyBorder="1" applyAlignment="1">
      <alignment vertical="top"/>
    </xf>
    <xf numFmtId="0" fontId="2" fillId="0" borderId="18" xfId="18" applyBorder="1" applyAlignment="1">
      <alignment vertical="top"/>
    </xf>
    <xf numFmtId="0" fontId="2" fillId="0" borderId="3" xfId="18" applyBorder="1" applyAlignment="1">
      <alignment horizontal="left" vertical="top" wrapText="1"/>
    </xf>
    <xf numFmtId="0" fontId="10" fillId="0" borderId="0" xfId="18" applyFont="1" applyAlignment="1">
      <alignment vertical="top" wrapText="1"/>
    </xf>
    <xf numFmtId="0" fontId="10" fillId="0" borderId="0" xfId="18" applyFont="1" applyAlignment="1">
      <alignment vertical="top"/>
    </xf>
    <xf numFmtId="37" fontId="2" fillId="0" borderId="11" xfId="2" applyNumberFormat="1" applyFont="1" applyFill="1" applyBorder="1" applyAlignment="1">
      <alignment horizontal="center"/>
    </xf>
    <xf numFmtId="164" fontId="2" fillId="0" borderId="11" xfId="2" applyNumberFormat="1" applyFont="1" applyBorder="1" applyAlignment="1">
      <alignment horizontal="center"/>
    </xf>
    <xf numFmtId="0" fontId="2" fillId="8" borderId="11" xfId="7" applyFont="1" applyFill="1" applyBorder="1" applyAlignment="1">
      <alignment horizontal="left" vertical="top" wrapText="1"/>
    </xf>
    <xf numFmtId="0" fontId="2" fillId="9" borderId="11" xfId="7" applyFont="1" applyFill="1" applyBorder="1" applyAlignment="1">
      <alignment horizontal="center" vertical="top" wrapText="1"/>
    </xf>
    <xf numFmtId="3" fontId="2" fillId="9" borderId="11" xfId="7" applyNumberFormat="1" applyFont="1" applyFill="1" applyBorder="1" applyAlignment="1">
      <alignment horizontal="center" vertical="top" wrapText="1"/>
    </xf>
    <xf numFmtId="3" fontId="2" fillId="0" borderId="11" xfId="13" applyNumberFormat="1" applyFont="1" applyFill="1" applyBorder="1" applyAlignment="1">
      <alignment horizontal="center"/>
    </xf>
    <xf numFmtId="1" fontId="2" fillId="0" borderId="11" xfId="13" applyNumberFormat="1" applyFont="1" applyFill="1" applyBorder="1" applyAlignment="1">
      <alignment horizontal="center"/>
    </xf>
    <xf numFmtId="3" fontId="2" fillId="0" borderId="11" xfId="7" applyNumberFormat="1" applyFont="1" applyFill="1" applyBorder="1" applyAlignment="1">
      <alignment horizontal="center" vertical="top" wrapText="1"/>
    </xf>
    <xf numFmtId="0" fontId="2" fillId="10" borderId="11" xfId="7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8" fillId="0" borderId="15" xfId="18" applyFont="1" applyFill="1" applyBorder="1" applyAlignment="1">
      <alignment horizontal="left" vertical="top" wrapText="1"/>
    </xf>
    <xf numFmtId="0" fontId="6" fillId="11" borderId="34" xfId="7" applyFont="1" applyFill="1" applyBorder="1" applyAlignment="1">
      <alignment horizontal="center"/>
    </xf>
    <xf numFmtId="0" fontId="6" fillId="11" borderId="17" xfId="7" applyFont="1" applyFill="1" applyBorder="1" applyAlignment="1">
      <alignment horizontal="center"/>
    </xf>
    <xf numFmtId="43" fontId="6" fillId="11" borderId="34" xfId="2" applyFont="1" applyFill="1" applyBorder="1" applyAlignment="1">
      <alignment horizontal="center"/>
    </xf>
    <xf numFmtId="0" fontId="6" fillId="11" borderId="35" xfId="7" applyFont="1" applyFill="1" applyBorder="1" applyAlignment="1">
      <alignment horizontal="center"/>
    </xf>
    <xf numFmtId="0" fontId="6" fillId="11" borderId="1" xfId="7" applyFont="1" applyFill="1" applyBorder="1" applyAlignment="1">
      <alignment horizontal="center"/>
    </xf>
    <xf numFmtId="43" fontId="6" fillId="11" borderId="35" xfId="2" applyFont="1" applyFill="1" applyBorder="1" applyAlignment="1">
      <alignment horizontal="center"/>
    </xf>
    <xf numFmtId="43" fontId="6" fillId="11" borderId="35" xfId="2" applyFont="1" applyFill="1" applyBorder="1" applyAlignment="1">
      <alignment horizontal="center" wrapText="1"/>
    </xf>
    <xf numFmtId="1" fontId="2" fillId="0" borderId="11" xfId="7" applyNumberFormat="1" applyFont="1" applyFill="1" applyBorder="1" applyAlignment="1">
      <alignment horizontal="center"/>
    </xf>
    <xf numFmtId="0" fontId="2" fillId="0" borderId="11" xfId="7" applyFont="1" applyFill="1" applyBorder="1" applyAlignment="1">
      <alignment horizontal="left"/>
    </xf>
    <xf numFmtId="0" fontId="6" fillId="10" borderId="35" xfId="7" applyFont="1" applyFill="1" applyBorder="1" applyAlignment="1">
      <alignment horizontal="left"/>
    </xf>
    <xf numFmtId="37" fontId="6" fillId="10" borderId="1" xfId="7" applyNumberFormat="1" applyFont="1" applyFill="1" applyBorder="1" applyAlignment="1">
      <alignment horizontal="center"/>
    </xf>
    <xf numFmtId="37" fontId="6" fillId="10" borderId="35" xfId="7" applyNumberFormat="1" applyFont="1" applyFill="1" applyBorder="1" applyAlignment="1">
      <alignment horizontal="center"/>
    </xf>
    <xf numFmtId="0" fontId="2" fillId="10" borderId="1" xfId="7" applyFont="1" applyFill="1" applyBorder="1" applyAlignment="1">
      <alignment horizontal="left"/>
    </xf>
    <xf numFmtId="37" fontId="6" fillId="10" borderId="24" xfId="7" applyNumberFormat="1" applyFont="1" applyFill="1" applyBorder="1" applyAlignment="1">
      <alignment horizontal="center"/>
    </xf>
    <xf numFmtId="37" fontId="6" fillId="10" borderId="23" xfId="7" applyNumberFormat="1" applyFont="1" applyFill="1" applyBorder="1" applyAlignment="1">
      <alignment horizontal="center"/>
    </xf>
    <xf numFmtId="0" fontId="8" fillId="0" borderId="0" xfId="7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6" fillId="11" borderId="11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6" fillId="11" borderId="36" xfId="0" applyFont="1" applyFill="1" applyBorder="1" applyAlignment="1">
      <alignment horizontal="center" wrapText="1"/>
    </xf>
    <xf numFmtId="0" fontId="6" fillId="11" borderId="12" xfId="0" applyFont="1" applyFill="1" applyBorder="1" applyAlignment="1">
      <alignment horizontal="center" wrapText="1"/>
    </xf>
    <xf numFmtId="0" fontId="28" fillId="9" borderId="36" xfId="7" applyFont="1" applyFill="1" applyBorder="1" applyAlignment="1">
      <alignment horizontal="center" vertical="top" wrapText="1"/>
    </xf>
    <xf numFmtId="0" fontId="28" fillId="9" borderId="6" xfId="7" applyFont="1" applyFill="1" applyBorder="1" applyAlignment="1">
      <alignment horizontal="center" vertical="top" wrapText="1"/>
    </xf>
    <xf numFmtId="0" fontId="28" fillId="9" borderId="20" xfId="7" applyFont="1" applyFill="1" applyBorder="1" applyAlignment="1">
      <alignment horizontal="center" vertical="top" wrapText="1"/>
    </xf>
    <xf numFmtId="0" fontId="28" fillId="11" borderId="10" xfId="7" applyFont="1" applyFill="1" applyBorder="1" applyAlignment="1">
      <alignment horizontal="center" vertical="top" wrapText="1"/>
    </xf>
    <xf numFmtId="0" fontId="28" fillId="11" borderId="11" xfId="7" applyFont="1" applyFill="1" applyBorder="1" applyAlignment="1">
      <alignment horizontal="center" vertical="top" wrapText="1"/>
    </xf>
    <xf numFmtId="0" fontId="28" fillId="8" borderId="37" xfId="7" applyFont="1" applyFill="1" applyBorder="1" applyAlignment="1">
      <alignment horizontal="left" vertical="top" wrapText="1"/>
    </xf>
    <xf numFmtId="43" fontId="28" fillId="0" borderId="37" xfId="1" applyFont="1" applyBorder="1" applyAlignment="1">
      <alignment horizontal="center" vertical="top" wrapText="1"/>
    </xf>
    <xf numFmtId="10" fontId="28" fillId="0" borderId="38" xfId="22" applyNumberFormat="1" applyFont="1" applyBorder="1" applyAlignment="1">
      <alignment horizontal="center" vertical="top" wrapText="1"/>
    </xf>
    <xf numFmtId="43" fontId="28" fillId="0" borderId="7" xfId="1" applyFont="1" applyBorder="1" applyAlignment="1">
      <alignment horizontal="center" vertical="top" wrapText="1"/>
    </xf>
    <xf numFmtId="0" fontId="28" fillId="8" borderId="34" xfId="7" applyFont="1" applyFill="1" applyBorder="1" applyAlignment="1">
      <alignment horizontal="left" vertical="top" wrapText="1"/>
    </xf>
    <xf numFmtId="43" fontId="28" fillId="0" borderId="34" xfId="1" applyFont="1" applyBorder="1" applyAlignment="1">
      <alignment horizontal="center" vertical="top" wrapText="1"/>
    </xf>
    <xf numFmtId="43" fontId="28" fillId="0" borderId="17" xfId="1" applyFont="1" applyBorder="1" applyAlignment="1">
      <alignment horizontal="center" vertical="top" wrapText="1"/>
    </xf>
    <xf numFmtId="43" fontId="28" fillId="0" borderId="36" xfId="1" applyFont="1" applyBorder="1" applyAlignment="1">
      <alignment horizontal="center" vertical="top" wrapText="1"/>
    </xf>
    <xf numFmtId="0" fontId="28" fillId="9" borderId="8" xfId="7" applyFont="1" applyFill="1" applyBorder="1" applyAlignment="1">
      <alignment vertical="top" wrapText="1"/>
    </xf>
    <xf numFmtId="0" fontId="28" fillId="9" borderId="17" xfId="7" applyFont="1" applyFill="1" applyBorder="1" applyAlignment="1">
      <alignment vertical="top" wrapText="1"/>
    </xf>
    <xf numFmtId="0" fontId="28" fillId="9" borderId="24" xfId="7" applyFont="1" applyFill="1" applyBorder="1" applyAlignment="1">
      <alignment vertical="top" wrapText="1"/>
    </xf>
    <xf numFmtId="0" fontId="28" fillId="9" borderId="1" xfId="7" applyFont="1" applyFill="1" applyBorder="1" applyAlignment="1">
      <alignment vertical="top" wrapText="1"/>
    </xf>
    <xf numFmtId="0" fontId="28" fillId="10" borderId="11" xfId="7" applyFont="1" applyFill="1" applyBorder="1" applyAlignment="1">
      <alignment vertical="top" wrapText="1"/>
    </xf>
    <xf numFmtId="0" fontId="28" fillId="9" borderId="36" xfId="7" applyFont="1" applyFill="1" applyBorder="1" applyAlignment="1">
      <alignment vertical="top" wrapText="1"/>
    </xf>
    <xf numFmtId="0" fontId="28" fillId="9" borderId="6" xfId="7" applyFont="1" applyFill="1" applyBorder="1" applyAlignment="1">
      <alignment vertical="top" wrapText="1"/>
    </xf>
    <xf numFmtId="0" fontId="28" fillId="9" borderId="20" xfId="7" applyFont="1" applyFill="1" applyBorder="1" applyAlignment="1">
      <alignment vertical="top" wrapText="1"/>
    </xf>
    <xf numFmtId="43" fontId="28" fillId="10" borderId="10" xfId="1" applyFont="1" applyFill="1" applyBorder="1" applyAlignment="1">
      <alignment horizontal="center" vertical="top" wrapText="1"/>
    </xf>
    <xf numFmtId="0" fontId="18" fillId="0" borderId="0" xfId="0" applyFont="1" applyAlignment="1">
      <alignment vertical="top"/>
    </xf>
    <xf numFmtId="10" fontId="2" fillId="0" borderId="11" xfId="22" applyNumberFormat="1" applyFont="1" applyFill="1" applyBorder="1" applyAlignment="1">
      <alignment horizontal="center"/>
    </xf>
    <xf numFmtId="10" fontId="2" fillId="0" borderId="11" xfId="22" applyNumberFormat="1" applyFont="1" applyFill="1" applyBorder="1" applyAlignment="1">
      <alignment horizontal="center" vertical="top" wrapText="1"/>
    </xf>
    <xf numFmtId="43" fontId="28" fillId="0" borderId="11" xfId="1" applyFont="1" applyBorder="1" applyAlignment="1">
      <alignment horizontal="center" vertical="top" wrapText="1"/>
    </xf>
    <xf numFmtId="0" fontId="28" fillId="9" borderId="12" xfId="7" applyFont="1" applyFill="1" applyBorder="1" applyAlignment="1">
      <alignment vertical="top" wrapText="1"/>
    </xf>
    <xf numFmtId="0" fontId="6" fillId="11" borderId="20" xfId="0" applyFont="1" applyFill="1" applyBorder="1" applyAlignment="1">
      <alignment horizontal="center" wrapText="1"/>
    </xf>
    <xf numFmtId="0" fontId="28" fillId="11" borderId="12" xfId="7" applyFont="1" applyFill="1" applyBorder="1" applyAlignment="1">
      <alignment horizontal="center" vertical="top" wrapText="1"/>
    </xf>
    <xf numFmtId="43" fontId="28" fillId="0" borderId="39" xfId="1" applyFont="1" applyBorder="1" applyAlignment="1">
      <alignment horizontal="center" vertical="top" wrapText="1"/>
    </xf>
    <xf numFmtId="43" fontId="28" fillId="0" borderId="38" xfId="1" applyFont="1" applyBorder="1" applyAlignment="1">
      <alignment horizontal="center" vertical="top" wrapText="1"/>
    </xf>
    <xf numFmtId="0" fontId="28" fillId="9" borderId="40" xfId="7" applyFont="1" applyFill="1" applyBorder="1" applyAlignment="1">
      <alignment vertical="top" wrapText="1"/>
    </xf>
    <xf numFmtId="0" fontId="28" fillId="9" borderId="41" xfId="7" applyFont="1" applyFill="1" applyBorder="1" applyAlignment="1">
      <alignment vertical="top" wrapText="1"/>
    </xf>
    <xf numFmtId="43" fontId="28" fillId="0" borderId="15" xfId="1" applyFont="1" applyBorder="1" applyAlignment="1">
      <alignment horizontal="center" vertical="top" wrapText="1"/>
    </xf>
    <xf numFmtId="43" fontId="28" fillId="0" borderId="12" xfId="1" applyFont="1" applyBorder="1" applyAlignment="1">
      <alignment horizontal="center" vertical="top" wrapText="1"/>
    </xf>
    <xf numFmtId="43" fontId="28" fillId="0" borderId="10" xfId="1" applyFont="1" applyBorder="1" applyAlignment="1">
      <alignment horizontal="center" vertical="top" wrapText="1"/>
    </xf>
    <xf numFmtId="0" fontId="28" fillId="9" borderId="11" xfId="7" applyFont="1" applyFill="1" applyBorder="1" applyAlignment="1">
      <alignment vertical="top" wrapText="1"/>
    </xf>
    <xf numFmtId="0" fontId="28" fillId="9" borderId="10" xfId="7" applyFont="1" applyFill="1" applyBorder="1" applyAlignment="1">
      <alignment vertical="top" wrapText="1"/>
    </xf>
    <xf numFmtId="0" fontId="28" fillId="8" borderId="11" xfId="7" applyFont="1" applyFill="1" applyBorder="1" applyAlignment="1">
      <alignment horizontal="left" vertical="top" wrapText="1"/>
    </xf>
    <xf numFmtId="43" fontId="28" fillId="0" borderId="42" xfId="1" applyFont="1" applyBorder="1" applyAlignment="1">
      <alignment horizontal="center" vertical="top" wrapText="1"/>
    </xf>
    <xf numFmtId="43" fontId="28" fillId="10" borderId="12" xfId="1" applyFont="1" applyFill="1" applyBorder="1" applyAlignment="1">
      <alignment horizontal="center" vertical="top" wrapText="1"/>
    </xf>
    <xf numFmtId="0" fontId="28" fillId="9" borderId="0" xfId="7" applyFont="1" applyFill="1" applyBorder="1" applyAlignment="1">
      <alignment vertical="top" wrapText="1"/>
    </xf>
    <xf numFmtId="0" fontId="28" fillId="9" borderId="7" xfId="7" applyFont="1" applyFill="1" applyBorder="1" applyAlignment="1">
      <alignment vertical="top" wrapText="1"/>
    </xf>
    <xf numFmtId="0" fontId="28" fillId="9" borderId="25" xfId="7" applyFont="1" applyFill="1" applyBorder="1" applyAlignment="1">
      <alignment vertical="top" wrapText="1"/>
    </xf>
    <xf numFmtId="0" fontId="28" fillId="9" borderId="27" xfId="7" applyFont="1" applyFill="1" applyBorder="1" applyAlignment="1">
      <alignment vertical="top" wrapText="1"/>
    </xf>
    <xf numFmtId="0" fontId="28" fillId="9" borderId="0" xfId="7" applyFont="1" applyFill="1" applyAlignment="1">
      <alignment vertical="top" wrapText="1"/>
    </xf>
    <xf numFmtId="0" fontId="28" fillId="9" borderId="43" xfId="7" applyFont="1" applyFill="1" applyBorder="1" applyAlignment="1">
      <alignment vertical="top" wrapText="1"/>
    </xf>
    <xf numFmtId="0" fontId="2" fillId="0" borderId="0" xfId="18" applyFont="1" applyFill="1" applyBorder="1" applyAlignment="1">
      <alignment horizontal="left" vertical="center" wrapText="1"/>
    </xf>
    <xf numFmtId="3" fontId="2" fillId="0" borderId="4" xfId="18" applyNumberFormat="1" applyFont="1" applyFill="1" applyBorder="1" applyAlignment="1">
      <alignment horizontal="center" vertical="center" wrapText="1"/>
    </xf>
    <xf numFmtId="0" fontId="2" fillId="0" borderId="5" xfId="18" applyFont="1" applyFill="1" applyBorder="1" applyAlignment="1">
      <alignment horizontal="center" vertical="center" wrapText="1"/>
    </xf>
    <xf numFmtId="0" fontId="2" fillId="0" borderId="58" xfId="18" applyFont="1" applyFill="1" applyBorder="1" applyAlignment="1">
      <alignment horizontal="center" vertical="center" wrapText="1"/>
    </xf>
    <xf numFmtId="0" fontId="2" fillId="0" borderId="3" xfId="18" applyFont="1" applyFill="1" applyBorder="1" applyAlignment="1">
      <alignment horizontal="left" vertical="top" wrapText="1"/>
    </xf>
    <xf numFmtId="0" fontId="2" fillId="0" borderId="20" xfId="18" applyFont="1" applyFill="1" applyBorder="1" applyAlignment="1">
      <alignment horizontal="left" vertical="top" wrapText="1"/>
    </xf>
    <xf numFmtId="0" fontId="2" fillId="0" borderId="25" xfId="18" applyFont="1" applyBorder="1" applyAlignment="1">
      <alignment horizontal="left" vertical="top" wrapText="1"/>
    </xf>
    <xf numFmtId="0" fontId="2" fillId="0" borderId="40" xfId="18" applyFont="1" applyBorder="1" applyAlignment="1">
      <alignment horizontal="left" vertical="top" wrapText="1"/>
    </xf>
    <xf numFmtId="0" fontId="8" fillId="0" borderId="36" xfId="18" applyFont="1" applyFill="1" applyBorder="1" applyAlignment="1">
      <alignment horizontal="center" vertical="top" wrapText="1"/>
    </xf>
    <xf numFmtId="0" fontId="8" fillId="0" borderId="20" xfId="18" applyFont="1" applyFill="1" applyBorder="1" applyAlignment="1">
      <alignment horizontal="center" vertical="top" wrapText="1"/>
    </xf>
    <xf numFmtId="0" fontId="2" fillId="0" borderId="20" xfId="18" applyFont="1" applyBorder="1" applyAlignment="1">
      <alignment horizontal="left" vertical="top" wrapText="1"/>
    </xf>
    <xf numFmtId="0" fontId="2" fillId="0" borderId="15" xfId="18" applyFont="1" applyFill="1" applyBorder="1" applyAlignment="1">
      <alignment horizontal="center" vertical="top" wrapText="1"/>
    </xf>
    <xf numFmtId="0" fontId="2" fillId="0" borderId="11" xfId="18" applyFont="1" applyFill="1" applyBorder="1" applyAlignment="1">
      <alignment horizontal="center" vertical="top" wrapText="1"/>
    </xf>
    <xf numFmtId="0" fontId="2" fillId="0" borderId="12" xfId="18" applyFont="1" applyFill="1" applyBorder="1" applyAlignment="1">
      <alignment horizontal="center" vertical="top" wrapText="1"/>
    </xf>
    <xf numFmtId="0" fontId="2" fillId="0" borderId="3" xfId="18" applyFont="1" applyBorder="1" applyAlignment="1">
      <alignment horizontal="left" vertical="top" wrapText="1"/>
    </xf>
    <xf numFmtId="0" fontId="2" fillId="0" borderId="15" xfId="18" applyFont="1" applyBorder="1" applyAlignment="1">
      <alignment horizontal="center" vertical="center" wrapText="1"/>
    </xf>
    <xf numFmtId="0" fontId="2" fillId="0" borderId="11" xfId="18" applyFont="1" applyBorder="1" applyAlignment="1">
      <alignment horizontal="center" vertical="center" wrapText="1"/>
    </xf>
    <xf numFmtId="0" fontId="2" fillId="0" borderId="12" xfId="18" applyFont="1" applyBorder="1" applyAlignment="1">
      <alignment horizontal="center" vertical="center" wrapText="1"/>
    </xf>
    <xf numFmtId="0" fontId="5" fillId="4" borderId="56" xfId="18" applyFont="1" applyFill="1" applyBorder="1" applyAlignment="1">
      <alignment horizontal="center" vertical="center" wrapText="1"/>
    </xf>
    <xf numFmtId="0" fontId="3" fillId="0" borderId="37" xfId="18" applyFont="1" applyBorder="1" applyAlignment="1">
      <alignment horizontal="center" vertical="center" wrapText="1"/>
    </xf>
    <xf numFmtId="0" fontId="3" fillId="0" borderId="35" xfId="18" applyFont="1" applyBorder="1" applyAlignment="1">
      <alignment horizontal="center" vertical="center" wrapText="1"/>
    </xf>
    <xf numFmtId="0" fontId="7" fillId="0" borderId="48" xfId="18" applyFont="1" applyBorder="1" applyAlignment="1">
      <alignment horizontal="left" vertical="top"/>
    </xf>
    <xf numFmtId="0" fontId="7" fillId="0" borderId="28" xfId="18" applyFont="1" applyBorder="1" applyAlignment="1">
      <alignment horizontal="left" vertical="top"/>
    </xf>
    <xf numFmtId="0" fontId="2" fillId="0" borderId="14" xfId="18" applyFont="1" applyBorder="1" applyAlignment="1">
      <alignment horizontal="left" vertical="top"/>
    </xf>
    <xf numFmtId="0" fontId="2" fillId="0" borderId="57" xfId="18" applyBorder="1" applyAlignment="1">
      <alignment horizontal="left" vertical="top"/>
    </xf>
    <xf numFmtId="0" fontId="6" fillId="0" borderId="14" xfId="18" applyFont="1" applyBorder="1" applyAlignment="1">
      <alignment horizontal="center" vertical="top" wrapText="1"/>
    </xf>
    <xf numFmtId="0" fontId="6" fillId="0" borderId="55" xfId="18" applyFont="1" applyBorder="1" applyAlignment="1">
      <alignment horizontal="center" vertical="top" wrapText="1"/>
    </xf>
    <xf numFmtId="0" fontId="6" fillId="0" borderId="57" xfId="18" applyFont="1" applyBorder="1" applyAlignment="1">
      <alignment horizontal="center" vertical="top" wrapText="1"/>
    </xf>
    <xf numFmtId="0" fontId="2" fillId="0" borderId="15" xfId="18" applyBorder="1" applyAlignment="1">
      <alignment horizontal="left" vertical="top" wrapText="1"/>
    </xf>
    <xf numFmtId="0" fontId="2" fillId="0" borderId="12" xfId="18" applyBorder="1" applyAlignment="1">
      <alignment horizontal="left" vertical="top" wrapText="1"/>
    </xf>
    <xf numFmtId="0" fontId="2" fillId="0" borderId="30" xfId="18" applyFont="1" applyBorder="1" applyAlignment="1">
      <alignment horizontal="left" vertical="top" wrapText="1"/>
    </xf>
    <xf numFmtId="0" fontId="2" fillId="0" borderId="50" xfId="18" applyFont="1" applyBorder="1" applyAlignment="1">
      <alignment horizontal="left" vertical="top" wrapText="1"/>
    </xf>
    <xf numFmtId="0" fontId="5" fillId="0" borderId="30" xfId="18" applyFont="1" applyFill="1" applyBorder="1" applyAlignment="1">
      <alignment horizontal="center" vertical="center" wrapText="1"/>
    </xf>
    <xf numFmtId="0" fontId="5" fillId="0" borderId="32" xfId="18" applyFont="1" applyFill="1" applyBorder="1" applyAlignment="1">
      <alignment horizontal="center" vertical="center" wrapText="1"/>
    </xf>
    <xf numFmtId="0" fontId="5" fillId="0" borderId="50" xfId="18" applyFont="1" applyFill="1" applyBorder="1" applyAlignment="1">
      <alignment horizontal="center" vertical="center" wrapText="1"/>
    </xf>
    <xf numFmtId="0" fontId="2" fillId="0" borderId="15" xfId="18" applyFont="1" applyFill="1" applyBorder="1" applyAlignment="1">
      <alignment horizontal="left" vertical="top" wrapText="1"/>
    </xf>
    <xf numFmtId="0" fontId="2" fillId="0" borderId="12" xfId="18" applyFont="1" applyBorder="1" applyAlignment="1">
      <alignment horizontal="left" vertical="top" wrapText="1"/>
    </xf>
    <xf numFmtId="0" fontId="6" fillId="0" borderId="3" xfId="18" applyFont="1" applyFill="1" applyBorder="1" applyAlignment="1">
      <alignment horizontal="center" vertical="top" wrapText="1"/>
    </xf>
    <xf numFmtId="0" fontId="6" fillId="0" borderId="6" xfId="18" applyFont="1" applyFill="1" applyBorder="1" applyAlignment="1">
      <alignment horizontal="center" vertical="top" wrapText="1"/>
    </xf>
    <xf numFmtId="0" fontId="6" fillId="0" borderId="20" xfId="18" applyFont="1" applyFill="1" applyBorder="1" applyAlignment="1">
      <alignment horizontal="center" vertical="top" wrapText="1"/>
    </xf>
    <xf numFmtId="0" fontId="7" fillId="0" borderId="51" xfId="18" applyFont="1" applyBorder="1" applyAlignment="1">
      <alignment horizontal="left" vertical="top" wrapText="1"/>
    </xf>
    <xf numFmtId="0" fontId="7" fillId="0" borderId="26" xfId="18" applyFont="1" applyBorder="1" applyAlignment="1">
      <alignment horizontal="left" vertical="top" wrapText="1"/>
    </xf>
    <xf numFmtId="0" fontId="2" fillId="0" borderId="4" xfId="18" applyFont="1" applyFill="1" applyBorder="1" applyAlignment="1">
      <alignment horizontal="left" vertical="top" wrapText="1"/>
    </xf>
    <xf numFmtId="0" fontId="2" fillId="0" borderId="58" xfId="18" applyFont="1" applyBorder="1" applyAlignment="1"/>
    <xf numFmtId="0" fontId="7" fillId="0" borderId="51" xfId="18" applyFont="1" applyFill="1" applyBorder="1" applyAlignment="1">
      <alignment horizontal="left" vertical="top" wrapText="1"/>
    </xf>
    <xf numFmtId="0" fontId="7" fillId="0" borderId="26" xfId="18" applyFont="1" applyFill="1" applyBorder="1" applyAlignment="1">
      <alignment horizontal="left" vertical="top" wrapText="1"/>
    </xf>
    <xf numFmtId="0" fontId="6" fillId="0" borderId="4" xfId="18" applyFont="1" applyBorder="1" applyAlignment="1">
      <alignment horizontal="left" vertical="top" wrapText="1"/>
    </xf>
    <xf numFmtId="0" fontId="6" fillId="0" borderId="5" xfId="18" applyFont="1" applyBorder="1" applyAlignment="1">
      <alignment horizontal="left" vertical="top" wrapText="1"/>
    </xf>
    <xf numFmtId="0" fontId="2" fillId="0" borderId="3" xfId="18" applyFont="1" applyFill="1" applyBorder="1" applyAlignment="1">
      <alignment horizontal="center" vertical="center" wrapText="1"/>
    </xf>
    <xf numFmtId="0" fontId="2" fillId="0" borderId="6" xfId="18" applyFont="1" applyFill="1" applyBorder="1" applyAlignment="1">
      <alignment horizontal="center" vertical="center" wrapText="1"/>
    </xf>
    <xf numFmtId="0" fontId="2" fillId="0" borderId="20" xfId="18" applyFont="1" applyFill="1" applyBorder="1" applyAlignment="1">
      <alignment horizontal="center" vertical="center" wrapText="1"/>
    </xf>
    <xf numFmtId="0" fontId="2" fillId="0" borderId="10" xfId="18" applyFont="1" applyFill="1" applyBorder="1" applyAlignment="1">
      <alignment horizontal="center" vertical="center" wrapText="1"/>
    </xf>
    <xf numFmtId="0" fontId="2" fillId="0" borderId="11" xfId="18" applyFont="1" applyFill="1" applyBorder="1" applyAlignment="1">
      <alignment horizontal="center" vertical="center" wrapText="1"/>
    </xf>
    <xf numFmtId="0" fontId="2" fillId="0" borderId="12" xfId="18" applyFont="1" applyFill="1" applyBorder="1" applyAlignment="1">
      <alignment horizontal="center" vertical="center" wrapText="1"/>
    </xf>
    <xf numFmtId="0" fontId="2" fillId="4" borderId="14" xfId="18" applyFill="1" applyBorder="1" applyAlignment="1">
      <alignment vertical="top" wrapText="1"/>
    </xf>
    <xf numFmtId="0" fontId="2" fillId="0" borderId="15" xfId="18" applyBorder="1" applyAlignment="1">
      <alignment vertical="top" wrapText="1"/>
    </xf>
    <xf numFmtId="0" fontId="5" fillId="4" borderId="55" xfId="18" applyFont="1" applyFill="1" applyBorder="1" applyAlignment="1">
      <alignment horizontal="center" vertical="center" wrapText="1"/>
    </xf>
    <xf numFmtId="0" fontId="2" fillId="0" borderId="55" xfId="18" applyBorder="1" applyAlignment="1">
      <alignment horizontal="center" vertical="center" wrapText="1"/>
    </xf>
    <xf numFmtId="0" fontId="5" fillId="4" borderId="11" xfId="18" applyFont="1" applyFill="1" applyBorder="1" applyAlignment="1">
      <alignment horizontal="center" vertical="center" wrapText="1"/>
    </xf>
    <xf numFmtId="0" fontId="2" fillId="0" borderId="11" xfId="18" applyBorder="1" applyAlignment="1">
      <alignment horizontal="center" vertical="center" wrapText="1"/>
    </xf>
    <xf numFmtId="0" fontId="6" fillId="0" borderId="3" xfId="18" applyFont="1" applyFill="1" applyBorder="1" applyAlignment="1">
      <alignment horizontal="center" vertical="center" wrapText="1"/>
    </xf>
    <xf numFmtId="0" fontId="6" fillId="0" borderId="6" xfId="18" applyFont="1" applyFill="1" applyBorder="1" applyAlignment="1">
      <alignment horizontal="center" vertical="center" wrapText="1"/>
    </xf>
    <xf numFmtId="0" fontId="6" fillId="0" borderId="20" xfId="18" applyFont="1" applyFill="1" applyBorder="1" applyAlignment="1">
      <alignment horizontal="center" vertical="center" wrapText="1"/>
    </xf>
    <xf numFmtId="0" fontId="2" fillId="0" borderId="20" xfId="18" applyFont="1" applyFill="1" applyBorder="1" applyAlignment="1"/>
    <xf numFmtId="0" fontId="2" fillId="0" borderId="3" xfId="18" applyFont="1" applyFill="1" applyBorder="1" applyAlignment="1">
      <alignment horizontal="center" vertical="top" wrapText="1"/>
    </xf>
    <xf numFmtId="0" fontId="12" fillId="0" borderId="6" xfId="7" applyFont="1" applyBorder="1" applyAlignment="1">
      <alignment vertical="top" wrapText="1"/>
    </xf>
    <xf numFmtId="0" fontId="12" fillId="0" borderId="20" xfId="7" applyFont="1" applyBorder="1" applyAlignment="1">
      <alignment vertical="top" wrapText="1"/>
    </xf>
    <xf numFmtId="9" fontId="2" fillId="0" borderId="3" xfId="18" applyNumberFormat="1" applyFont="1" applyFill="1" applyBorder="1" applyAlignment="1">
      <alignment horizontal="center" vertical="center" wrapText="1"/>
    </xf>
    <xf numFmtId="9" fontId="2" fillId="0" borderId="6" xfId="18" applyNumberFormat="1" applyFont="1" applyFill="1" applyBorder="1" applyAlignment="1">
      <alignment horizontal="center" vertical="center" wrapText="1"/>
    </xf>
    <xf numFmtId="9" fontId="2" fillId="0" borderId="20" xfId="18" applyNumberFormat="1" applyFont="1" applyFill="1" applyBorder="1" applyAlignment="1">
      <alignment horizontal="center" vertical="center" wrapText="1"/>
    </xf>
    <xf numFmtId="0" fontId="2" fillId="0" borderId="15" xfId="18" applyFont="1" applyFill="1" applyBorder="1" applyAlignment="1">
      <alignment horizontal="center" vertical="center" wrapText="1"/>
    </xf>
    <xf numFmtId="0" fontId="2" fillId="0" borderId="25" xfId="18" applyFont="1" applyFill="1" applyBorder="1" applyAlignment="1">
      <alignment horizontal="left" vertical="top" wrapText="1"/>
    </xf>
    <xf numFmtId="0" fontId="2" fillId="0" borderId="48" xfId="18" applyFont="1" applyFill="1" applyBorder="1" applyAlignment="1">
      <alignment horizontal="center" vertical="center" wrapText="1"/>
    </xf>
    <xf numFmtId="0" fontId="2" fillId="0" borderId="28" xfId="18" applyFont="1" applyFill="1" applyBorder="1" applyAlignment="1">
      <alignment horizontal="center" vertical="center" wrapText="1"/>
    </xf>
    <xf numFmtId="0" fontId="2" fillId="0" borderId="49" xfId="18" applyFont="1" applyFill="1" applyBorder="1" applyAlignment="1">
      <alignment horizontal="center" vertical="center" wrapText="1"/>
    </xf>
    <xf numFmtId="0" fontId="6" fillId="0" borderId="3" xfId="18" applyFont="1" applyFill="1" applyBorder="1" applyAlignment="1">
      <alignment horizontal="left" vertical="top" wrapText="1"/>
    </xf>
    <xf numFmtId="0" fontId="6" fillId="0" borderId="6" xfId="18" applyFont="1" applyFill="1" applyBorder="1" applyAlignment="1">
      <alignment horizontal="left" vertical="top" wrapText="1"/>
    </xf>
    <xf numFmtId="0" fontId="2" fillId="0" borderId="2" xfId="18" applyFont="1" applyFill="1" applyBorder="1" applyAlignment="1">
      <alignment horizontal="left" vertical="top" wrapText="1"/>
    </xf>
    <xf numFmtId="0" fontId="2" fillId="0" borderId="41" xfId="18" applyFont="1" applyFill="1" applyBorder="1" applyAlignment="1">
      <alignment horizontal="left" vertical="top" wrapText="1"/>
    </xf>
    <xf numFmtId="0" fontId="2" fillId="0" borderId="16" xfId="18" applyFont="1" applyFill="1" applyBorder="1" applyAlignment="1">
      <alignment horizontal="center" vertical="center" wrapText="1"/>
    </xf>
    <xf numFmtId="0" fontId="2" fillId="0" borderId="35" xfId="18" applyFont="1" applyFill="1" applyBorder="1" applyAlignment="1">
      <alignment horizontal="center" vertical="center" wrapText="1"/>
    </xf>
    <xf numFmtId="0" fontId="2" fillId="0" borderId="42" xfId="18" applyFont="1" applyFill="1" applyBorder="1" applyAlignment="1">
      <alignment horizontal="center" vertical="center" wrapText="1"/>
    </xf>
    <xf numFmtId="0" fontId="2" fillId="0" borderId="3" xfId="18" applyFont="1" applyBorder="1" applyAlignment="1">
      <alignment horizontal="center" vertical="top" wrapText="1"/>
    </xf>
    <xf numFmtId="0" fontId="2" fillId="0" borderId="6" xfId="18" applyFont="1" applyBorder="1" applyAlignment="1">
      <alignment horizontal="center" vertical="top" wrapText="1"/>
    </xf>
    <xf numFmtId="0" fontId="2" fillId="0" borderId="20" xfId="18" applyFont="1" applyBorder="1" applyAlignment="1">
      <alignment horizontal="center" vertical="top" wrapText="1"/>
    </xf>
    <xf numFmtId="0" fontId="2" fillId="0" borderId="20" xfId="18" applyFont="1" applyFill="1" applyBorder="1" applyAlignment="1">
      <alignment wrapText="1"/>
    </xf>
    <xf numFmtId="0" fontId="2" fillId="0" borderId="3" xfId="18" applyFont="1" applyBorder="1" applyAlignment="1">
      <alignment horizontal="center" vertical="center" wrapText="1"/>
    </xf>
    <xf numFmtId="0" fontId="2" fillId="0" borderId="6" xfId="18" applyFont="1" applyBorder="1" applyAlignment="1">
      <alignment horizontal="center" vertical="center" wrapText="1"/>
    </xf>
    <xf numFmtId="0" fontId="2" fillId="0" borderId="20" xfId="18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top" wrapText="1"/>
    </xf>
    <xf numFmtId="0" fontId="2" fillId="0" borderId="20" xfId="18" applyFont="1" applyBorder="1" applyAlignment="1">
      <alignment wrapText="1"/>
    </xf>
    <xf numFmtId="0" fontId="2" fillId="0" borderId="25" xfId="18" applyFont="1" applyBorder="1" applyAlignment="1">
      <alignment horizontal="center" vertical="center" wrapText="1"/>
    </xf>
    <xf numFmtId="0" fontId="2" fillId="0" borderId="8" xfId="18" applyFont="1" applyBorder="1" applyAlignment="1">
      <alignment horizontal="center" vertical="center" wrapText="1"/>
    </xf>
    <xf numFmtId="0" fontId="2" fillId="0" borderId="40" xfId="18" applyFont="1" applyBorder="1" applyAlignment="1">
      <alignment horizontal="center" vertical="center" wrapText="1"/>
    </xf>
    <xf numFmtId="0" fontId="2" fillId="0" borderId="2" xfId="18" applyFont="1" applyBorder="1" applyAlignment="1">
      <alignment horizontal="center" vertical="center" wrapText="1"/>
    </xf>
    <xf numFmtId="0" fontId="2" fillId="0" borderId="24" xfId="18" applyFont="1" applyBorder="1" applyAlignment="1">
      <alignment horizontal="center" vertical="center" wrapText="1"/>
    </xf>
    <xf numFmtId="0" fontId="2" fillId="0" borderId="41" xfId="18" applyFont="1" applyBorder="1" applyAlignment="1">
      <alignment horizontal="center" vertical="center" wrapText="1"/>
    </xf>
    <xf numFmtId="0" fontId="2" fillId="0" borderId="3" xfId="18" applyFont="1" applyFill="1" applyBorder="1" applyAlignment="1">
      <alignment horizontal="left" vertical="top" wrapText="1" indent="1"/>
    </xf>
    <xf numFmtId="0" fontId="2" fillId="0" borderId="20" xfId="18" applyFont="1" applyBorder="1" applyAlignment="1">
      <alignment horizontal="left" vertical="top" wrapText="1" indent="1"/>
    </xf>
    <xf numFmtId="0" fontId="2" fillId="0" borderId="51" xfId="18" applyFont="1" applyFill="1" applyBorder="1" applyAlignment="1">
      <alignment horizontal="left" vertical="top" wrapText="1"/>
    </xf>
    <xf numFmtId="0" fontId="2" fillId="0" borderId="54" xfId="18" applyFont="1" applyFill="1" applyBorder="1" applyAlignment="1">
      <alignment horizontal="left" vertical="top" wrapText="1"/>
    </xf>
    <xf numFmtId="0" fontId="2" fillId="0" borderId="6" xfId="18" applyFont="1" applyFill="1" applyBorder="1" applyAlignment="1">
      <alignment horizontal="center" vertical="top" wrapText="1"/>
    </xf>
    <xf numFmtId="0" fontId="2" fillId="0" borderId="20" xfId="18" applyFont="1" applyFill="1" applyBorder="1" applyAlignment="1">
      <alignment horizontal="center" vertical="top" wrapText="1"/>
    </xf>
    <xf numFmtId="0" fontId="6" fillId="0" borderId="48" xfId="18" applyFont="1" applyFill="1" applyBorder="1" applyAlignment="1">
      <alignment horizontal="left" vertical="top" wrapText="1"/>
    </xf>
    <xf numFmtId="0" fontId="6" fillId="0" borderId="28" xfId="18" applyFont="1" applyFill="1" applyBorder="1" applyAlignment="1">
      <alignment horizontal="left" vertical="top" wrapText="1"/>
    </xf>
    <xf numFmtId="0" fontId="2" fillId="2" borderId="44" xfId="18" applyFont="1" applyFill="1" applyBorder="1" applyAlignment="1">
      <alignment horizontal="left" vertical="center" wrapText="1"/>
    </xf>
    <xf numFmtId="0" fontId="2" fillId="2" borderId="16" xfId="18" applyFont="1" applyFill="1" applyBorder="1" applyAlignment="1">
      <alignment horizontal="left" vertical="center" wrapText="1"/>
    </xf>
    <xf numFmtId="0" fontId="7" fillId="0" borderId="53" xfId="18" applyFont="1" applyFill="1" applyBorder="1" applyAlignment="1">
      <alignment horizontal="left" vertical="top" wrapText="1"/>
    </xf>
    <xf numFmtId="0" fontId="7" fillId="0" borderId="31" xfId="18" applyFont="1" applyFill="1" applyBorder="1" applyAlignment="1">
      <alignment horizontal="left" vertical="top" wrapText="1"/>
    </xf>
    <xf numFmtId="0" fontId="2" fillId="2" borderId="15" xfId="18" applyFont="1" applyFill="1" applyBorder="1" applyAlignment="1">
      <alignment horizontal="left" vertical="center" wrapText="1"/>
    </xf>
    <xf numFmtId="0" fontId="2" fillId="0" borderId="3" xfId="18" applyFont="1" applyFill="1" applyBorder="1" applyAlignment="1">
      <alignment vertical="center" wrapText="1"/>
    </xf>
    <xf numFmtId="0" fontId="2" fillId="0" borderId="20" xfId="18" applyFont="1" applyFill="1" applyBorder="1" applyAlignment="1">
      <alignment vertical="center" wrapText="1"/>
    </xf>
    <xf numFmtId="0" fontId="2" fillId="0" borderId="0" xfId="18" applyFont="1" applyFill="1" applyBorder="1" applyAlignment="1">
      <alignment horizontal="left" vertical="top" wrapText="1"/>
    </xf>
    <xf numFmtId="0" fontId="7" fillId="0" borderId="0" xfId="18" applyFont="1" applyBorder="1" applyAlignment="1">
      <alignment horizontal="left" vertical="top" wrapText="1"/>
    </xf>
    <xf numFmtId="0" fontId="2" fillId="0" borderId="0" xfId="18" applyFont="1" applyAlignment="1">
      <alignment horizontal="left" vertical="top" wrapText="1"/>
    </xf>
    <xf numFmtId="0" fontId="2" fillId="0" borderId="3" xfId="18" applyFont="1" applyBorder="1" applyAlignment="1">
      <alignment vertical="top" wrapText="1"/>
    </xf>
    <xf numFmtId="0" fontId="2" fillId="0" borderId="20" xfId="18" applyFont="1" applyBorder="1" applyAlignment="1">
      <alignment vertical="top" wrapText="1"/>
    </xf>
    <xf numFmtId="0" fontId="2" fillId="0" borderId="30" xfId="18" applyFont="1" applyFill="1" applyBorder="1" applyAlignment="1">
      <alignment horizontal="center" vertical="center" wrapText="1"/>
    </xf>
    <xf numFmtId="0" fontId="2" fillId="0" borderId="32" xfId="18" applyFont="1" applyFill="1" applyBorder="1" applyAlignment="1">
      <alignment horizontal="center" vertical="center" wrapText="1"/>
    </xf>
    <xf numFmtId="0" fontId="2" fillId="0" borderId="50" xfId="18" applyFont="1" applyFill="1" applyBorder="1" applyAlignment="1">
      <alignment horizontal="center" vertical="center" wrapText="1"/>
    </xf>
    <xf numFmtId="0" fontId="2" fillId="0" borderId="48" xfId="18" applyFont="1" applyFill="1" applyBorder="1" applyAlignment="1">
      <alignment horizontal="left" vertical="top" wrapText="1"/>
    </xf>
    <xf numFmtId="0" fontId="2" fillId="0" borderId="49" xfId="18" applyFont="1" applyFill="1" applyBorder="1" applyAlignment="1">
      <alignment horizontal="left" vertical="top" wrapText="1"/>
    </xf>
    <xf numFmtId="0" fontId="2" fillId="0" borderId="3" xfId="18" applyFont="1" applyFill="1" applyBorder="1" applyAlignment="1">
      <alignment vertical="top" wrapText="1"/>
    </xf>
    <xf numFmtId="0" fontId="2" fillId="0" borderId="20" xfId="18" applyFont="1" applyFill="1" applyBorder="1" applyAlignment="1">
      <alignment vertical="top" wrapText="1"/>
    </xf>
    <xf numFmtId="0" fontId="2" fillId="0" borderId="3" xfId="18" applyFont="1" applyFill="1" applyBorder="1" applyAlignment="1">
      <alignment horizontal="left" vertical="center" wrapText="1"/>
    </xf>
    <xf numFmtId="0" fontId="2" fillId="0" borderId="20" xfId="18" applyFont="1" applyBorder="1" applyAlignment="1">
      <alignment horizontal="left" vertical="center" wrapText="1"/>
    </xf>
    <xf numFmtId="0" fontId="2" fillId="2" borderId="45" xfId="18" applyFont="1" applyFill="1" applyBorder="1" applyAlignment="1">
      <alignment horizontal="left" vertical="center" wrapText="1"/>
    </xf>
    <xf numFmtId="0" fontId="2" fillId="2" borderId="46" xfId="18" applyFont="1" applyFill="1" applyBorder="1" applyAlignment="1">
      <alignment horizontal="left" vertical="center" wrapText="1"/>
    </xf>
    <xf numFmtId="0" fontId="2" fillId="2" borderId="47" xfId="18" applyFont="1" applyFill="1" applyBorder="1" applyAlignment="1">
      <alignment horizontal="left" vertical="center" wrapText="1"/>
    </xf>
    <xf numFmtId="9" fontId="2" fillId="0" borderId="3" xfId="18" applyNumberFormat="1" applyFont="1" applyFill="1" applyBorder="1" applyAlignment="1">
      <alignment horizontal="center" vertical="top" wrapText="1"/>
    </xf>
    <xf numFmtId="49" fontId="2" fillId="0" borderId="3" xfId="18" applyNumberFormat="1" applyFont="1" applyFill="1" applyBorder="1" applyAlignment="1">
      <alignment horizontal="center" vertical="center" wrapText="1"/>
    </xf>
    <xf numFmtId="49" fontId="2" fillId="0" borderId="6" xfId="18" applyNumberFormat="1" applyFont="1" applyFill="1" applyBorder="1" applyAlignment="1">
      <alignment horizontal="center" vertical="center" wrapText="1"/>
    </xf>
    <xf numFmtId="49" fontId="2" fillId="0" borderId="20" xfId="18" applyNumberFormat="1" applyFont="1" applyFill="1" applyBorder="1" applyAlignment="1">
      <alignment horizontal="center" vertical="center" wrapText="1"/>
    </xf>
    <xf numFmtId="0" fontId="27" fillId="0" borderId="31" xfId="18" applyFont="1" applyFill="1" applyBorder="1" applyAlignment="1">
      <alignment horizontal="center" vertical="center"/>
    </xf>
    <xf numFmtId="0" fontId="2" fillId="0" borderId="25" xfId="18" applyFont="1" applyFill="1" applyBorder="1" applyAlignment="1">
      <alignment horizontal="center" vertical="center" wrapText="1"/>
    </xf>
    <xf numFmtId="0" fontId="2" fillId="0" borderId="8" xfId="18" applyFont="1" applyFill="1" applyBorder="1" applyAlignment="1">
      <alignment horizontal="center" vertical="center" wrapText="1"/>
    </xf>
    <xf numFmtId="0" fontId="2" fillId="0" borderId="40" xfId="18" applyFont="1" applyFill="1" applyBorder="1" applyAlignment="1">
      <alignment horizontal="center" vertical="center" wrapText="1"/>
    </xf>
    <xf numFmtId="0" fontId="2" fillId="0" borderId="27" xfId="18" applyFont="1" applyFill="1" applyBorder="1" applyAlignment="1">
      <alignment horizontal="center" vertical="center" wrapText="1"/>
    </xf>
    <xf numFmtId="0" fontId="2" fillId="0" borderId="0" xfId="18" applyFont="1" applyFill="1" applyBorder="1" applyAlignment="1">
      <alignment horizontal="center" vertical="center" wrapText="1"/>
    </xf>
    <xf numFmtId="0" fontId="2" fillId="0" borderId="43" xfId="18" applyFont="1" applyFill="1" applyBorder="1" applyAlignment="1">
      <alignment horizontal="center" vertical="center" wrapText="1"/>
    </xf>
    <xf numFmtId="0" fontId="2" fillId="0" borderId="2" xfId="18" applyFont="1" applyFill="1" applyBorder="1" applyAlignment="1">
      <alignment horizontal="center" vertical="center" wrapText="1"/>
    </xf>
    <xf numFmtId="0" fontId="2" fillId="0" borderId="24" xfId="18" applyFont="1" applyFill="1" applyBorder="1" applyAlignment="1">
      <alignment horizontal="center" vertical="center" wrapText="1"/>
    </xf>
    <xf numFmtId="0" fontId="2" fillId="0" borderId="41" xfId="18" applyFont="1" applyFill="1" applyBorder="1" applyAlignment="1">
      <alignment horizontal="center" vertical="center" wrapText="1"/>
    </xf>
    <xf numFmtId="10" fontId="2" fillId="0" borderId="15" xfId="18" applyNumberFormat="1" applyFont="1" applyFill="1" applyBorder="1" applyAlignment="1">
      <alignment horizontal="center" vertical="center" wrapText="1"/>
    </xf>
    <xf numFmtId="0" fontId="2" fillId="2" borderId="52" xfId="18" applyFont="1" applyFill="1" applyBorder="1" applyAlignment="1">
      <alignment horizontal="left" vertical="center" wrapText="1"/>
    </xf>
    <xf numFmtId="0" fontId="6" fillId="11" borderId="6" xfId="0" applyFont="1" applyFill="1" applyBorder="1" applyAlignment="1">
      <alignment horizontal="center" wrapText="1"/>
    </xf>
    <xf numFmtId="0" fontId="6" fillId="11" borderId="10" xfId="0" applyFont="1" applyFill="1" applyBorder="1" applyAlignment="1">
      <alignment horizontal="center" wrapText="1"/>
    </xf>
    <xf numFmtId="0" fontId="6" fillId="11" borderId="20" xfId="0" applyFont="1" applyFill="1" applyBorder="1" applyAlignment="1">
      <alignment horizontal="center" wrapText="1"/>
    </xf>
    <xf numFmtId="43" fontId="6" fillId="11" borderId="36" xfId="2" applyFont="1" applyFill="1" applyBorder="1" applyAlignment="1">
      <alignment horizontal="center" wrapText="1"/>
    </xf>
    <xf numFmtId="43" fontId="6" fillId="11" borderId="6" xfId="2" applyFont="1" applyFill="1" applyBorder="1" applyAlignment="1">
      <alignment horizontal="center" wrapText="1"/>
    </xf>
    <xf numFmtId="43" fontId="6" fillId="11" borderId="10" xfId="2" applyFont="1" applyFill="1" applyBorder="1" applyAlignment="1">
      <alignment horizontal="center" wrapText="1"/>
    </xf>
    <xf numFmtId="0" fontId="4" fillId="12" borderId="60" xfId="21" applyFont="1" applyFill="1" applyBorder="1" applyAlignment="1">
      <alignment horizontal="left"/>
    </xf>
    <xf numFmtId="0" fontId="4" fillId="12" borderId="59" xfId="21" applyFont="1" applyFill="1" applyBorder="1" applyAlignment="1">
      <alignment horizontal="left"/>
    </xf>
    <xf numFmtId="0" fontId="4" fillId="12" borderId="61" xfId="21" applyFont="1" applyFill="1" applyBorder="1" applyAlignment="1">
      <alignment horizontal="left"/>
    </xf>
    <xf numFmtId="0" fontId="10" fillId="0" borderId="8" xfId="7" applyFont="1" applyFill="1" applyBorder="1" applyAlignment="1">
      <alignment horizontal="left" vertical="top" wrapText="1"/>
    </xf>
    <xf numFmtId="0" fontId="10" fillId="0" borderId="17" xfId="7" applyFont="1" applyFill="1" applyBorder="1" applyAlignment="1">
      <alignment horizontal="left" vertical="top" wrapText="1"/>
    </xf>
    <xf numFmtId="0" fontId="35" fillId="13" borderId="0" xfId="25" applyFont="1" applyFill="1"/>
    <xf numFmtId="0" fontId="1" fillId="0" borderId="0" xfId="25"/>
    <xf numFmtId="14" fontId="1" fillId="0" borderId="0" xfId="25" applyNumberFormat="1" applyAlignment="1">
      <alignment horizontal="left" wrapText="1"/>
    </xf>
    <xf numFmtId="0" fontId="34" fillId="0" borderId="0" xfId="25" applyFont="1"/>
    <xf numFmtId="0" fontId="1" fillId="0" borderId="0" xfId="25" applyAlignment="1">
      <alignment wrapText="1"/>
    </xf>
    <xf numFmtId="0" fontId="33" fillId="0" borderId="0" xfId="25" applyFont="1" applyAlignment="1">
      <alignment wrapText="1"/>
    </xf>
  </cellXfs>
  <cellStyles count="26">
    <cellStyle name="Comma" xfId="1" builtinId="3"/>
    <cellStyle name="Comma 2" xfId="2" xr:uid="{00000000-0005-0000-0000-000001000000}"/>
    <cellStyle name="Comma 2 2" xfId="3" xr:uid="{00000000-0005-0000-0000-000002000000}"/>
    <cellStyle name="Comma 2 3" xfId="4" xr:uid="{00000000-0005-0000-0000-000003000000}"/>
    <cellStyle name="Comma 3" xfId="5" xr:uid="{00000000-0005-0000-0000-000004000000}"/>
    <cellStyle name="Comma 4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9" xr:uid="{00000000-0005-0000-0000-000009000000}"/>
    <cellStyle name="Normal 2 4" xfId="10" xr:uid="{00000000-0005-0000-0000-00000A000000}"/>
    <cellStyle name="Normal 265" xfId="11" xr:uid="{00000000-0005-0000-0000-00000B000000}"/>
    <cellStyle name="Normal 266" xfId="12" xr:uid="{00000000-0005-0000-0000-00000C000000}"/>
    <cellStyle name="Normal 286" xfId="25" xr:uid="{A255B184-3A7F-4928-B2E9-EA21AC9A931F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3 4" xfId="16" xr:uid="{00000000-0005-0000-0000-000010000000}"/>
    <cellStyle name="Normal 4" xfId="17" xr:uid="{00000000-0005-0000-0000-000011000000}"/>
    <cellStyle name="Normal_Prototype_Scorecard-LgOffice-2008-03-13" xfId="18" xr:uid="{00000000-0005-0000-0000-000012000000}"/>
    <cellStyle name="Normal_Prototype_Scorecard-LgOffice-2008-03-13 2" xfId="19" xr:uid="{00000000-0005-0000-0000-000013000000}"/>
    <cellStyle name="Normal_Schedules_Trans" xfId="20" xr:uid="{00000000-0005-0000-0000-000014000000}"/>
    <cellStyle name="Note 2" xfId="21" xr:uid="{00000000-0005-0000-0000-000015000000}"/>
    <cellStyle name="Percent" xfId="22" builtinId="5"/>
    <cellStyle name="Percent 2" xfId="23" xr:uid="{00000000-0005-0000-0000-000017000000}"/>
    <cellStyle name="Percent 2 2" xfId="24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71413847422"/>
          <c:y val="0.21883686109123712"/>
          <c:w val="0.78666698676227831"/>
          <c:h val="0.56509771724825464"/>
        </c:manualLayout>
      </c:layout>
      <c:barChart>
        <c:barDir val="col"/>
        <c:grouping val="clustered"/>
        <c:varyColors val="0"/>
        <c:ser>
          <c:idx val="1"/>
          <c:order val="1"/>
          <c:tx>
            <c:v>Fan (On|Off)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val>
            <c:numRef>
              <c:f>Schedules!$E$32:$AB$32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D57-AE8F-DAA73F37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axId val="480353072"/>
        <c:axId val="1"/>
      </c:barChart>
      <c:barChart>
        <c:barDir val="col"/>
        <c:grouping val="clustered"/>
        <c:varyColors val="0"/>
        <c:ser>
          <c:idx val="0"/>
          <c:order val="0"/>
          <c:tx>
            <c:v>Infiltration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Schedules!$E$28:$AB$28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2-4D57-AE8F-DAA73F37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"/>
        <c:axId val="4"/>
      </c:barChart>
      <c:catAx>
        <c:axId val="48035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CC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Fan (On|Off)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353072"/>
        <c:crosses val="autoZero"/>
        <c:crossBetween val="between"/>
        <c:majorUnit val="0.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Infiltration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</c:valAx>
    </c:plotArea>
    <c:legend>
      <c:legendPos val="r"/>
      <c:layout>
        <c:manualLayout>
          <c:xMode val="edge"/>
          <c:yMode val="edge"/>
          <c:wMode val="edge"/>
          <c:hMode val="edge"/>
          <c:x val="0.29079859096560301"/>
          <c:y val="2.6860480249886121E-2"/>
          <c:w val="0.69870617488603393"/>
          <c:h val="0.10330936422203423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71413847422"/>
          <c:y val="0.21944459326483498"/>
          <c:w val="0.78666698676227831"/>
          <c:h val="0.56388927130078081"/>
        </c:manualLayout>
      </c:layout>
      <c:barChart>
        <c:barDir val="col"/>
        <c:grouping val="clustered"/>
        <c:varyColors val="0"/>
        <c:ser>
          <c:idx val="1"/>
          <c:order val="1"/>
          <c:tx>
            <c:v>Fan (On|Off)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val>
            <c:numRef>
              <c:f>Schedules!$E$32:$AB$32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C-4129-B1C6-2FE9A856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axId val="481651864"/>
        <c:axId val="1"/>
      </c:barChart>
      <c:barChart>
        <c:barDir val="col"/>
        <c:grouping val="clustered"/>
        <c:varyColors val="0"/>
        <c:ser>
          <c:idx val="0"/>
          <c:order val="0"/>
          <c:tx>
            <c:v>Occupancy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0.21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0.32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C-4129-B1C6-2FE9A856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"/>
        <c:axId val="4"/>
      </c:barChart>
      <c:catAx>
        <c:axId val="48165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CC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Fan (On|Off)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651864"/>
        <c:crosses val="autoZero"/>
        <c:crossBetween val="between"/>
        <c:majorUnit val="0.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</c:valAx>
    </c:plotArea>
    <c:legend>
      <c:legendPos val="r"/>
      <c:layout>
        <c:manualLayout>
          <c:xMode val="edge"/>
          <c:yMode val="edge"/>
          <c:wMode val="edge"/>
          <c:hMode val="edge"/>
          <c:x val="0.29249924787069603"/>
          <c:y val="2.6916092010237851E-2"/>
          <c:w val="0.70884939777784695"/>
          <c:h val="0.10352325524526826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71413847422"/>
          <c:y val="0.21944459326483498"/>
          <c:w val="0.78666698676227831"/>
          <c:h val="0.56388927130078081"/>
        </c:manualLayout>
      </c:layout>
      <c:barChart>
        <c:barDir val="col"/>
        <c:grouping val="clustered"/>
        <c:varyColors val="0"/>
        <c:ser>
          <c:idx val="1"/>
          <c:order val="1"/>
          <c:tx>
            <c:v>Service Water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val>
            <c:numRef>
              <c:f>Schedules!$E$24:$AB$24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</c:v>
                </c:pt>
                <c:pt idx="8">
                  <c:v>0.55000000000000004</c:v>
                </c:pt>
                <c:pt idx="9">
                  <c:v>0.64</c:v>
                </c:pt>
                <c:pt idx="10">
                  <c:v>0.64</c:v>
                </c:pt>
                <c:pt idx="11">
                  <c:v>0.82</c:v>
                </c:pt>
                <c:pt idx="12">
                  <c:v>1</c:v>
                </c:pt>
                <c:pt idx="13">
                  <c:v>0.91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0.37</c:v>
                </c:pt>
                <c:pt idx="18">
                  <c:v>0.37</c:v>
                </c:pt>
                <c:pt idx="19">
                  <c:v>0.18</c:v>
                </c:pt>
                <c:pt idx="20">
                  <c:v>0.27</c:v>
                </c:pt>
                <c:pt idx="21">
                  <c:v>0.09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C-49B5-BE39-28E8DC7C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axId val="481831064"/>
        <c:axId val="1"/>
      </c:barChart>
      <c:barChart>
        <c:barDir val="col"/>
        <c:grouping val="clustered"/>
        <c:varyColors val="0"/>
        <c:ser>
          <c:idx val="0"/>
          <c:order val="0"/>
          <c:tx>
            <c:v>Occupancy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0.21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0.32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C-49B5-BE39-28E8DC7C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"/>
        <c:axId val="4"/>
      </c:barChart>
      <c:catAx>
        <c:axId val="48183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CC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Service Water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831064"/>
        <c:crosses val="autoZero"/>
        <c:crossBetween val="between"/>
        <c:majorUnit val="0.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</c:valAx>
    </c:plotArea>
    <c:legend>
      <c:legendPos val="r"/>
      <c:layout>
        <c:manualLayout>
          <c:xMode val="edge"/>
          <c:yMode val="edge"/>
          <c:wMode val="edge"/>
          <c:hMode val="edge"/>
          <c:x val="0.28195864844957619"/>
          <c:y val="2.6860480249886121E-2"/>
          <c:w val="0.71411969748840676"/>
          <c:h val="0.10330936422203423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71413847422"/>
          <c:y val="0.22005571030640669"/>
          <c:w val="0.78666698676227831"/>
          <c:h val="0.56267409470752094"/>
        </c:manualLayout>
      </c:layout>
      <c:barChart>
        <c:barDir val="col"/>
        <c:grouping val="clustered"/>
        <c:varyColors val="0"/>
        <c:ser>
          <c:idx val="1"/>
          <c:order val="1"/>
          <c:tx>
            <c:v>Lighting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val>
            <c:numRef>
              <c:f>Schedules!$E$4:$AB$4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0.23</c:v>
                </c:pt>
                <c:pt idx="6">
                  <c:v>0.23</c:v>
                </c:pt>
                <c:pt idx="7">
                  <c:v>0.42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0.61</c:v>
                </c:pt>
                <c:pt idx="18">
                  <c:v>0.42</c:v>
                </c:pt>
                <c:pt idx="19">
                  <c:v>0.42</c:v>
                </c:pt>
                <c:pt idx="20">
                  <c:v>0.32</c:v>
                </c:pt>
                <c:pt idx="21">
                  <c:v>0.32</c:v>
                </c:pt>
                <c:pt idx="22">
                  <c:v>0.23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F-413A-A696-477DC36DC0FD}"/>
            </c:ext>
          </c:extLst>
        </c:ser>
        <c:ser>
          <c:idx val="2"/>
          <c:order val="2"/>
          <c:tx>
            <c:v>Plug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val>
            <c:numRef>
              <c:f>Schedules!$E$9:$AB$9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F-413A-A696-477DC36D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833032"/>
        <c:axId val="1"/>
      </c:barChart>
      <c:barChart>
        <c:barDir val="col"/>
        <c:grouping val="clustered"/>
        <c:varyColors val="0"/>
        <c:ser>
          <c:idx val="0"/>
          <c:order val="0"/>
          <c:tx>
            <c:v>Occupancy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0.21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0.32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F-413A-A696-477DC36D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"/>
        <c:axId val="4"/>
      </c:barChart>
      <c:catAx>
        <c:axId val="48183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Lighting &amp; Plug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833032"/>
        <c:crosses val="autoZero"/>
        <c:crossBetween val="between"/>
        <c:majorUnit val="0.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</c:valAx>
    </c:plotArea>
    <c:legend>
      <c:legendPos val="r"/>
      <c:layout>
        <c:manualLayout>
          <c:xMode val="edge"/>
          <c:yMode val="edge"/>
          <c:wMode val="edge"/>
          <c:hMode val="edge"/>
          <c:x val="0.27106112722751763"/>
          <c:y val="2.6971934524781915E-2"/>
          <c:w val="0.71318027351844182"/>
          <c:h val="0.1037380337831215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33338148331017"/>
          <c:y val="0.21944459326483498"/>
          <c:w val="0.78666698676227831"/>
          <c:h val="0.56388927130078081"/>
        </c:manualLayout>
      </c:layout>
      <c:barChart>
        <c:barDir val="col"/>
        <c:grouping val="clustered"/>
        <c:varyColors val="0"/>
        <c:ser>
          <c:idx val="1"/>
          <c:order val="1"/>
          <c:tx>
            <c:v>Heating Setpoint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val>
            <c:numRef>
              <c:f>Schedules!$E$43:$AB$43</c:f>
              <c:numCache>
                <c:formatCode>0</c:formatCode>
                <c:ptCount val="24"/>
                <c:pt idx="0">
                  <c:v>60.08</c:v>
                </c:pt>
                <c:pt idx="1">
                  <c:v>60.08</c:v>
                </c:pt>
                <c:pt idx="2">
                  <c:v>60.08</c:v>
                </c:pt>
                <c:pt idx="3">
                  <c:v>60.08</c:v>
                </c:pt>
                <c:pt idx="4">
                  <c:v>60.08</c:v>
                </c:pt>
                <c:pt idx="5">
                  <c:v>60.08</c:v>
                </c:pt>
                <c:pt idx="6">
                  <c:v>64.994</c:v>
                </c:pt>
                <c:pt idx="7">
                  <c:v>69.98</c:v>
                </c:pt>
                <c:pt idx="8">
                  <c:v>69.98</c:v>
                </c:pt>
                <c:pt idx="9">
                  <c:v>69.98</c:v>
                </c:pt>
                <c:pt idx="10">
                  <c:v>69.98</c:v>
                </c:pt>
                <c:pt idx="11">
                  <c:v>69.98</c:v>
                </c:pt>
                <c:pt idx="12">
                  <c:v>69.98</c:v>
                </c:pt>
                <c:pt idx="13">
                  <c:v>69.98</c:v>
                </c:pt>
                <c:pt idx="14">
                  <c:v>69.98</c:v>
                </c:pt>
                <c:pt idx="15">
                  <c:v>69.98</c:v>
                </c:pt>
                <c:pt idx="16">
                  <c:v>69.98</c:v>
                </c:pt>
                <c:pt idx="17">
                  <c:v>69.98</c:v>
                </c:pt>
                <c:pt idx="18">
                  <c:v>69.98</c:v>
                </c:pt>
                <c:pt idx="19">
                  <c:v>60.008000000000003</c:v>
                </c:pt>
                <c:pt idx="20">
                  <c:v>60.008000000000003</c:v>
                </c:pt>
                <c:pt idx="21">
                  <c:v>60.008000000000003</c:v>
                </c:pt>
                <c:pt idx="22">
                  <c:v>60.008000000000003</c:v>
                </c:pt>
                <c:pt idx="23">
                  <c:v>60.008000000000003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0-4B56-9B63-858AE0692590}"/>
            </c:ext>
          </c:extLst>
        </c:ser>
        <c:ser>
          <c:idx val="2"/>
          <c:order val="2"/>
          <c:tx>
            <c:v>Cooling Setpoint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Schedules!$E$47:$AB$47</c:f>
              <c:numCache>
                <c:formatCode>0</c:formatCode>
                <c:ptCount val="24"/>
                <c:pt idx="0">
                  <c:v>84.992000000000004</c:v>
                </c:pt>
                <c:pt idx="1">
                  <c:v>84.992000000000004</c:v>
                </c:pt>
                <c:pt idx="2">
                  <c:v>84.992000000000004</c:v>
                </c:pt>
                <c:pt idx="3">
                  <c:v>84.992000000000004</c:v>
                </c:pt>
                <c:pt idx="4">
                  <c:v>84.992000000000004</c:v>
                </c:pt>
                <c:pt idx="5">
                  <c:v>84.992000000000004</c:v>
                </c:pt>
                <c:pt idx="6">
                  <c:v>80.006</c:v>
                </c:pt>
                <c:pt idx="7">
                  <c:v>75.00200000000001</c:v>
                </c:pt>
                <c:pt idx="8">
                  <c:v>75.00200000000001</c:v>
                </c:pt>
                <c:pt idx="9">
                  <c:v>75.00200000000001</c:v>
                </c:pt>
                <c:pt idx="10">
                  <c:v>75.00200000000001</c:v>
                </c:pt>
                <c:pt idx="11">
                  <c:v>75.00200000000001</c:v>
                </c:pt>
                <c:pt idx="12">
                  <c:v>75.00200000000001</c:v>
                </c:pt>
                <c:pt idx="13">
                  <c:v>75.00200000000001</c:v>
                </c:pt>
                <c:pt idx="14">
                  <c:v>75.00200000000001</c:v>
                </c:pt>
                <c:pt idx="15">
                  <c:v>75.00200000000001</c:v>
                </c:pt>
                <c:pt idx="16">
                  <c:v>75.00200000000001</c:v>
                </c:pt>
                <c:pt idx="17">
                  <c:v>75.00200000000001</c:v>
                </c:pt>
                <c:pt idx="18">
                  <c:v>84.992000000000004</c:v>
                </c:pt>
                <c:pt idx="19">
                  <c:v>84.992000000000004</c:v>
                </c:pt>
                <c:pt idx="20">
                  <c:v>84.992000000000004</c:v>
                </c:pt>
                <c:pt idx="21">
                  <c:v>84.992000000000004</c:v>
                </c:pt>
                <c:pt idx="22">
                  <c:v>84.992000000000004</c:v>
                </c:pt>
                <c:pt idx="23">
                  <c:v>84.992000000000004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0-4B56-9B63-858AE069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188024"/>
        <c:axId val="1"/>
      </c:barChart>
      <c:barChart>
        <c:barDir val="col"/>
        <c:grouping val="clustered"/>
        <c:varyColors val="0"/>
        <c:ser>
          <c:idx val="0"/>
          <c:order val="0"/>
          <c:tx>
            <c:v>Fan (On|Off)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Schedules!$E$32:$AA$32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0-4B56-9B63-858AE069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"/>
        <c:axId val="4"/>
      </c:barChart>
      <c:catAx>
        <c:axId val="48118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9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Temperature,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188024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Fan (On|Off)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</c:valAx>
    </c:plotArea>
    <c:legend>
      <c:legendPos val="r"/>
      <c:layout>
        <c:manualLayout>
          <c:xMode val="edge"/>
          <c:yMode val="edge"/>
          <c:wMode val="edge"/>
          <c:hMode val="edge"/>
          <c:x val="0.11052983837546622"/>
          <c:y val="2.6916092010237851E-2"/>
          <c:w val="0.88160671363447995"/>
          <c:h val="0.10352325524526826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33338148331017"/>
          <c:y val="0.21883686109123712"/>
          <c:w val="0.78500031941744752"/>
          <c:h val="0.56509771724825464"/>
        </c:manualLayout>
      </c:layout>
      <c:barChart>
        <c:barDir val="col"/>
        <c:grouping val="clustered"/>
        <c:varyColors val="0"/>
        <c:ser>
          <c:idx val="1"/>
          <c:order val="1"/>
          <c:tx>
            <c:v>Heating Setpoint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val>
            <c:numRef>
              <c:f>Schedules!$E$43:$AB$43</c:f>
              <c:numCache>
                <c:formatCode>0</c:formatCode>
                <c:ptCount val="24"/>
                <c:pt idx="0">
                  <c:v>60.08</c:v>
                </c:pt>
                <c:pt idx="1">
                  <c:v>60.08</c:v>
                </c:pt>
                <c:pt idx="2">
                  <c:v>60.08</c:v>
                </c:pt>
                <c:pt idx="3">
                  <c:v>60.08</c:v>
                </c:pt>
                <c:pt idx="4">
                  <c:v>60.08</c:v>
                </c:pt>
                <c:pt idx="5">
                  <c:v>60.08</c:v>
                </c:pt>
                <c:pt idx="6">
                  <c:v>64.994</c:v>
                </c:pt>
                <c:pt idx="7">
                  <c:v>69.98</c:v>
                </c:pt>
                <c:pt idx="8">
                  <c:v>69.98</c:v>
                </c:pt>
                <c:pt idx="9">
                  <c:v>69.98</c:v>
                </c:pt>
                <c:pt idx="10">
                  <c:v>69.98</c:v>
                </c:pt>
                <c:pt idx="11">
                  <c:v>69.98</c:v>
                </c:pt>
                <c:pt idx="12">
                  <c:v>69.98</c:v>
                </c:pt>
                <c:pt idx="13">
                  <c:v>69.98</c:v>
                </c:pt>
                <c:pt idx="14">
                  <c:v>69.98</c:v>
                </c:pt>
                <c:pt idx="15">
                  <c:v>69.98</c:v>
                </c:pt>
                <c:pt idx="16">
                  <c:v>69.98</c:v>
                </c:pt>
                <c:pt idx="17">
                  <c:v>69.98</c:v>
                </c:pt>
                <c:pt idx="18">
                  <c:v>69.98</c:v>
                </c:pt>
                <c:pt idx="19">
                  <c:v>60.008000000000003</c:v>
                </c:pt>
                <c:pt idx="20">
                  <c:v>60.008000000000003</c:v>
                </c:pt>
                <c:pt idx="21">
                  <c:v>60.008000000000003</c:v>
                </c:pt>
                <c:pt idx="22">
                  <c:v>60.008000000000003</c:v>
                </c:pt>
                <c:pt idx="23">
                  <c:v>60.008000000000003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B-47F7-8CAC-094E58570F58}"/>
            </c:ext>
          </c:extLst>
        </c:ser>
        <c:ser>
          <c:idx val="2"/>
          <c:order val="2"/>
          <c:tx>
            <c:v>Cooling Setpoint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Schedules!$E$47:$AB$47</c:f>
              <c:numCache>
                <c:formatCode>0</c:formatCode>
                <c:ptCount val="24"/>
                <c:pt idx="0">
                  <c:v>84.992000000000004</c:v>
                </c:pt>
                <c:pt idx="1">
                  <c:v>84.992000000000004</c:v>
                </c:pt>
                <c:pt idx="2">
                  <c:v>84.992000000000004</c:v>
                </c:pt>
                <c:pt idx="3">
                  <c:v>84.992000000000004</c:v>
                </c:pt>
                <c:pt idx="4">
                  <c:v>84.992000000000004</c:v>
                </c:pt>
                <c:pt idx="5">
                  <c:v>84.992000000000004</c:v>
                </c:pt>
                <c:pt idx="6">
                  <c:v>80.006</c:v>
                </c:pt>
                <c:pt idx="7">
                  <c:v>75.00200000000001</c:v>
                </c:pt>
                <c:pt idx="8">
                  <c:v>75.00200000000001</c:v>
                </c:pt>
                <c:pt idx="9">
                  <c:v>75.00200000000001</c:v>
                </c:pt>
                <c:pt idx="10">
                  <c:v>75.00200000000001</c:v>
                </c:pt>
                <c:pt idx="11">
                  <c:v>75.00200000000001</c:v>
                </c:pt>
                <c:pt idx="12">
                  <c:v>75.00200000000001</c:v>
                </c:pt>
                <c:pt idx="13">
                  <c:v>75.00200000000001</c:v>
                </c:pt>
                <c:pt idx="14">
                  <c:v>75.00200000000001</c:v>
                </c:pt>
                <c:pt idx="15">
                  <c:v>75.00200000000001</c:v>
                </c:pt>
                <c:pt idx="16">
                  <c:v>75.00200000000001</c:v>
                </c:pt>
                <c:pt idx="17">
                  <c:v>75.00200000000001</c:v>
                </c:pt>
                <c:pt idx="18">
                  <c:v>84.992000000000004</c:v>
                </c:pt>
                <c:pt idx="19">
                  <c:v>84.992000000000004</c:v>
                </c:pt>
                <c:pt idx="20">
                  <c:v>84.992000000000004</c:v>
                </c:pt>
                <c:pt idx="21">
                  <c:v>84.992000000000004</c:v>
                </c:pt>
                <c:pt idx="22">
                  <c:v>84.992000000000004</c:v>
                </c:pt>
                <c:pt idx="23">
                  <c:v>84.992000000000004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B-47F7-8CAC-094E5857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186384"/>
        <c:axId val="1"/>
      </c:barChart>
      <c:barChart>
        <c:barDir val="col"/>
        <c:grouping val="clustered"/>
        <c:varyColors val="0"/>
        <c:ser>
          <c:idx val="0"/>
          <c:order val="0"/>
          <c:tx>
            <c:v>Occupancy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0.21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0.32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B-47F7-8CAC-094E5857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"/>
        <c:axId val="4"/>
      </c:barChart>
      <c:catAx>
        <c:axId val="48118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9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Temperature,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186384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</c:valAx>
    </c:plotArea>
    <c:legend>
      <c:legendPos val="r"/>
      <c:layout>
        <c:manualLayout>
          <c:xMode val="edge"/>
          <c:yMode val="edge"/>
          <c:wMode val="edge"/>
          <c:hMode val="edge"/>
          <c:x val="0.1236881475341898"/>
          <c:y val="2.6916092010237851E-2"/>
          <c:w val="0.86581661831744716"/>
          <c:h val="0.10352325524526826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71413847422"/>
          <c:y val="0.22005571030640669"/>
          <c:w val="0.78666698676227809"/>
          <c:h val="0.56267409470752094"/>
        </c:manualLayout>
      </c:layout>
      <c:barChart>
        <c:barDir val="col"/>
        <c:grouping val="clustered"/>
        <c:varyColors val="0"/>
        <c:ser>
          <c:idx val="1"/>
          <c:order val="1"/>
          <c:tx>
            <c:v>Lighting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val>
            <c:numRef>
              <c:f>Schedules!$E$5:$AB$5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6-4A61-AF55-A7AE9FAB5C5F}"/>
            </c:ext>
          </c:extLst>
        </c:ser>
        <c:ser>
          <c:idx val="2"/>
          <c:order val="2"/>
          <c:tx>
            <c:v>Plug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val>
            <c:numRef>
              <c:f>Schedules!$E$10:$AB$10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6-4A61-AF55-A7AE9FA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2082376"/>
        <c:axId val="1"/>
      </c:barChart>
      <c:barChart>
        <c:barDir val="col"/>
        <c:grouping val="clustered"/>
        <c:varyColors val="0"/>
        <c:ser>
          <c:idx val="0"/>
          <c:order val="0"/>
          <c:tx>
            <c:v>Occupancy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6-4A61-AF55-A7AE9FA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"/>
        <c:axId val="4"/>
      </c:barChart>
      <c:catAx>
        <c:axId val="48208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Lighting &amp; Plug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082376"/>
        <c:crosses val="autoZero"/>
        <c:crossBetween val="between"/>
        <c:majorUnit val="0.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</c:valAx>
    </c:plotArea>
    <c:legend>
      <c:legendPos val="r"/>
      <c:layout>
        <c:manualLayout>
          <c:xMode val="edge"/>
          <c:yMode val="edge"/>
          <c:wMode val="edge"/>
          <c:hMode val="edge"/>
          <c:x val="0.27106112722751763"/>
          <c:y val="2.6971934524781915E-2"/>
          <c:w val="0.71318027351844182"/>
          <c:h val="0.1037380337831215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3333814833102"/>
          <c:y val="0.21883686109123723"/>
          <c:w val="0.78500031941744752"/>
          <c:h val="0.56509771724825464"/>
        </c:manualLayout>
      </c:layout>
      <c:barChart>
        <c:barDir val="col"/>
        <c:grouping val="clustered"/>
        <c:varyColors val="0"/>
        <c:ser>
          <c:idx val="1"/>
          <c:order val="1"/>
          <c:tx>
            <c:v>Heating Setpoint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val>
            <c:numRef>
              <c:f>Schedules!$E$44:$AB$44</c:f>
              <c:numCache>
                <c:formatCode>0</c:formatCode>
                <c:ptCount val="24"/>
                <c:pt idx="0">
                  <c:v>60.008000000000003</c:v>
                </c:pt>
                <c:pt idx="1">
                  <c:v>60.008000000000003</c:v>
                </c:pt>
                <c:pt idx="2">
                  <c:v>60.008000000000003</c:v>
                </c:pt>
                <c:pt idx="3">
                  <c:v>60.008000000000003</c:v>
                </c:pt>
                <c:pt idx="4">
                  <c:v>60.008000000000003</c:v>
                </c:pt>
                <c:pt idx="5">
                  <c:v>60.008000000000003</c:v>
                </c:pt>
                <c:pt idx="6">
                  <c:v>60.008000000000003</c:v>
                </c:pt>
                <c:pt idx="7">
                  <c:v>60.008000000000003</c:v>
                </c:pt>
                <c:pt idx="8">
                  <c:v>60.008000000000003</c:v>
                </c:pt>
                <c:pt idx="9">
                  <c:v>60.008000000000003</c:v>
                </c:pt>
                <c:pt idx="10">
                  <c:v>60.008000000000003</c:v>
                </c:pt>
                <c:pt idx="11">
                  <c:v>60.008000000000003</c:v>
                </c:pt>
                <c:pt idx="12">
                  <c:v>60.008000000000003</c:v>
                </c:pt>
                <c:pt idx="13">
                  <c:v>60.008000000000003</c:v>
                </c:pt>
                <c:pt idx="14">
                  <c:v>60.008000000000003</c:v>
                </c:pt>
                <c:pt idx="15">
                  <c:v>60.008000000000003</c:v>
                </c:pt>
                <c:pt idx="16">
                  <c:v>60.008000000000003</c:v>
                </c:pt>
                <c:pt idx="17">
                  <c:v>60.008000000000003</c:v>
                </c:pt>
                <c:pt idx="18">
                  <c:v>60.008000000000003</c:v>
                </c:pt>
                <c:pt idx="19">
                  <c:v>60.008000000000003</c:v>
                </c:pt>
                <c:pt idx="20">
                  <c:v>60.008000000000003</c:v>
                </c:pt>
                <c:pt idx="21">
                  <c:v>60.008000000000003</c:v>
                </c:pt>
                <c:pt idx="22">
                  <c:v>60.008000000000003</c:v>
                </c:pt>
                <c:pt idx="23">
                  <c:v>60.008000000000003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1-4F72-893C-799CA824E553}"/>
            </c:ext>
          </c:extLst>
        </c:ser>
        <c:ser>
          <c:idx val="2"/>
          <c:order val="2"/>
          <c:tx>
            <c:v>Cooling Setpoint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Schedules!$E$48:$AB$48</c:f>
              <c:numCache>
                <c:formatCode>0</c:formatCode>
                <c:ptCount val="24"/>
                <c:pt idx="0">
                  <c:v>84.992000000000004</c:v>
                </c:pt>
                <c:pt idx="1">
                  <c:v>84.992000000000004</c:v>
                </c:pt>
                <c:pt idx="2">
                  <c:v>84.992000000000004</c:v>
                </c:pt>
                <c:pt idx="3">
                  <c:v>84.992000000000004</c:v>
                </c:pt>
                <c:pt idx="4">
                  <c:v>84.992000000000004</c:v>
                </c:pt>
                <c:pt idx="5">
                  <c:v>84.992000000000004</c:v>
                </c:pt>
                <c:pt idx="6">
                  <c:v>84.992000000000004</c:v>
                </c:pt>
                <c:pt idx="7">
                  <c:v>84.992000000000004</c:v>
                </c:pt>
                <c:pt idx="8">
                  <c:v>84.992000000000004</c:v>
                </c:pt>
                <c:pt idx="9">
                  <c:v>84.992000000000004</c:v>
                </c:pt>
                <c:pt idx="10">
                  <c:v>84.992000000000004</c:v>
                </c:pt>
                <c:pt idx="11">
                  <c:v>84.992000000000004</c:v>
                </c:pt>
                <c:pt idx="12">
                  <c:v>84.992000000000004</c:v>
                </c:pt>
                <c:pt idx="13">
                  <c:v>84.992000000000004</c:v>
                </c:pt>
                <c:pt idx="14">
                  <c:v>84.992000000000004</c:v>
                </c:pt>
                <c:pt idx="15">
                  <c:v>84.992000000000004</c:v>
                </c:pt>
                <c:pt idx="16">
                  <c:v>84.992000000000004</c:v>
                </c:pt>
                <c:pt idx="17">
                  <c:v>84.992000000000004</c:v>
                </c:pt>
                <c:pt idx="18">
                  <c:v>84.992000000000004</c:v>
                </c:pt>
                <c:pt idx="19">
                  <c:v>84.992000000000004</c:v>
                </c:pt>
                <c:pt idx="20">
                  <c:v>84.992000000000004</c:v>
                </c:pt>
                <c:pt idx="21">
                  <c:v>84.992000000000004</c:v>
                </c:pt>
                <c:pt idx="22">
                  <c:v>84.992000000000004</c:v>
                </c:pt>
                <c:pt idx="23">
                  <c:v>84.992000000000004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1-4F72-893C-799CA824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2084672"/>
        <c:axId val="1"/>
      </c:barChart>
      <c:barChart>
        <c:barDir val="col"/>
        <c:grouping val="clustered"/>
        <c:varyColors val="0"/>
        <c:ser>
          <c:idx val="0"/>
          <c:order val="0"/>
          <c:tx>
            <c:v>Occupancy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1-4F72-893C-799CA824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"/>
        <c:axId val="4"/>
      </c:barChart>
      <c:catAx>
        <c:axId val="4820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9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Temperature,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084672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</c:valAx>
    </c:plotArea>
    <c:legend>
      <c:legendPos val="r"/>
      <c:layout>
        <c:manualLayout>
          <c:xMode val="edge"/>
          <c:yMode val="edge"/>
          <c:wMode val="edge"/>
          <c:hMode val="edge"/>
          <c:x val="0.1236881475341898"/>
          <c:y val="2.6916092010237851E-2"/>
          <c:w val="0.86581661831744716"/>
          <c:h val="0.10352325524526826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20</xdr:row>
      <xdr:rowOff>355600</xdr:rowOff>
    </xdr:from>
    <xdr:to>
      <xdr:col>5</xdr:col>
      <xdr:colOff>1708150</xdr:colOff>
      <xdr:row>20</xdr:row>
      <xdr:rowOff>1987550</xdr:rowOff>
    </xdr:to>
    <xdr:pic>
      <xdr:nvPicPr>
        <xdr:cNvPr id="1445" name="Picture 1">
          <a:extLst>
            <a:ext uri="{FF2B5EF4-FFF2-40B4-BE49-F238E27FC236}">
              <a16:creationId xmlns:a16="http://schemas.microsoft.com/office/drawing/2014/main" id="{7BB95064-2BA3-463F-8AD1-9904A574B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0250" y="10153650"/>
          <a:ext cx="3441700" cy="163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13</xdr:row>
      <xdr:rowOff>44450</xdr:rowOff>
    </xdr:from>
    <xdr:to>
      <xdr:col>5</xdr:col>
      <xdr:colOff>1600200</xdr:colOff>
      <xdr:row>13</xdr:row>
      <xdr:rowOff>2254250</xdr:rowOff>
    </xdr:to>
    <xdr:pic>
      <xdr:nvPicPr>
        <xdr:cNvPr id="1446" name="Picture 1">
          <a:extLst>
            <a:ext uri="{FF2B5EF4-FFF2-40B4-BE49-F238E27FC236}">
              <a16:creationId xmlns:a16="http://schemas.microsoft.com/office/drawing/2014/main" id="{9793F782-782A-4DD3-BC22-4C6F2CC4B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5473700"/>
          <a:ext cx="49784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254000</xdr:colOff>
      <xdr:row>23</xdr:row>
      <xdr:rowOff>6350</xdr:rowOff>
    </xdr:to>
    <xdr:graphicFrame macro="">
      <xdr:nvGraphicFramePr>
        <xdr:cNvPr id="1054345" name="Chart 1">
          <a:extLst>
            <a:ext uri="{FF2B5EF4-FFF2-40B4-BE49-F238E27FC236}">
              <a16:creationId xmlns:a16="http://schemas.microsoft.com/office/drawing/2014/main" id="{0F1B7D12-7138-4AA0-8CA3-6648EC9A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23</xdr:row>
      <xdr:rowOff>133350</xdr:rowOff>
    </xdr:from>
    <xdr:to>
      <xdr:col>9</xdr:col>
      <xdr:colOff>254000</xdr:colOff>
      <xdr:row>46</xdr:row>
      <xdr:rowOff>133350</xdr:rowOff>
    </xdr:to>
    <xdr:graphicFrame macro="">
      <xdr:nvGraphicFramePr>
        <xdr:cNvPr id="1054346" name="Chart 3">
          <a:extLst>
            <a:ext uri="{FF2B5EF4-FFF2-40B4-BE49-F238E27FC236}">
              <a16:creationId xmlns:a16="http://schemas.microsoft.com/office/drawing/2014/main" id="{3B9D95BC-B206-4754-8B5E-0987092A2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47</xdr:row>
      <xdr:rowOff>69850</xdr:rowOff>
    </xdr:from>
    <xdr:to>
      <xdr:col>9</xdr:col>
      <xdr:colOff>254000</xdr:colOff>
      <xdr:row>70</xdr:row>
      <xdr:rowOff>76200</xdr:rowOff>
    </xdr:to>
    <xdr:graphicFrame macro="">
      <xdr:nvGraphicFramePr>
        <xdr:cNvPr id="1054347" name="Chart 4">
          <a:extLst>
            <a:ext uri="{FF2B5EF4-FFF2-40B4-BE49-F238E27FC236}">
              <a16:creationId xmlns:a16="http://schemas.microsoft.com/office/drawing/2014/main" id="{0291AC44-F50A-474E-ADD1-E3D4F1791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508000</xdr:colOff>
      <xdr:row>0</xdr:row>
      <xdr:rowOff>95250</xdr:rowOff>
    </xdr:from>
    <xdr:to>
      <xdr:col>19</xdr:col>
      <xdr:colOff>254000</xdr:colOff>
      <xdr:row>23</xdr:row>
      <xdr:rowOff>88900</xdr:rowOff>
    </xdr:to>
    <xdr:graphicFrame macro="">
      <xdr:nvGraphicFramePr>
        <xdr:cNvPr id="1054348" name="Chart 5">
          <a:extLst>
            <a:ext uri="{FF2B5EF4-FFF2-40B4-BE49-F238E27FC236}">
              <a16:creationId xmlns:a16="http://schemas.microsoft.com/office/drawing/2014/main" id="{669ABBC1-D5D5-421A-8E45-86053B482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508000</xdr:colOff>
      <xdr:row>24</xdr:row>
      <xdr:rowOff>44450</xdr:rowOff>
    </xdr:from>
    <xdr:to>
      <xdr:col>19</xdr:col>
      <xdr:colOff>254000</xdr:colOff>
      <xdr:row>47</xdr:row>
      <xdr:rowOff>44450</xdr:rowOff>
    </xdr:to>
    <xdr:graphicFrame macro="">
      <xdr:nvGraphicFramePr>
        <xdr:cNvPr id="1054349" name="Chart 6">
          <a:extLst>
            <a:ext uri="{FF2B5EF4-FFF2-40B4-BE49-F238E27FC236}">
              <a16:creationId xmlns:a16="http://schemas.microsoft.com/office/drawing/2014/main" id="{23612906-A532-41A4-BDF2-6ACF9F621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48</xdr:row>
      <xdr:rowOff>31750</xdr:rowOff>
    </xdr:from>
    <xdr:to>
      <xdr:col>19</xdr:col>
      <xdr:colOff>254000</xdr:colOff>
      <xdr:row>71</xdr:row>
      <xdr:rowOff>31750</xdr:rowOff>
    </xdr:to>
    <xdr:graphicFrame macro="">
      <xdr:nvGraphicFramePr>
        <xdr:cNvPr id="1054350" name="Chart 7">
          <a:extLst>
            <a:ext uri="{FF2B5EF4-FFF2-40B4-BE49-F238E27FC236}">
              <a16:creationId xmlns:a16="http://schemas.microsoft.com/office/drawing/2014/main" id="{DD161B6F-5BA0-4385-BCA6-DF6E2A4AC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508000</xdr:colOff>
      <xdr:row>0</xdr:row>
      <xdr:rowOff>95250</xdr:rowOff>
    </xdr:from>
    <xdr:to>
      <xdr:col>40</xdr:col>
      <xdr:colOff>254000</xdr:colOff>
      <xdr:row>23</xdr:row>
      <xdr:rowOff>88900</xdr:rowOff>
    </xdr:to>
    <xdr:graphicFrame macro="">
      <xdr:nvGraphicFramePr>
        <xdr:cNvPr id="1054351" name="Chart 5">
          <a:extLst>
            <a:ext uri="{FF2B5EF4-FFF2-40B4-BE49-F238E27FC236}">
              <a16:creationId xmlns:a16="http://schemas.microsoft.com/office/drawing/2014/main" id="{929B52AB-A878-4066-861F-1186FF8E4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177800</xdr:colOff>
      <xdr:row>0</xdr:row>
      <xdr:rowOff>127000</xdr:rowOff>
    </xdr:from>
    <xdr:to>
      <xdr:col>30</xdr:col>
      <xdr:colOff>431800</xdr:colOff>
      <xdr:row>23</xdr:row>
      <xdr:rowOff>127000</xdr:rowOff>
    </xdr:to>
    <xdr:graphicFrame macro="">
      <xdr:nvGraphicFramePr>
        <xdr:cNvPr id="1054352" name="Chart 7">
          <a:extLst>
            <a:ext uri="{FF2B5EF4-FFF2-40B4-BE49-F238E27FC236}">
              <a16:creationId xmlns:a16="http://schemas.microsoft.com/office/drawing/2014/main" id="{44217825-B891-4124-9DE2-34E5086C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card_Supermark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projects/AEDG/Lodging/PTAC%20Rulemaking%20Prototype/sim_input_assumptions/PTAC&amp;PTHP_PerformanceAssump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projects/Documents%20and%20Settings/d3l162/Desktop/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Baseline Description"/>
      <sheetName val="HVAC Zoning"/>
      <sheetName val="Zone Summary"/>
      <sheetName val="Outdoor&amp;Supply Air"/>
      <sheetName val="Refrigeration Rack"/>
      <sheetName val="Compressor"/>
      <sheetName val="Lookup"/>
      <sheetName val="Schedules"/>
      <sheetName val="BremenInfo"/>
      <sheetName val="IssaquahInfo"/>
      <sheetName val="OldRoom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icients"/>
      <sheetName val="DOE2 Performance Curves"/>
      <sheetName val="Fan Inputs (Sensitivity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C 9000 Btuh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EDED-B349-4385-B09E-5A86DACC38A3}">
  <dimension ref="A1:A12"/>
  <sheetViews>
    <sheetView tabSelected="1" zoomScale="181" workbookViewId="0">
      <selection activeCell="A7" sqref="A7"/>
    </sheetView>
  </sheetViews>
  <sheetFormatPr defaultColWidth="10.77734375" defaultRowHeight="14.5" x14ac:dyDescent="0.35"/>
  <cols>
    <col min="1" max="1" width="107.5546875" style="374" customWidth="1"/>
    <col min="2" max="16384" width="10.77734375" style="374"/>
  </cols>
  <sheetData>
    <row r="1" spans="1:1" ht="21" x14ac:dyDescent="0.5">
      <c r="A1" s="373" t="s">
        <v>303</v>
      </c>
    </row>
    <row r="2" spans="1:1" x14ac:dyDescent="0.35">
      <c r="A2" s="375">
        <v>43784</v>
      </c>
    </row>
    <row r="3" spans="1:1" x14ac:dyDescent="0.35">
      <c r="A3" s="375"/>
    </row>
    <row r="4" spans="1:1" x14ac:dyDescent="0.35">
      <c r="A4" s="376" t="s">
        <v>304</v>
      </c>
    </row>
    <row r="5" spans="1:1" ht="29" x14ac:dyDescent="0.35">
      <c r="A5" s="377" t="s">
        <v>310</v>
      </c>
    </row>
    <row r="6" spans="1:1" ht="29" x14ac:dyDescent="0.35">
      <c r="A6" s="377" t="s">
        <v>305</v>
      </c>
    </row>
    <row r="7" spans="1:1" x14ac:dyDescent="0.35">
      <c r="A7" s="378"/>
    </row>
    <row r="8" spans="1:1" x14ac:dyDescent="0.35">
      <c r="A8" s="377"/>
    </row>
    <row r="9" spans="1:1" x14ac:dyDescent="0.35">
      <c r="A9" s="376" t="s">
        <v>306</v>
      </c>
    </row>
    <row r="10" spans="1:1" x14ac:dyDescent="0.35">
      <c r="A10" s="374" t="s">
        <v>307</v>
      </c>
    </row>
    <row r="11" spans="1:1" x14ac:dyDescent="0.35">
      <c r="A11" s="374" t="s">
        <v>308</v>
      </c>
    </row>
    <row r="12" spans="1:1" x14ac:dyDescent="0.35">
      <c r="A12" s="374" t="s">
        <v>309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U1:U71"/>
  <sheetViews>
    <sheetView topLeftCell="A25" workbookViewId="0">
      <selection activeCell="AK33" sqref="AK33"/>
    </sheetView>
  </sheetViews>
  <sheetFormatPr defaultRowHeight="10.5" x14ac:dyDescent="0.25"/>
  <sheetData>
    <row r="1" spans="21:21" x14ac:dyDescent="0.25">
      <c r="U1" s="36"/>
    </row>
    <row r="2" spans="21:21" x14ac:dyDescent="0.25">
      <c r="U2" s="36"/>
    </row>
    <row r="3" spans="21:21" x14ac:dyDescent="0.25">
      <c r="U3" s="36"/>
    </row>
    <row r="4" spans="21:21" x14ac:dyDescent="0.25">
      <c r="U4" s="36"/>
    </row>
    <row r="5" spans="21:21" x14ac:dyDescent="0.25">
      <c r="U5" s="36"/>
    </row>
    <row r="6" spans="21:21" x14ac:dyDescent="0.25">
      <c r="U6" s="36"/>
    </row>
    <row r="7" spans="21:21" x14ac:dyDescent="0.25">
      <c r="U7" s="36"/>
    </row>
    <row r="8" spans="21:21" x14ac:dyDescent="0.25">
      <c r="U8" s="36"/>
    </row>
    <row r="9" spans="21:21" x14ac:dyDescent="0.25">
      <c r="U9" s="36"/>
    </row>
    <row r="10" spans="21:21" x14ac:dyDescent="0.25">
      <c r="U10" s="36"/>
    </row>
    <row r="11" spans="21:21" x14ac:dyDescent="0.25">
      <c r="U11" s="36"/>
    </row>
    <row r="12" spans="21:21" x14ac:dyDescent="0.25">
      <c r="U12" s="36"/>
    </row>
    <row r="13" spans="21:21" x14ac:dyDescent="0.25">
      <c r="U13" s="36"/>
    </row>
    <row r="14" spans="21:21" x14ac:dyDescent="0.25">
      <c r="U14" s="36"/>
    </row>
    <row r="15" spans="21:21" x14ac:dyDescent="0.25">
      <c r="U15" s="36"/>
    </row>
    <row r="16" spans="21:21" x14ac:dyDescent="0.25">
      <c r="U16" s="36"/>
    </row>
    <row r="17" spans="21:21" x14ac:dyDescent="0.25">
      <c r="U17" s="36"/>
    </row>
    <row r="18" spans="21:21" x14ac:dyDescent="0.25">
      <c r="U18" s="36"/>
    </row>
    <row r="19" spans="21:21" x14ac:dyDescent="0.25">
      <c r="U19" s="36"/>
    </row>
    <row r="20" spans="21:21" x14ac:dyDescent="0.25">
      <c r="U20" s="36"/>
    </row>
    <row r="21" spans="21:21" x14ac:dyDescent="0.25">
      <c r="U21" s="36"/>
    </row>
    <row r="22" spans="21:21" x14ac:dyDescent="0.25">
      <c r="U22" s="36"/>
    </row>
    <row r="23" spans="21:21" x14ac:dyDescent="0.25">
      <c r="U23" s="36"/>
    </row>
    <row r="24" spans="21:21" x14ac:dyDescent="0.25">
      <c r="U24" s="36"/>
    </row>
    <row r="25" spans="21:21" x14ac:dyDescent="0.25">
      <c r="U25" s="36"/>
    </row>
    <row r="26" spans="21:21" x14ac:dyDescent="0.25">
      <c r="U26" s="36"/>
    </row>
    <row r="27" spans="21:21" x14ac:dyDescent="0.25">
      <c r="U27" s="36"/>
    </row>
    <row r="28" spans="21:21" x14ac:dyDescent="0.25">
      <c r="U28" s="36"/>
    </row>
    <row r="29" spans="21:21" x14ac:dyDescent="0.25">
      <c r="U29" s="36"/>
    </row>
    <row r="30" spans="21:21" x14ac:dyDescent="0.25">
      <c r="U30" s="36"/>
    </row>
    <row r="31" spans="21:21" x14ac:dyDescent="0.25">
      <c r="U31" s="36"/>
    </row>
    <row r="32" spans="21:21" x14ac:dyDescent="0.25">
      <c r="U32" s="36"/>
    </row>
    <row r="33" spans="21:21" x14ac:dyDescent="0.25">
      <c r="U33" s="36"/>
    </row>
    <row r="34" spans="21:21" x14ac:dyDescent="0.25">
      <c r="U34" s="36"/>
    </row>
    <row r="35" spans="21:21" x14ac:dyDescent="0.25">
      <c r="U35" s="36"/>
    </row>
    <row r="36" spans="21:21" x14ac:dyDescent="0.25">
      <c r="U36" s="36"/>
    </row>
    <row r="37" spans="21:21" x14ac:dyDescent="0.25">
      <c r="U37" s="36"/>
    </row>
    <row r="38" spans="21:21" x14ac:dyDescent="0.25">
      <c r="U38" s="36"/>
    </row>
    <row r="39" spans="21:21" x14ac:dyDescent="0.25">
      <c r="U39" s="36"/>
    </row>
    <row r="40" spans="21:21" x14ac:dyDescent="0.25">
      <c r="U40" s="36"/>
    </row>
    <row r="41" spans="21:21" x14ac:dyDescent="0.25">
      <c r="U41" s="36"/>
    </row>
    <row r="42" spans="21:21" x14ac:dyDescent="0.25">
      <c r="U42" s="36"/>
    </row>
    <row r="43" spans="21:21" x14ac:dyDescent="0.25">
      <c r="U43" s="36"/>
    </row>
    <row r="44" spans="21:21" x14ac:dyDescent="0.25">
      <c r="U44" s="36"/>
    </row>
    <row r="45" spans="21:21" x14ac:dyDescent="0.25">
      <c r="U45" s="36"/>
    </row>
    <row r="46" spans="21:21" x14ac:dyDescent="0.25">
      <c r="U46" s="36"/>
    </row>
    <row r="47" spans="21:21" x14ac:dyDescent="0.25">
      <c r="U47" s="36"/>
    </row>
    <row r="48" spans="21:21" x14ac:dyDescent="0.25">
      <c r="U48" s="36"/>
    </row>
    <row r="49" spans="21:21" x14ac:dyDescent="0.25">
      <c r="U49" s="36"/>
    </row>
    <row r="50" spans="21:21" x14ac:dyDescent="0.25">
      <c r="U50" s="36"/>
    </row>
    <row r="51" spans="21:21" x14ac:dyDescent="0.25">
      <c r="U51" s="36"/>
    </row>
    <row r="52" spans="21:21" x14ac:dyDescent="0.25">
      <c r="U52" s="36"/>
    </row>
    <row r="53" spans="21:21" x14ac:dyDescent="0.25">
      <c r="U53" s="36"/>
    </row>
    <row r="54" spans="21:21" x14ac:dyDescent="0.25">
      <c r="U54" s="36"/>
    </row>
    <row r="55" spans="21:21" x14ac:dyDescent="0.25">
      <c r="U55" s="36"/>
    </row>
    <row r="56" spans="21:21" x14ac:dyDescent="0.25">
      <c r="U56" s="36"/>
    </row>
    <row r="57" spans="21:21" x14ac:dyDescent="0.25">
      <c r="U57" s="36"/>
    </row>
    <row r="58" spans="21:21" x14ac:dyDescent="0.25">
      <c r="U58" s="36"/>
    </row>
    <row r="59" spans="21:21" x14ac:dyDescent="0.25">
      <c r="U59" s="36"/>
    </row>
    <row r="60" spans="21:21" x14ac:dyDescent="0.25">
      <c r="U60" s="36"/>
    </row>
    <row r="61" spans="21:21" x14ac:dyDescent="0.25">
      <c r="U61" s="36"/>
    </row>
    <row r="62" spans="21:21" x14ac:dyDescent="0.25">
      <c r="U62" s="36"/>
    </row>
    <row r="63" spans="21:21" x14ac:dyDescent="0.25">
      <c r="U63" s="36"/>
    </row>
    <row r="64" spans="21:21" x14ac:dyDescent="0.25">
      <c r="U64" s="36"/>
    </row>
    <row r="65" spans="21:21" x14ac:dyDescent="0.25">
      <c r="U65" s="36"/>
    </row>
    <row r="66" spans="21:21" x14ac:dyDescent="0.25">
      <c r="U66" s="36"/>
    </row>
    <row r="67" spans="21:21" x14ac:dyDescent="0.25">
      <c r="U67" s="36"/>
    </row>
    <row r="68" spans="21:21" x14ac:dyDescent="0.25">
      <c r="U68" s="36"/>
    </row>
    <row r="69" spans="21:21" x14ac:dyDescent="0.25">
      <c r="U69" s="36"/>
    </row>
    <row r="70" spans="21:21" x14ac:dyDescent="0.25">
      <c r="U70" s="36"/>
    </row>
    <row r="71" spans="21:21" x14ac:dyDescent="0.25">
      <c r="U71" s="3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FF00"/>
  </sheetPr>
  <dimension ref="A1:K128"/>
  <sheetViews>
    <sheetView topLeftCell="A31" zoomScale="80" zoomScaleNormal="80" workbookViewId="0">
      <selection activeCell="D1" sqref="D1"/>
    </sheetView>
  </sheetViews>
  <sheetFormatPr defaultColWidth="10.33203125" defaultRowHeight="12.5" x14ac:dyDescent="0.25"/>
  <cols>
    <col min="1" max="1" width="5" style="3" customWidth="1"/>
    <col min="2" max="2" width="25.33203125" style="3" customWidth="1"/>
    <col min="3" max="3" width="17.6640625" style="3" customWidth="1"/>
    <col min="4" max="6" width="30.88671875" style="3" customWidth="1"/>
    <col min="7" max="7" width="30.88671875" style="15" customWidth="1"/>
    <col min="8" max="8" width="10.33203125" style="39"/>
    <col min="9" max="16384" width="10.33203125" style="1"/>
  </cols>
  <sheetData>
    <row r="1" spans="1:11" s="128" customFormat="1" ht="20.25" customHeight="1" x14ac:dyDescent="0.25">
      <c r="A1" s="126" t="s">
        <v>205</v>
      </c>
      <c r="B1" s="127"/>
      <c r="C1" s="127"/>
      <c r="D1" s="127"/>
      <c r="E1" s="127"/>
      <c r="F1" s="127"/>
      <c r="G1" s="135"/>
      <c r="H1" s="136"/>
      <c r="I1" s="135"/>
      <c r="J1" s="135"/>
      <c r="K1" s="135"/>
    </row>
    <row r="2" spans="1:11" s="128" customFormat="1" ht="15" customHeight="1" thickBot="1" x14ac:dyDescent="0.3">
      <c r="A2" s="129" t="s">
        <v>302</v>
      </c>
      <c r="B2" s="130"/>
      <c r="C2" s="130"/>
      <c r="D2" s="130"/>
      <c r="E2" s="350"/>
      <c r="F2" s="350"/>
      <c r="G2" s="350"/>
      <c r="H2" s="131"/>
      <c r="I2" s="123"/>
      <c r="J2" s="123"/>
      <c r="K2" s="123"/>
    </row>
    <row r="3" spans="1:11" x14ac:dyDescent="0.25">
      <c r="A3" s="271"/>
      <c r="B3" s="273" t="s">
        <v>77</v>
      </c>
      <c r="C3" s="274"/>
      <c r="D3" s="273" t="s">
        <v>166</v>
      </c>
      <c r="E3" s="273"/>
      <c r="F3" s="273"/>
      <c r="G3" s="235" t="s">
        <v>78</v>
      </c>
    </row>
    <row r="4" spans="1:11" x14ac:dyDescent="0.25">
      <c r="A4" s="272"/>
      <c r="B4" s="275"/>
      <c r="C4" s="276"/>
      <c r="D4" s="275"/>
      <c r="E4" s="275"/>
      <c r="F4" s="275"/>
      <c r="G4" s="236"/>
    </row>
    <row r="5" spans="1:11" s="2" customFormat="1" x14ac:dyDescent="0.25">
      <c r="A5" s="272"/>
      <c r="B5" s="275"/>
      <c r="C5" s="276"/>
      <c r="D5" s="275"/>
      <c r="E5" s="275"/>
      <c r="F5" s="275"/>
      <c r="G5" s="237"/>
      <c r="H5" s="40"/>
    </row>
    <row r="6" spans="1:11" s="3" customFormat="1" ht="18" thickBot="1" x14ac:dyDescent="0.3">
      <c r="A6" s="238" t="s">
        <v>13</v>
      </c>
      <c r="B6" s="239"/>
      <c r="C6" s="239"/>
      <c r="D6" s="132"/>
      <c r="E6" s="132"/>
      <c r="F6" s="132"/>
      <c r="G6" s="133"/>
      <c r="H6" s="38"/>
    </row>
    <row r="7" spans="1:11" s="3" customFormat="1" ht="15" customHeight="1" x14ac:dyDescent="0.25">
      <c r="A7" s="5"/>
      <c r="B7" s="240" t="s">
        <v>79</v>
      </c>
      <c r="C7" s="241"/>
      <c r="D7" s="242" t="s">
        <v>80</v>
      </c>
      <c r="E7" s="243"/>
      <c r="F7" s="244"/>
      <c r="G7" s="4"/>
      <c r="H7" s="38"/>
    </row>
    <row r="8" spans="1:11" ht="197.4" customHeight="1" x14ac:dyDescent="0.25">
      <c r="A8" s="134"/>
      <c r="B8" s="245" t="s">
        <v>81</v>
      </c>
      <c r="C8" s="246"/>
      <c r="D8" s="88" t="s">
        <v>259</v>
      </c>
      <c r="E8" s="41" t="s">
        <v>255</v>
      </c>
      <c r="F8" s="42" t="s">
        <v>256</v>
      </c>
      <c r="G8" s="43" t="s">
        <v>257</v>
      </c>
    </row>
    <row r="9" spans="1:11" ht="14.4" customHeight="1" x14ac:dyDescent="0.25">
      <c r="A9" s="87"/>
      <c r="B9" s="252" t="s">
        <v>82</v>
      </c>
      <c r="C9" s="253"/>
      <c r="D9" s="228" t="s">
        <v>206</v>
      </c>
      <c r="E9" s="229"/>
      <c r="F9" s="230"/>
      <c r="G9" s="43"/>
    </row>
    <row r="10" spans="1:11" ht="14.4" customHeight="1" x14ac:dyDescent="0.25">
      <c r="A10" s="89"/>
      <c r="B10" s="221" t="s">
        <v>83</v>
      </c>
      <c r="C10" s="222"/>
      <c r="D10" s="254" t="s">
        <v>207</v>
      </c>
      <c r="E10" s="255"/>
      <c r="F10" s="256"/>
      <c r="G10" s="50"/>
    </row>
    <row r="11" spans="1:11" ht="50.25" customHeight="1" thickBot="1" x14ac:dyDescent="0.3">
      <c r="A11" s="89"/>
      <c r="B11" s="247" t="s">
        <v>84</v>
      </c>
      <c r="C11" s="248"/>
      <c r="D11" s="249" t="s">
        <v>269</v>
      </c>
      <c r="E11" s="250"/>
      <c r="F11" s="251"/>
      <c r="G11" s="50"/>
    </row>
    <row r="12" spans="1:11" ht="17.399999999999999" customHeight="1" thickBot="1" x14ac:dyDescent="0.3">
      <c r="A12" s="257" t="s">
        <v>14</v>
      </c>
      <c r="B12" s="258"/>
      <c r="C12" s="258"/>
      <c r="D12" s="91"/>
      <c r="E12" s="91"/>
      <c r="F12" s="91"/>
      <c r="G12" s="44"/>
    </row>
    <row r="13" spans="1:11" s="2" customFormat="1" ht="30" customHeight="1" x14ac:dyDescent="0.25">
      <c r="A13" s="6"/>
      <c r="B13" s="259" t="s">
        <v>85</v>
      </c>
      <c r="C13" s="260"/>
      <c r="D13" s="218" t="s">
        <v>182</v>
      </c>
      <c r="E13" s="219"/>
      <c r="F13" s="220"/>
      <c r="G13" s="45"/>
      <c r="H13" s="40"/>
    </row>
    <row r="14" spans="1:11" ht="184.5" customHeight="1" x14ac:dyDescent="0.25">
      <c r="A14" s="7"/>
      <c r="B14" s="221" t="s">
        <v>86</v>
      </c>
      <c r="C14" s="222"/>
      <c r="D14" s="277"/>
      <c r="E14" s="278"/>
      <c r="F14" s="279"/>
      <c r="G14" s="46"/>
    </row>
    <row r="15" spans="1:11" ht="13" x14ac:dyDescent="0.25">
      <c r="A15" s="87"/>
      <c r="B15" s="221" t="s">
        <v>87</v>
      </c>
      <c r="C15" s="222"/>
      <c r="D15" s="228">
        <v>1.5</v>
      </c>
      <c r="E15" s="229"/>
      <c r="F15" s="230"/>
      <c r="G15" s="46"/>
    </row>
    <row r="16" spans="1:11" s="2" customFormat="1" ht="30" customHeight="1" x14ac:dyDescent="0.25">
      <c r="A16" s="86"/>
      <c r="B16" s="221" t="s">
        <v>15</v>
      </c>
      <c r="C16" s="280"/>
      <c r="D16" s="287">
        <v>1</v>
      </c>
      <c r="E16" s="269"/>
      <c r="F16" s="270"/>
      <c r="G16" s="47"/>
      <c r="H16" s="40"/>
    </row>
    <row r="17" spans="1:8" s="2" customFormat="1" ht="76.5" customHeight="1" x14ac:dyDescent="0.25">
      <c r="A17" s="86"/>
      <c r="B17" s="221" t="s">
        <v>88</v>
      </c>
      <c r="C17" s="222"/>
      <c r="D17" s="284" t="s">
        <v>200</v>
      </c>
      <c r="E17" s="285"/>
      <c r="F17" s="286"/>
      <c r="G17" s="322" t="s">
        <v>170</v>
      </c>
      <c r="H17" s="40"/>
    </row>
    <row r="18" spans="1:8" ht="15" customHeight="1" x14ac:dyDescent="0.25">
      <c r="A18" s="87"/>
      <c r="B18" s="231" t="s">
        <v>16</v>
      </c>
      <c r="C18" s="227"/>
      <c r="D18" s="232" t="s">
        <v>208</v>
      </c>
      <c r="E18" s="233"/>
      <c r="F18" s="234"/>
      <c r="G18" s="361"/>
    </row>
    <row r="19" spans="1:8" x14ac:dyDescent="0.25">
      <c r="A19" s="87"/>
      <c r="B19" s="221" t="s">
        <v>17</v>
      </c>
      <c r="C19" s="227"/>
      <c r="D19" s="228" t="s">
        <v>209</v>
      </c>
      <c r="E19" s="229"/>
      <c r="F19" s="230"/>
      <c r="G19" s="323"/>
    </row>
    <row r="20" spans="1:8" x14ac:dyDescent="0.25">
      <c r="A20" s="87"/>
      <c r="B20" s="221" t="s">
        <v>18</v>
      </c>
      <c r="C20" s="227"/>
      <c r="D20" s="281" t="s">
        <v>210</v>
      </c>
      <c r="E20" s="282"/>
      <c r="F20" s="283"/>
      <c r="G20" s="48"/>
    </row>
    <row r="21" spans="1:8" ht="199.5" customHeight="1" x14ac:dyDescent="0.25">
      <c r="A21" s="87"/>
      <c r="B21" s="223" t="s">
        <v>12</v>
      </c>
      <c r="C21" s="224"/>
      <c r="D21" s="147" t="s">
        <v>284</v>
      </c>
      <c r="E21" s="225"/>
      <c r="F21" s="226"/>
      <c r="G21" s="49"/>
    </row>
    <row r="22" spans="1:8" ht="54.75" customHeight="1" x14ac:dyDescent="0.25">
      <c r="A22" s="87"/>
      <c r="B22" s="221" t="s">
        <v>89</v>
      </c>
      <c r="C22" s="222"/>
      <c r="D22" s="268">
        <v>10</v>
      </c>
      <c r="E22" s="269"/>
      <c r="F22" s="270"/>
      <c r="G22" s="43"/>
    </row>
    <row r="23" spans="1:8" ht="45.75" customHeight="1" x14ac:dyDescent="0.25">
      <c r="A23" s="89"/>
      <c r="B23" s="221" t="s">
        <v>90</v>
      </c>
      <c r="C23" s="222"/>
      <c r="D23" s="265">
        <v>10</v>
      </c>
      <c r="E23" s="266"/>
      <c r="F23" s="267"/>
      <c r="G23" s="50"/>
    </row>
    <row r="24" spans="1:8" ht="36" customHeight="1" thickBot="1" x14ac:dyDescent="0.3">
      <c r="A24" s="89"/>
      <c r="B24" s="288" t="s">
        <v>91</v>
      </c>
      <c r="C24" s="224"/>
      <c r="D24" s="289" t="s">
        <v>183</v>
      </c>
      <c r="E24" s="290"/>
      <c r="F24" s="291"/>
      <c r="G24" s="50"/>
    </row>
    <row r="25" spans="1:8" ht="18" customHeight="1" thickBot="1" x14ac:dyDescent="0.3">
      <c r="A25" s="261" t="s">
        <v>92</v>
      </c>
      <c r="B25" s="262"/>
      <c r="C25" s="262"/>
      <c r="D25" s="91"/>
      <c r="E25" s="91"/>
      <c r="F25" s="91"/>
      <c r="G25" s="51"/>
    </row>
    <row r="26" spans="1:8" ht="15" customHeight="1" x14ac:dyDescent="0.25">
      <c r="A26" s="92"/>
      <c r="B26" s="263" t="s">
        <v>19</v>
      </c>
      <c r="C26" s="264"/>
      <c r="D26" s="34"/>
      <c r="E26" s="34"/>
      <c r="F26" s="34"/>
      <c r="G26" s="52"/>
    </row>
    <row r="27" spans="1:8" s="2" customFormat="1" ht="112.5" customHeight="1" x14ac:dyDescent="0.25">
      <c r="A27" s="86"/>
      <c r="B27" s="294" t="s">
        <v>93</v>
      </c>
      <c r="C27" s="295"/>
      <c r="D27" s="296" t="s">
        <v>234</v>
      </c>
      <c r="E27" s="297"/>
      <c r="F27" s="298"/>
      <c r="G27" s="48" t="s">
        <v>211</v>
      </c>
      <c r="H27" s="40"/>
    </row>
    <row r="28" spans="1:8" s="2" customFormat="1" ht="30.75" customHeight="1" x14ac:dyDescent="0.25">
      <c r="A28" s="86"/>
      <c r="B28" s="221" t="s">
        <v>246</v>
      </c>
      <c r="C28" s="302"/>
      <c r="D28" s="299" t="s">
        <v>235</v>
      </c>
      <c r="E28" s="300"/>
      <c r="F28" s="301"/>
      <c r="G28" s="94" t="s">
        <v>212</v>
      </c>
      <c r="H28" s="40"/>
    </row>
    <row r="29" spans="1:8" ht="14.4" customHeight="1" x14ac:dyDescent="0.25">
      <c r="A29" s="87"/>
      <c r="B29" s="221" t="s">
        <v>94</v>
      </c>
      <c r="C29" s="227"/>
      <c r="D29" s="287" t="s">
        <v>213</v>
      </c>
      <c r="E29" s="269"/>
      <c r="F29" s="270"/>
      <c r="G29" s="43"/>
    </row>
    <row r="30" spans="1:8" ht="15" customHeight="1" x14ac:dyDescent="0.25">
      <c r="A30" s="87"/>
      <c r="B30" s="221" t="s">
        <v>95</v>
      </c>
      <c r="C30" s="227"/>
      <c r="D30" s="287" t="s">
        <v>214</v>
      </c>
      <c r="E30" s="269"/>
      <c r="F30" s="270"/>
      <c r="G30" s="43"/>
    </row>
    <row r="31" spans="1:8" ht="15.65" customHeight="1" x14ac:dyDescent="0.25">
      <c r="A31" s="87"/>
      <c r="B31" s="292" t="s">
        <v>20</v>
      </c>
      <c r="C31" s="293"/>
      <c r="D31" s="96"/>
      <c r="E31" s="96"/>
      <c r="F31" s="96"/>
      <c r="G31" s="53"/>
    </row>
    <row r="32" spans="1:8" ht="62.5" x14ac:dyDescent="0.25">
      <c r="A32" s="87"/>
      <c r="B32" s="221" t="s">
        <v>93</v>
      </c>
      <c r="C32" s="222"/>
      <c r="D32" s="287" t="s">
        <v>216</v>
      </c>
      <c r="E32" s="269"/>
      <c r="F32" s="270"/>
      <c r="G32" s="43" t="s">
        <v>215</v>
      </c>
    </row>
    <row r="33" spans="1:8" s="2" customFormat="1" ht="33.75" customHeight="1" x14ac:dyDescent="0.25">
      <c r="A33" s="86"/>
      <c r="B33" s="221" t="s">
        <v>246</v>
      </c>
      <c r="C33" s="302"/>
      <c r="D33" s="303" t="s">
        <v>236</v>
      </c>
      <c r="E33" s="304"/>
      <c r="F33" s="305"/>
      <c r="G33" s="94" t="s">
        <v>212</v>
      </c>
      <c r="H33" s="40"/>
    </row>
    <row r="34" spans="1:8" ht="15" customHeight="1" x14ac:dyDescent="0.25">
      <c r="A34" s="87"/>
      <c r="B34" s="221" t="s">
        <v>94</v>
      </c>
      <c r="C34" s="227"/>
      <c r="D34" s="287" t="s">
        <v>217</v>
      </c>
      <c r="E34" s="269"/>
      <c r="F34" s="270"/>
      <c r="G34" s="43"/>
    </row>
    <row r="35" spans="1:8" ht="15" customHeight="1" x14ac:dyDescent="0.25">
      <c r="A35" s="87"/>
      <c r="B35" s="221" t="s">
        <v>95</v>
      </c>
      <c r="C35" s="227"/>
      <c r="D35" s="228" t="s">
        <v>184</v>
      </c>
      <c r="E35" s="229"/>
      <c r="F35" s="230"/>
      <c r="G35" s="43"/>
    </row>
    <row r="36" spans="1:8" ht="15.65" customHeight="1" x14ac:dyDescent="0.25">
      <c r="A36" s="87"/>
      <c r="B36" s="292" t="s">
        <v>21</v>
      </c>
      <c r="C36" s="306"/>
      <c r="D36" s="96"/>
      <c r="E36" s="96"/>
      <c r="F36" s="96"/>
      <c r="G36" s="53"/>
    </row>
    <row r="37" spans="1:8" ht="30" customHeight="1" x14ac:dyDescent="0.25">
      <c r="A37" s="87"/>
      <c r="B37" s="221" t="s">
        <v>94</v>
      </c>
      <c r="C37" s="227"/>
      <c r="D37" s="287" t="s">
        <v>218</v>
      </c>
      <c r="E37" s="269"/>
      <c r="F37" s="270"/>
      <c r="G37" s="49"/>
    </row>
    <row r="38" spans="1:8" ht="52.5" customHeight="1" x14ac:dyDescent="0.25">
      <c r="A38" s="87"/>
      <c r="B38" s="221" t="s">
        <v>96</v>
      </c>
      <c r="C38" s="227"/>
      <c r="D38" s="265" t="s">
        <v>219</v>
      </c>
      <c r="E38" s="266"/>
      <c r="F38" s="267"/>
      <c r="G38" s="43"/>
    </row>
    <row r="39" spans="1:8" s="2" customFormat="1" ht="30" customHeight="1" x14ac:dyDescent="0.25">
      <c r="A39" s="86"/>
      <c r="B39" s="221" t="s">
        <v>247</v>
      </c>
      <c r="C39" s="307"/>
      <c r="D39" s="308" t="s">
        <v>220</v>
      </c>
      <c r="E39" s="309"/>
      <c r="F39" s="310"/>
      <c r="G39" s="322" t="s">
        <v>212</v>
      </c>
      <c r="H39" s="40"/>
    </row>
    <row r="40" spans="1:8" s="2" customFormat="1" ht="19.5" customHeight="1" x14ac:dyDescent="0.25">
      <c r="A40" s="86"/>
      <c r="B40" s="221" t="s">
        <v>97</v>
      </c>
      <c r="C40" s="307"/>
      <c r="D40" s="311"/>
      <c r="E40" s="312"/>
      <c r="F40" s="313"/>
      <c r="G40" s="323"/>
      <c r="H40" s="40"/>
    </row>
    <row r="41" spans="1:8" ht="42.75" customHeight="1" x14ac:dyDescent="0.25">
      <c r="A41" s="87"/>
      <c r="B41" s="221" t="s">
        <v>98</v>
      </c>
      <c r="C41" s="227"/>
      <c r="D41" s="287" t="s">
        <v>221</v>
      </c>
      <c r="E41" s="233"/>
      <c r="F41" s="234"/>
      <c r="G41" s="43"/>
    </row>
    <row r="42" spans="1:8" ht="37.5" x14ac:dyDescent="0.25">
      <c r="A42" s="87"/>
      <c r="B42" s="221" t="s">
        <v>99</v>
      </c>
      <c r="C42" s="227"/>
      <c r="D42" s="265">
        <v>0</v>
      </c>
      <c r="E42" s="266"/>
      <c r="F42" s="267"/>
      <c r="G42" s="56" t="s">
        <v>222</v>
      </c>
    </row>
    <row r="43" spans="1:8" ht="13" x14ac:dyDescent="0.25">
      <c r="A43" s="87"/>
      <c r="B43" s="97" t="s">
        <v>140</v>
      </c>
      <c r="C43" s="96"/>
      <c r="D43" s="96"/>
      <c r="E43" s="96"/>
      <c r="F43" s="96"/>
      <c r="G43" s="98"/>
    </row>
    <row r="44" spans="1:8" ht="12.75" customHeight="1" x14ac:dyDescent="0.25">
      <c r="A44" s="87"/>
      <c r="B44" s="221" t="s">
        <v>94</v>
      </c>
      <c r="C44" s="227"/>
      <c r="D44" s="287" t="s">
        <v>245</v>
      </c>
      <c r="E44" s="269"/>
      <c r="F44" s="270"/>
      <c r="G44" s="56"/>
    </row>
    <row r="45" spans="1:8" x14ac:dyDescent="0.25">
      <c r="A45" s="87"/>
      <c r="B45" s="221" t="s">
        <v>96</v>
      </c>
      <c r="C45" s="227"/>
      <c r="D45" s="351" t="s">
        <v>141</v>
      </c>
      <c r="E45" s="352"/>
      <c r="F45" s="353"/>
      <c r="G45" s="343"/>
    </row>
    <row r="46" spans="1:8" x14ac:dyDescent="0.25">
      <c r="A46" s="87"/>
      <c r="B46" s="221" t="s">
        <v>247</v>
      </c>
      <c r="C46" s="307"/>
      <c r="D46" s="354"/>
      <c r="E46" s="355"/>
      <c r="F46" s="356"/>
      <c r="G46" s="344"/>
    </row>
    <row r="47" spans="1:8" x14ac:dyDescent="0.25">
      <c r="A47" s="87"/>
      <c r="B47" s="221" t="s">
        <v>97</v>
      </c>
      <c r="C47" s="307"/>
      <c r="D47" s="354"/>
      <c r="E47" s="355"/>
      <c r="F47" s="356"/>
      <c r="G47" s="344"/>
    </row>
    <row r="48" spans="1:8" x14ac:dyDescent="0.25">
      <c r="A48" s="87"/>
      <c r="B48" s="221" t="s">
        <v>98</v>
      </c>
      <c r="C48" s="227"/>
      <c r="D48" s="357"/>
      <c r="E48" s="358"/>
      <c r="F48" s="359"/>
      <c r="G48" s="345"/>
    </row>
    <row r="49" spans="1:8" ht="15.75" customHeight="1" x14ac:dyDescent="0.25">
      <c r="A49" s="87"/>
      <c r="B49" s="292" t="s">
        <v>22</v>
      </c>
      <c r="C49" s="293"/>
      <c r="D49" s="99"/>
      <c r="E49" s="99"/>
      <c r="F49" s="99"/>
      <c r="G49" s="100"/>
    </row>
    <row r="50" spans="1:8" x14ac:dyDescent="0.25">
      <c r="A50" s="87"/>
      <c r="B50" s="314" t="s">
        <v>23</v>
      </c>
      <c r="C50" s="315"/>
      <c r="D50" s="287" t="s">
        <v>142</v>
      </c>
      <c r="E50" s="233"/>
      <c r="F50" s="234"/>
      <c r="G50" s="43"/>
    </row>
    <row r="51" spans="1:8" ht="24" customHeight="1" x14ac:dyDescent="0.25">
      <c r="A51" s="87"/>
      <c r="B51" s="221" t="s">
        <v>93</v>
      </c>
      <c r="C51" s="222"/>
      <c r="D51" s="287" t="s">
        <v>145</v>
      </c>
      <c r="E51" s="233"/>
      <c r="F51" s="234"/>
      <c r="G51" s="43"/>
    </row>
    <row r="52" spans="1:8" s="2" customFormat="1" ht="107.25" customHeight="1" x14ac:dyDescent="0.25">
      <c r="A52" s="86"/>
      <c r="B52" s="221" t="s">
        <v>135</v>
      </c>
      <c r="C52" s="302"/>
      <c r="D52" s="287" t="s">
        <v>237</v>
      </c>
      <c r="E52" s="233"/>
      <c r="F52" s="234"/>
      <c r="G52" s="94" t="s">
        <v>212</v>
      </c>
      <c r="H52" s="40"/>
    </row>
    <row r="53" spans="1:8" x14ac:dyDescent="0.25">
      <c r="A53" s="87"/>
      <c r="B53" s="221" t="s">
        <v>136</v>
      </c>
      <c r="C53" s="227"/>
      <c r="D53" s="287" t="s">
        <v>141</v>
      </c>
      <c r="E53" s="233"/>
      <c r="F53" s="234"/>
      <c r="G53" s="43"/>
    </row>
    <row r="54" spans="1:8" ht="16.25" customHeight="1" x14ac:dyDescent="0.25">
      <c r="A54" s="87"/>
      <c r="B54" s="221" t="s">
        <v>94</v>
      </c>
      <c r="C54" s="227"/>
      <c r="D54" s="287" t="s">
        <v>217</v>
      </c>
      <c r="E54" s="269"/>
      <c r="F54" s="270"/>
      <c r="G54" s="43"/>
    </row>
    <row r="55" spans="1:8" ht="15" customHeight="1" x14ac:dyDescent="0.25">
      <c r="A55" s="87"/>
      <c r="B55" s="292" t="s">
        <v>24</v>
      </c>
      <c r="C55" s="293"/>
      <c r="D55" s="96"/>
      <c r="E55" s="96"/>
      <c r="F55" s="96"/>
      <c r="G55" s="53"/>
    </row>
    <row r="56" spans="1:8" x14ac:dyDescent="0.25">
      <c r="A56" s="87"/>
      <c r="B56" s="221" t="s">
        <v>100</v>
      </c>
      <c r="C56" s="227"/>
      <c r="D56" s="228" t="s">
        <v>137</v>
      </c>
      <c r="E56" s="229"/>
      <c r="F56" s="230"/>
      <c r="G56" s="43"/>
    </row>
    <row r="57" spans="1:8" ht="15" customHeight="1" x14ac:dyDescent="0.25">
      <c r="A57" s="87"/>
      <c r="B57" s="221" t="s">
        <v>101</v>
      </c>
      <c r="C57" s="227"/>
      <c r="D57" s="287" t="s">
        <v>223</v>
      </c>
      <c r="E57" s="269"/>
      <c r="F57" s="270"/>
      <c r="G57" s="43"/>
    </row>
    <row r="58" spans="1:8" x14ac:dyDescent="0.25">
      <c r="A58" s="89"/>
      <c r="B58" s="292" t="s">
        <v>25</v>
      </c>
      <c r="C58" s="222"/>
      <c r="D58" s="232" t="s">
        <v>143</v>
      </c>
      <c r="E58" s="233"/>
      <c r="F58" s="234"/>
      <c r="G58" s="43"/>
    </row>
    <row r="59" spans="1:8" ht="15" customHeight="1" thickBot="1" x14ac:dyDescent="0.3">
      <c r="A59" s="101"/>
      <c r="B59" s="320" t="s">
        <v>26</v>
      </c>
      <c r="C59" s="321"/>
      <c r="D59" s="102"/>
      <c r="E59" s="102"/>
      <c r="F59" s="102"/>
      <c r="G59" s="54"/>
    </row>
    <row r="60" spans="1:8" ht="79.25" customHeight="1" thickBot="1" x14ac:dyDescent="0.3">
      <c r="A60" s="103"/>
      <c r="B60" s="316" t="s">
        <v>149</v>
      </c>
      <c r="C60" s="317"/>
      <c r="D60" s="289" t="s">
        <v>238</v>
      </c>
      <c r="E60" s="290"/>
      <c r="F60" s="291"/>
      <c r="G60" s="104" t="s">
        <v>248</v>
      </c>
    </row>
    <row r="61" spans="1:8" ht="18.649999999999999" customHeight="1" thickBot="1" x14ac:dyDescent="0.3">
      <c r="A61" s="324" t="s">
        <v>27</v>
      </c>
      <c r="B61" s="325"/>
      <c r="C61" s="325"/>
      <c r="D61" s="105"/>
      <c r="E61" s="105"/>
      <c r="F61" s="105"/>
      <c r="G61" s="55"/>
    </row>
    <row r="62" spans="1:8" ht="15" customHeight="1" x14ac:dyDescent="0.25">
      <c r="A62" s="93"/>
      <c r="B62" s="9" t="s">
        <v>28</v>
      </c>
      <c r="C62" s="34"/>
      <c r="D62" s="34"/>
      <c r="E62" s="34"/>
      <c r="F62" s="34"/>
      <c r="G62" s="52"/>
    </row>
    <row r="63" spans="1:8" ht="15" customHeight="1" x14ac:dyDescent="0.25">
      <c r="A63" s="86"/>
      <c r="B63" s="221" t="s">
        <v>102</v>
      </c>
      <c r="C63" s="222"/>
      <c r="D63" s="228" t="s">
        <v>201</v>
      </c>
      <c r="E63" s="229"/>
      <c r="F63" s="230"/>
      <c r="G63" s="326" t="s">
        <v>172</v>
      </c>
    </row>
    <row r="64" spans="1:8" ht="15" customHeight="1" x14ac:dyDescent="0.25">
      <c r="A64" s="86"/>
      <c r="B64" s="221" t="s">
        <v>103</v>
      </c>
      <c r="C64" s="222"/>
      <c r="D64" s="228" t="s">
        <v>202</v>
      </c>
      <c r="E64" s="229"/>
      <c r="F64" s="230"/>
      <c r="G64" s="326"/>
    </row>
    <row r="65" spans="1:8" ht="44.25" customHeight="1" x14ac:dyDescent="0.25">
      <c r="A65" s="86"/>
      <c r="B65" s="221" t="s">
        <v>104</v>
      </c>
      <c r="C65" s="222"/>
      <c r="D65" s="281" t="s">
        <v>185</v>
      </c>
      <c r="E65" s="318"/>
      <c r="F65" s="319"/>
      <c r="G65" s="326"/>
    </row>
    <row r="66" spans="1:8" ht="15" customHeight="1" x14ac:dyDescent="0.25">
      <c r="A66" s="86"/>
      <c r="B66" s="97" t="s">
        <v>29</v>
      </c>
      <c r="C66" s="96"/>
      <c r="D66" s="96"/>
      <c r="E66" s="96"/>
      <c r="F66" s="96"/>
      <c r="G66" s="53"/>
    </row>
    <row r="67" spans="1:8" ht="15" customHeight="1" x14ac:dyDescent="0.25">
      <c r="A67" s="86"/>
      <c r="B67" s="221" t="s">
        <v>105</v>
      </c>
      <c r="C67" s="222"/>
      <c r="D67" s="281" t="s">
        <v>224</v>
      </c>
      <c r="E67" s="318"/>
      <c r="F67" s="319"/>
      <c r="G67" s="43"/>
    </row>
    <row r="68" spans="1:8" ht="15" customHeight="1" x14ac:dyDescent="0.25">
      <c r="A68" s="86"/>
      <c r="B68" s="221" t="s">
        <v>106</v>
      </c>
      <c r="C68" s="222"/>
      <c r="D68" s="281" t="s">
        <v>224</v>
      </c>
      <c r="E68" s="318"/>
      <c r="F68" s="319"/>
      <c r="G68" s="43"/>
    </row>
    <row r="69" spans="1:8" ht="15" customHeight="1" x14ac:dyDescent="0.25">
      <c r="A69" s="86"/>
      <c r="B69" s="97" t="s">
        <v>30</v>
      </c>
      <c r="C69" s="96"/>
      <c r="D69" s="96"/>
      <c r="E69" s="96"/>
      <c r="F69" s="96"/>
      <c r="G69" s="53"/>
    </row>
    <row r="70" spans="1:8" s="2" customFormat="1" ht="42.75" customHeight="1" x14ac:dyDescent="0.25">
      <c r="A70" s="86"/>
      <c r="B70" s="221" t="s">
        <v>105</v>
      </c>
      <c r="C70" s="302"/>
      <c r="D70" s="281" t="s">
        <v>239</v>
      </c>
      <c r="E70" s="318"/>
      <c r="F70" s="319"/>
      <c r="G70" s="106" t="s">
        <v>212</v>
      </c>
      <c r="H70" s="40"/>
    </row>
    <row r="71" spans="1:8" s="2" customFormat="1" ht="46.5" customHeight="1" x14ac:dyDescent="0.25">
      <c r="A71" s="86"/>
      <c r="B71" s="221" t="s">
        <v>106</v>
      </c>
      <c r="C71" s="302"/>
      <c r="D71" s="281" t="s">
        <v>240</v>
      </c>
      <c r="E71" s="318"/>
      <c r="F71" s="319"/>
      <c r="G71" s="106" t="s">
        <v>212</v>
      </c>
      <c r="H71" s="40"/>
    </row>
    <row r="72" spans="1:8" s="2" customFormat="1" ht="15" customHeight="1" x14ac:dyDescent="0.25">
      <c r="A72" s="86"/>
      <c r="B72" s="97" t="s">
        <v>31</v>
      </c>
      <c r="C72" s="107"/>
      <c r="D72" s="107"/>
      <c r="E72" s="107"/>
      <c r="F72" s="107"/>
      <c r="G72" s="108"/>
      <c r="H72" s="40"/>
    </row>
    <row r="73" spans="1:8" ht="42.75" customHeight="1" x14ac:dyDescent="0.25">
      <c r="A73" s="86"/>
      <c r="B73" s="221" t="s">
        <v>130</v>
      </c>
      <c r="C73" s="302"/>
      <c r="D73" s="228" t="s">
        <v>132</v>
      </c>
      <c r="E73" s="229"/>
      <c r="F73" s="230"/>
      <c r="G73" s="322"/>
    </row>
    <row r="74" spans="1:8" ht="42.75" customHeight="1" x14ac:dyDescent="0.25">
      <c r="A74" s="86"/>
      <c r="B74" s="221" t="s">
        <v>131</v>
      </c>
      <c r="C74" s="302"/>
      <c r="D74" s="281" t="s">
        <v>186</v>
      </c>
      <c r="E74" s="318"/>
      <c r="F74" s="319"/>
      <c r="G74" s="323"/>
    </row>
    <row r="75" spans="1:8" ht="15" customHeight="1" x14ac:dyDescent="0.25">
      <c r="A75" s="86"/>
      <c r="B75" s="221" t="s">
        <v>107</v>
      </c>
      <c r="C75" s="302"/>
      <c r="D75" s="228" t="s">
        <v>187</v>
      </c>
      <c r="E75" s="229"/>
      <c r="F75" s="230"/>
      <c r="G75" s="56"/>
    </row>
    <row r="76" spans="1:8" ht="15" customHeight="1" x14ac:dyDescent="0.25">
      <c r="A76" s="86"/>
      <c r="B76" s="221" t="s">
        <v>108</v>
      </c>
      <c r="C76" s="302"/>
      <c r="D76" s="281" t="s">
        <v>141</v>
      </c>
      <c r="E76" s="318"/>
      <c r="F76" s="319"/>
      <c r="G76" s="106"/>
    </row>
    <row r="77" spans="1:8" ht="15" customHeight="1" x14ac:dyDescent="0.25">
      <c r="A77" s="86"/>
      <c r="B77" s="221" t="s">
        <v>109</v>
      </c>
      <c r="C77" s="302"/>
      <c r="D77" s="228" t="s">
        <v>141</v>
      </c>
      <c r="E77" s="229"/>
      <c r="F77" s="230"/>
      <c r="G77" s="56"/>
    </row>
    <row r="78" spans="1:8" s="2" customFormat="1" ht="36" customHeight="1" x14ac:dyDescent="0.25">
      <c r="A78" s="86"/>
      <c r="B78" s="221" t="s">
        <v>111</v>
      </c>
      <c r="C78" s="302"/>
      <c r="D78" s="265" t="s">
        <v>225</v>
      </c>
      <c r="E78" s="266"/>
      <c r="F78" s="267"/>
      <c r="G78" s="43" t="s">
        <v>212</v>
      </c>
      <c r="H78" s="40"/>
    </row>
    <row r="79" spans="1:8" s="2" customFormat="1" ht="45" customHeight="1" x14ac:dyDescent="0.25">
      <c r="A79" s="86"/>
      <c r="B79" s="221" t="s">
        <v>112</v>
      </c>
      <c r="C79" s="302"/>
      <c r="D79" s="287" t="s">
        <v>226</v>
      </c>
      <c r="E79" s="269"/>
      <c r="F79" s="270"/>
      <c r="G79" s="43" t="s">
        <v>212</v>
      </c>
      <c r="H79" s="40"/>
    </row>
    <row r="80" spans="1:8" s="2" customFormat="1" ht="25" x14ac:dyDescent="0.25">
      <c r="A80" s="86"/>
      <c r="B80" s="221" t="s">
        <v>113</v>
      </c>
      <c r="C80" s="222"/>
      <c r="D80" s="281" t="s">
        <v>225</v>
      </c>
      <c r="E80" s="318"/>
      <c r="F80" s="319"/>
      <c r="G80" s="43" t="s">
        <v>212</v>
      </c>
      <c r="H80" s="40"/>
    </row>
    <row r="81" spans="1:8" s="2" customFormat="1" ht="15" customHeight="1" x14ac:dyDescent="0.25">
      <c r="A81" s="86"/>
      <c r="B81" s="221" t="s">
        <v>114</v>
      </c>
      <c r="C81" s="302"/>
      <c r="D81" s="281" t="s">
        <v>225</v>
      </c>
      <c r="E81" s="318"/>
      <c r="F81" s="319"/>
      <c r="G81" s="43" t="s">
        <v>212</v>
      </c>
      <c r="H81" s="40"/>
    </row>
    <row r="82" spans="1:8" s="2" customFormat="1" ht="15" customHeight="1" x14ac:dyDescent="0.25">
      <c r="A82" s="86"/>
      <c r="B82" s="97" t="s">
        <v>2</v>
      </c>
      <c r="C82" s="107"/>
      <c r="D82" s="107"/>
      <c r="E82" s="107"/>
      <c r="F82" s="107"/>
      <c r="G82" s="108"/>
      <c r="H82" s="40"/>
    </row>
    <row r="83" spans="1:8" s="2" customFormat="1" ht="15" customHeight="1" x14ac:dyDescent="0.25">
      <c r="A83" s="86"/>
      <c r="B83" s="339" t="s">
        <v>110</v>
      </c>
      <c r="C83" s="302"/>
      <c r="D83" s="287" t="s">
        <v>249</v>
      </c>
      <c r="E83" s="269"/>
      <c r="F83" s="270"/>
      <c r="G83" s="56"/>
      <c r="H83" s="40"/>
    </row>
    <row r="84" spans="1:8" s="2" customFormat="1" ht="33.75" customHeight="1" x14ac:dyDescent="0.25">
      <c r="A84" s="86"/>
      <c r="B84" s="327" t="s">
        <v>0</v>
      </c>
      <c r="C84" s="328"/>
      <c r="D84" s="360" t="s">
        <v>227</v>
      </c>
      <c r="E84" s="269"/>
      <c r="F84" s="270"/>
      <c r="G84" s="322" t="s">
        <v>228</v>
      </c>
      <c r="H84" s="40"/>
    </row>
    <row r="85" spans="1:8" s="2" customFormat="1" ht="12.75" customHeight="1" x14ac:dyDescent="0.25">
      <c r="A85" s="86"/>
      <c r="B85" s="327" t="s">
        <v>11</v>
      </c>
      <c r="C85" s="328"/>
      <c r="D85" s="265" t="s">
        <v>229</v>
      </c>
      <c r="E85" s="266"/>
      <c r="F85" s="267"/>
      <c r="G85" s="323"/>
      <c r="H85" s="40"/>
    </row>
    <row r="86" spans="1:8" s="2" customFormat="1" ht="13" x14ac:dyDescent="0.25">
      <c r="A86" s="86"/>
      <c r="B86" s="110" t="s">
        <v>1</v>
      </c>
      <c r="C86" s="111"/>
      <c r="D86" s="85"/>
      <c r="E86" s="85"/>
      <c r="F86" s="85"/>
      <c r="G86" s="98"/>
      <c r="H86" s="40"/>
    </row>
    <row r="87" spans="1:8" s="2" customFormat="1" ht="44.25" customHeight="1" x14ac:dyDescent="0.25">
      <c r="A87" s="86"/>
      <c r="B87" s="339" t="s">
        <v>3</v>
      </c>
      <c r="C87" s="302"/>
      <c r="D87" s="265" t="s">
        <v>141</v>
      </c>
      <c r="E87" s="266"/>
      <c r="F87" s="267"/>
      <c r="G87" s="56"/>
      <c r="H87" s="40"/>
    </row>
    <row r="88" spans="1:8" s="2" customFormat="1" x14ac:dyDescent="0.25">
      <c r="A88" s="86"/>
      <c r="B88" s="221" t="s">
        <v>146</v>
      </c>
      <c r="C88" s="222"/>
      <c r="D88" s="265" t="s">
        <v>141</v>
      </c>
      <c r="E88" s="266"/>
      <c r="F88" s="267"/>
      <c r="G88" s="56"/>
      <c r="H88" s="40"/>
    </row>
    <row r="89" spans="1:8" s="2" customFormat="1" ht="21" customHeight="1" x14ac:dyDescent="0.25">
      <c r="A89" s="86"/>
      <c r="B89" s="221" t="s">
        <v>115</v>
      </c>
      <c r="C89" s="222"/>
      <c r="D89" s="265" t="s">
        <v>141</v>
      </c>
      <c r="E89" s="266"/>
      <c r="F89" s="267"/>
      <c r="G89" s="56"/>
      <c r="H89" s="40"/>
    </row>
    <row r="90" spans="1:8" s="2" customFormat="1" ht="14.25" customHeight="1" x14ac:dyDescent="0.25">
      <c r="A90" s="86"/>
      <c r="B90" s="95" t="s">
        <v>4</v>
      </c>
      <c r="C90" s="112"/>
      <c r="D90" s="85"/>
      <c r="E90" s="85"/>
      <c r="F90" s="85"/>
      <c r="G90" s="98"/>
      <c r="H90" s="40"/>
    </row>
    <row r="91" spans="1:8" s="2" customFormat="1" x14ac:dyDescent="0.25">
      <c r="A91" s="86"/>
      <c r="B91" s="339" t="s">
        <v>5</v>
      </c>
      <c r="C91" s="302"/>
      <c r="D91" s="287" t="s">
        <v>141</v>
      </c>
      <c r="E91" s="269"/>
      <c r="F91" s="270"/>
      <c r="G91" s="56"/>
      <c r="H91" s="40"/>
    </row>
    <row r="92" spans="1:8" s="2" customFormat="1" x14ac:dyDescent="0.25">
      <c r="A92" s="86"/>
      <c r="B92" s="339" t="s">
        <v>144</v>
      </c>
      <c r="C92" s="302"/>
      <c r="D92" s="287" t="s">
        <v>141</v>
      </c>
      <c r="E92" s="269"/>
      <c r="F92" s="270"/>
      <c r="G92" s="56"/>
      <c r="H92" s="40"/>
    </row>
    <row r="93" spans="1:8" s="2" customFormat="1" ht="15" customHeight="1" x14ac:dyDescent="0.25">
      <c r="A93" s="86"/>
      <c r="B93" s="97" t="s">
        <v>32</v>
      </c>
      <c r="C93" s="107"/>
      <c r="D93" s="107"/>
      <c r="E93" s="107"/>
      <c r="F93" s="107"/>
      <c r="G93" s="108"/>
      <c r="H93" s="40"/>
    </row>
    <row r="94" spans="1:8" s="2" customFormat="1" ht="15" customHeight="1" x14ac:dyDescent="0.25">
      <c r="A94" s="86"/>
      <c r="B94" s="221" t="s">
        <v>116</v>
      </c>
      <c r="C94" s="280"/>
      <c r="D94" s="281" t="s">
        <v>230</v>
      </c>
      <c r="E94" s="318"/>
      <c r="F94" s="319"/>
      <c r="G94" s="113"/>
      <c r="H94" s="40"/>
    </row>
    <row r="95" spans="1:8" s="2" customFormat="1" ht="71.400000000000006" customHeight="1" x14ac:dyDescent="0.25">
      <c r="A95" s="86"/>
      <c r="B95" s="221" t="s">
        <v>117</v>
      </c>
      <c r="C95" s="280"/>
      <c r="D95" s="265" t="s">
        <v>203</v>
      </c>
      <c r="E95" s="266"/>
      <c r="F95" s="267"/>
      <c r="G95" s="114" t="s">
        <v>250</v>
      </c>
      <c r="H95" s="40"/>
    </row>
    <row r="96" spans="1:8" s="2" customFormat="1" ht="44.25" customHeight="1" x14ac:dyDescent="0.25">
      <c r="A96" s="86"/>
      <c r="B96" s="221" t="s">
        <v>118</v>
      </c>
      <c r="C96" s="280"/>
      <c r="D96" s="346" t="s">
        <v>225</v>
      </c>
      <c r="E96" s="318"/>
      <c r="F96" s="319"/>
      <c r="G96" s="56" t="s">
        <v>212</v>
      </c>
      <c r="H96" s="40"/>
    </row>
    <row r="97" spans="1:8" s="2" customFormat="1" x14ac:dyDescent="0.25">
      <c r="A97" s="86"/>
      <c r="B97" s="221" t="s">
        <v>6</v>
      </c>
      <c r="C97" s="280"/>
      <c r="D97" s="281">
        <v>40</v>
      </c>
      <c r="E97" s="318"/>
      <c r="F97" s="319"/>
      <c r="G97" s="56"/>
      <c r="H97" s="40"/>
    </row>
    <row r="98" spans="1:8" s="2" customFormat="1" ht="15" customHeight="1" x14ac:dyDescent="0.25">
      <c r="A98" s="90"/>
      <c r="B98" s="221" t="s">
        <v>119</v>
      </c>
      <c r="C98" s="280"/>
      <c r="D98" s="281" t="s">
        <v>204</v>
      </c>
      <c r="E98" s="318"/>
      <c r="F98" s="319"/>
      <c r="G98" s="56"/>
      <c r="H98" s="40"/>
    </row>
    <row r="99" spans="1:8" s="2" customFormat="1" ht="15" customHeight="1" thickBot="1" x14ac:dyDescent="0.3">
      <c r="A99" s="90"/>
      <c r="B99" s="337" t="s">
        <v>120</v>
      </c>
      <c r="C99" s="338"/>
      <c r="D99" s="334" t="s">
        <v>249</v>
      </c>
      <c r="E99" s="335"/>
      <c r="F99" s="336"/>
      <c r="G99" s="104"/>
      <c r="H99" s="40"/>
    </row>
    <row r="100" spans="1:8" ht="18.649999999999999" customHeight="1" thickBot="1" x14ac:dyDescent="0.3">
      <c r="A100" s="257" t="s">
        <v>33</v>
      </c>
      <c r="B100" s="258"/>
      <c r="C100" s="258"/>
      <c r="D100" s="115"/>
      <c r="E100" s="115"/>
      <c r="F100" s="115"/>
      <c r="G100" s="57"/>
    </row>
    <row r="101" spans="1:8" ht="15" customHeight="1" x14ac:dyDescent="0.3">
      <c r="A101" s="116"/>
      <c r="B101" s="12" t="s">
        <v>34</v>
      </c>
      <c r="C101" s="10"/>
      <c r="D101" s="10"/>
      <c r="E101" s="10"/>
      <c r="F101" s="10"/>
      <c r="G101" s="32"/>
    </row>
    <row r="102" spans="1:8" s="2" customFormat="1" ht="41.25" customHeight="1" x14ac:dyDescent="0.25">
      <c r="A102" s="109"/>
      <c r="B102" s="341" t="s">
        <v>251</v>
      </c>
      <c r="C102" s="342"/>
      <c r="D102" s="347" t="s">
        <v>252</v>
      </c>
      <c r="E102" s="348"/>
      <c r="F102" s="349"/>
      <c r="G102" s="43" t="s">
        <v>212</v>
      </c>
      <c r="H102" s="40"/>
    </row>
    <row r="103" spans="1:8" s="2" customFormat="1" ht="31.25" customHeight="1" x14ac:dyDescent="0.25">
      <c r="A103" s="109"/>
      <c r="B103" s="221" t="s">
        <v>121</v>
      </c>
      <c r="C103" s="222"/>
      <c r="D103" s="287" t="s">
        <v>249</v>
      </c>
      <c r="E103" s="269"/>
      <c r="F103" s="270"/>
      <c r="G103" s="43"/>
      <c r="H103" s="40"/>
    </row>
    <row r="104" spans="1:8" s="2" customFormat="1" ht="31.25" customHeight="1" x14ac:dyDescent="0.25">
      <c r="A104" s="109"/>
      <c r="B104" s="221" t="s">
        <v>122</v>
      </c>
      <c r="C104" s="222"/>
      <c r="D104" s="265" t="s">
        <v>225</v>
      </c>
      <c r="E104" s="266"/>
      <c r="F104" s="267"/>
      <c r="G104" s="43" t="s">
        <v>212</v>
      </c>
      <c r="H104" s="40"/>
    </row>
    <row r="105" spans="1:8" ht="31.25" customHeight="1" x14ac:dyDescent="0.25">
      <c r="A105" s="117"/>
      <c r="B105" s="221" t="s">
        <v>123</v>
      </c>
      <c r="C105" s="222"/>
      <c r="D105" s="265" t="s">
        <v>225</v>
      </c>
      <c r="E105" s="266"/>
      <c r="F105" s="267"/>
      <c r="G105" s="43" t="s">
        <v>212</v>
      </c>
    </row>
    <row r="106" spans="1:8" ht="16.25" customHeight="1" x14ac:dyDescent="0.3">
      <c r="A106" s="117"/>
      <c r="B106" s="13" t="s">
        <v>124</v>
      </c>
      <c r="C106" s="11"/>
      <c r="D106" s="11"/>
      <c r="E106" s="11"/>
      <c r="F106" s="11"/>
      <c r="G106" s="33"/>
    </row>
    <row r="107" spans="1:8" s="2" customFormat="1" ht="30" customHeight="1" x14ac:dyDescent="0.25">
      <c r="A107" s="109"/>
      <c r="B107" s="339" t="s">
        <v>251</v>
      </c>
      <c r="C107" s="302"/>
      <c r="D107" s="265" t="s">
        <v>253</v>
      </c>
      <c r="E107" s="266"/>
      <c r="F107" s="267"/>
      <c r="G107" s="43" t="s">
        <v>133</v>
      </c>
      <c r="H107" s="40"/>
    </row>
    <row r="108" spans="1:8" ht="30" customHeight="1" x14ac:dyDescent="0.25">
      <c r="A108" s="117"/>
      <c r="B108" s="339" t="s">
        <v>121</v>
      </c>
      <c r="C108" s="340"/>
      <c r="D108" s="287" t="s">
        <v>249</v>
      </c>
      <c r="E108" s="269"/>
      <c r="F108" s="270"/>
      <c r="G108" s="106"/>
    </row>
    <row r="109" spans="1:8" ht="15.65" customHeight="1" x14ac:dyDescent="0.3">
      <c r="A109" s="117"/>
      <c r="B109" s="97" t="s">
        <v>36</v>
      </c>
      <c r="C109" s="11"/>
      <c r="D109" s="11"/>
      <c r="E109" s="11"/>
      <c r="F109" s="11"/>
      <c r="G109" s="33"/>
    </row>
    <row r="110" spans="1:8" s="2" customFormat="1" ht="29.4" customHeight="1" x14ac:dyDescent="0.25">
      <c r="A110" s="109"/>
      <c r="B110" s="221" t="s">
        <v>125</v>
      </c>
      <c r="C110" s="302"/>
      <c r="D110" s="265" t="s">
        <v>253</v>
      </c>
      <c r="E110" s="266"/>
      <c r="F110" s="267"/>
      <c r="G110" s="56" t="s">
        <v>231</v>
      </c>
      <c r="H110" s="40"/>
    </row>
    <row r="111" spans="1:8" ht="30" customHeight="1" thickBot="1" x14ac:dyDescent="0.3">
      <c r="A111" s="118"/>
      <c r="B111" s="337" t="s">
        <v>121</v>
      </c>
      <c r="C111" s="338"/>
      <c r="D111" s="334" t="s">
        <v>249</v>
      </c>
      <c r="E111" s="335"/>
      <c r="F111" s="336"/>
      <c r="G111" s="119"/>
    </row>
    <row r="112" spans="1:8" ht="18.649999999999999" customHeight="1" thickBot="1" x14ac:dyDescent="0.3">
      <c r="A112" s="257" t="s">
        <v>134</v>
      </c>
      <c r="B112" s="258"/>
      <c r="C112" s="258"/>
      <c r="D112" s="115"/>
      <c r="E112" s="115"/>
      <c r="F112" s="115"/>
      <c r="G112" s="57"/>
    </row>
    <row r="113" spans="1:7" ht="15.65" customHeight="1" x14ac:dyDescent="0.25">
      <c r="A113" s="116"/>
      <c r="B113" s="12" t="s">
        <v>7</v>
      </c>
      <c r="C113" s="34"/>
      <c r="D113" s="34"/>
      <c r="E113" s="34"/>
      <c r="F113" s="34"/>
      <c r="G113" s="58"/>
    </row>
    <row r="114" spans="1:7" ht="15.65" customHeight="1" x14ac:dyDescent="0.25">
      <c r="A114" s="117"/>
      <c r="B114" s="332" t="s">
        <v>173</v>
      </c>
      <c r="C114" s="333"/>
      <c r="D114" s="303" t="s">
        <v>141</v>
      </c>
      <c r="E114" s="304"/>
      <c r="F114" s="305"/>
      <c r="G114" s="343" t="s">
        <v>180</v>
      </c>
    </row>
    <row r="115" spans="1:7" ht="15.65" customHeight="1" x14ac:dyDescent="0.25">
      <c r="A115" s="117"/>
      <c r="B115" s="332" t="s">
        <v>174</v>
      </c>
      <c r="C115" s="333"/>
      <c r="D115" s="303" t="s">
        <v>141</v>
      </c>
      <c r="E115" s="304"/>
      <c r="F115" s="305"/>
      <c r="G115" s="344"/>
    </row>
    <row r="116" spans="1:7" ht="26.25" customHeight="1" x14ac:dyDescent="0.25">
      <c r="A116" s="117"/>
      <c r="B116" s="332" t="s">
        <v>177</v>
      </c>
      <c r="C116" s="333"/>
      <c r="D116" s="303" t="s">
        <v>141</v>
      </c>
      <c r="E116" s="304"/>
      <c r="F116" s="305"/>
      <c r="G116" s="344"/>
    </row>
    <row r="117" spans="1:7" ht="15.65" customHeight="1" x14ac:dyDescent="0.25">
      <c r="A117" s="117"/>
      <c r="B117" s="332" t="s">
        <v>175</v>
      </c>
      <c r="C117" s="333"/>
      <c r="D117" s="303" t="s">
        <v>141</v>
      </c>
      <c r="E117" s="304"/>
      <c r="F117" s="305"/>
      <c r="G117" s="345"/>
    </row>
    <row r="118" spans="1:7" ht="27" customHeight="1" x14ac:dyDescent="0.25">
      <c r="A118" s="117"/>
      <c r="B118" s="332" t="s">
        <v>178</v>
      </c>
      <c r="C118" s="333"/>
      <c r="D118" s="303" t="s">
        <v>141</v>
      </c>
      <c r="E118" s="304"/>
      <c r="F118" s="305"/>
      <c r="G118" s="59"/>
    </row>
    <row r="119" spans="1:7" ht="61.25" customHeight="1" x14ac:dyDescent="0.25">
      <c r="A119" s="117"/>
      <c r="B119" s="332" t="s">
        <v>176</v>
      </c>
      <c r="C119" s="333"/>
      <c r="D119" s="303" t="s">
        <v>141</v>
      </c>
      <c r="E119" s="304"/>
      <c r="F119" s="305"/>
      <c r="G119" s="59"/>
    </row>
    <row r="120" spans="1:7" ht="15" customHeight="1" x14ac:dyDescent="0.25">
      <c r="A120" s="117"/>
      <c r="B120" s="13" t="s">
        <v>8</v>
      </c>
      <c r="C120" s="96"/>
      <c r="D120" s="96"/>
      <c r="E120" s="96"/>
      <c r="F120" s="96"/>
      <c r="G120" s="53"/>
    </row>
    <row r="121" spans="1:7" ht="25" x14ac:dyDescent="0.25">
      <c r="A121" s="120"/>
      <c r="B121" s="332" t="s">
        <v>179</v>
      </c>
      <c r="C121" s="333"/>
      <c r="D121" s="281" t="s">
        <v>232</v>
      </c>
      <c r="E121" s="318"/>
      <c r="F121" s="319"/>
      <c r="G121" s="59" t="s">
        <v>212</v>
      </c>
    </row>
    <row r="122" spans="1:7" ht="15.65" customHeight="1" thickBot="1" x14ac:dyDescent="0.3">
      <c r="A122" s="118"/>
      <c r="B122" s="337" t="s">
        <v>121</v>
      </c>
      <c r="C122" s="338"/>
      <c r="D122" s="334" t="s">
        <v>254</v>
      </c>
      <c r="E122" s="335"/>
      <c r="F122" s="336"/>
      <c r="G122" s="121" t="s">
        <v>212</v>
      </c>
    </row>
    <row r="123" spans="1:7" ht="18" customHeight="1" x14ac:dyDescent="0.25">
      <c r="A123" s="330" t="s">
        <v>126</v>
      </c>
      <c r="B123" s="330"/>
      <c r="C123" s="330"/>
      <c r="D123" s="122"/>
      <c r="E123" s="122"/>
      <c r="F123" s="122"/>
      <c r="G123" s="60"/>
    </row>
    <row r="124" spans="1:7" ht="29.4" customHeight="1" x14ac:dyDescent="0.25">
      <c r="A124" s="123"/>
      <c r="B124" s="331" t="s">
        <v>258</v>
      </c>
      <c r="C124" s="331"/>
      <c r="D124" s="331"/>
      <c r="E124" s="331"/>
      <c r="F124" s="331"/>
      <c r="G124" s="61"/>
    </row>
    <row r="125" spans="1:7" ht="29.4" customHeight="1" x14ac:dyDescent="0.25">
      <c r="A125" s="123"/>
      <c r="B125" s="329" t="s">
        <v>139</v>
      </c>
      <c r="C125" s="329"/>
      <c r="D125" s="329"/>
      <c r="E125" s="329"/>
      <c r="F125" s="329"/>
    </row>
    <row r="126" spans="1:7" ht="36.75" customHeight="1" x14ac:dyDescent="0.25">
      <c r="A126" s="123"/>
      <c r="B126" s="329" t="s">
        <v>138</v>
      </c>
      <c r="C126" s="329"/>
      <c r="D126" s="329"/>
      <c r="E126" s="329"/>
      <c r="F126" s="329"/>
    </row>
    <row r="127" spans="1:7" ht="44" customHeight="1" x14ac:dyDescent="0.25">
      <c r="A127" s="123"/>
      <c r="B127" s="329" t="s">
        <v>171</v>
      </c>
      <c r="C127" s="329"/>
      <c r="D127" s="329"/>
      <c r="E127" s="329"/>
      <c r="F127" s="329"/>
    </row>
    <row r="128" spans="1:7" ht="39.75" customHeight="1" x14ac:dyDescent="0.25">
      <c r="A128" s="123"/>
      <c r="B128" s="217" t="s">
        <v>233</v>
      </c>
      <c r="C128" s="217"/>
      <c r="D128" s="217"/>
      <c r="E128" s="217"/>
      <c r="F128" s="217"/>
    </row>
  </sheetData>
  <customSheetViews>
    <customSheetView guid="{76B31FA6-86C0-4976-9399-063E4EF8EAF6}" scale="150" hiddenRows="1" showRuler="0" topLeftCell="C1">
      <pane ySplit="4" topLeftCell="A38" activePane="bottomLeft" state="frozen"/>
      <selection pane="bottomLeft" activeCell="D38" sqref="D38:F38"/>
      <pageMargins left="0.75" right="0.75" top="1" bottom="1" header="0.5" footer="0.5"/>
      <pageSetup orientation="portrait" horizontalDpi="300" verticalDpi="300" r:id="rId1"/>
      <headerFooter alignWithMargins="0"/>
    </customSheetView>
  </customSheetViews>
  <mergeCells count="207">
    <mergeCell ref="E2:G2"/>
    <mergeCell ref="B91:C91"/>
    <mergeCell ref="D91:F91"/>
    <mergeCell ref="B92:C92"/>
    <mergeCell ref="D92:F92"/>
    <mergeCell ref="G39:G40"/>
    <mergeCell ref="D45:F48"/>
    <mergeCell ref="G45:G48"/>
    <mergeCell ref="D77:F77"/>
    <mergeCell ref="B87:C87"/>
    <mergeCell ref="B88:C88"/>
    <mergeCell ref="D78:F78"/>
    <mergeCell ref="D81:F81"/>
    <mergeCell ref="D83:F83"/>
    <mergeCell ref="D84:F84"/>
    <mergeCell ref="G17:G19"/>
    <mergeCell ref="G84:G85"/>
    <mergeCell ref="D89:F89"/>
    <mergeCell ref="B76:C76"/>
    <mergeCell ref="D76:F76"/>
    <mergeCell ref="B77:C77"/>
    <mergeCell ref="D79:F79"/>
    <mergeCell ref="D80:F80"/>
    <mergeCell ref="D85:F85"/>
    <mergeCell ref="D94:F94"/>
    <mergeCell ref="B95:C95"/>
    <mergeCell ref="D95:F95"/>
    <mergeCell ref="D103:F103"/>
    <mergeCell ref="D119:F119"/>
    <mergeCell ref="D105:F105"/>
    <mergeCell ref="B99:C99"/>
    <mergeCell ref="D99:F99"/>
    <mergeCell ref="B107:C107"/>
    <mergeCell ref="D107:F107"/>
    <mergeCell ref="D97:F97"/>
    <mergeCell ref="D96:F96"/>
    <mergeCell ref="D102:F102"/>
    <mergeCell ref="D104:F104"/>
    <mergeCell ref="D108:F108"/>
    <mergeCell ref="D98:F98"/>
    <mergeCell ref="G114:G117"/>
    <mergeCell ref="B115:C115"/>
    <mergeCell ref="B116:C116"/>
    <mergeCell ref="B117:C117"/>
    <mergeCell ref="D114:F114"/>
    <mergeCell ref="D115:F115"/>
    <mergeCell ref="D111:F111"/>
    <mergeCell ref="D110:F110"/>
    <mergeCell ref="D116:F116"/>
    <mergeCell ref="B105:C105"/>
    <mergeCell ref="B121:C121"/>
    <mergeCell ref="A112:C112"/>
    <mergeCell ref="A100:C100"/>
    <mergeCell ref="B103:C103"/>
    <mergeCell ref="B110:C110"/>
    <mergeCell ref="B111:C111"/>
    <mergeCell ref="B78:C78"/>
    <mergeCell ref="B83:C83"/>
    <mergeCell ref="B84:C84"/>
    <mergeCell ref="B97:C97"/>
    <mergeCell ref="B94:C94"/>
    <mergeCell ref="B89:C89"/>
    <mergeCell ref="B96:C96"/>
    <mergeCell ref="B104:C104"/>
    <mergeCell ref="B108:C108"/>
    <mergeCell ref="B102:C102"/>
    <mergeCell ref="B98:C98"/>
    <mergeCell ref="B79:C79"/>
    <mergeCell ref="B80:C80"/>
    <mergeCell ref="B81:C81"/>
    <mergeCell ref="B125:F125"/>
    <mergeCell ref="B127:F127"/>
    <mergeCell ref="A123:C123"/>
    <mergeCell ref="B124:F124"/>
    <mergeCell ref="B126:F126"/>
    <mergeCell ref="B114:C114"/>
    <mergeCell ref="D121:F121"/>
    <mergeCell ref="B118:C118"/>
    <mergeCell ref="D118:F118"/>
    <mergeCell ref="B119:C119"/>
    <mergeCell ref="D117:F117"/>
    <mergeCell ref="D122:F122"/>
    <mergeCell ref="B122:C122"/>
    <mergeCell ref="D88:F88"/>
    <mergeCell ref="D87:F87"/>
    <mergeCell ref="B85:C85"/>
    <mergeCell ref="B71:C71"/>
    <mergeCell ref="D71:F71"/>
    <mergeCell ref="D74:F74"/>
    <mergeCell ref="B75:C75"/>
    <mergeCell ref="D75:F75"/>
    <mergeCell ref="B73:C73"/>
    <mergeCell ref="D73:F73"/>
    <mergeCell ref="G73:G74"/>
    <mergeCell ref="B74:C74"/>
    <mergeCell ref="B70:C70"/>
    <mergeCell ref="D70:F70"/>
    <mergeCell ref="A61:C61"/>
    <mergeCell ref="B63:C63"/>
    <mergeCell ref="D63:F63"/>
    <mergeCell ref="G63:G65"/>
    <mergeCell ref="B64:C64"/>
    <mergeCell ref="B67:C67"/>
    <mergeCell ref="D67:F67"/>
    <mergeCell ref="B68:C68"/>
    <mergeCell ref="D68:F68"/>
    <mergeCell ref="D64:F64"/>
    <mergeCell ref="B65:C65"/>
    <mergeCell ref="D65:F65"/>
    <mergeCell ref="B58:C58"/>
    <mergeCell ref="D58:F58"/>
    <mergeCell ref="B59:C59"/>
    <mergeCell ref="D53:F53"/>
    <mergeCell ref="B60:C60"/>
    <mergeCell ref="D60:F60"/>
    <mergeCell ref="B55:C55"/>
    <mergeCell ref="B56:C56"/>
    <mergeCell ref="D56:F56"/>
    <mergeCell ref="B57:C57"/>
    <mergeCell ref="B53:C53"/>
    <mergeCell ref="B54:C54"/>
    <mergeCell ref="D54:F54"/>
    <mergeCell ref="D57:F57"/>
    <mergeCell ref="B50:C50"/>
    <mergeCell ref="D51:F51"/>
    <mergeCell ref="B52:C52"/>
    <mergeCell ref="D52:F52"/>
    <mergeCell ref="D50:F50"/>
    <mergeCell ref="B51:C51"/>
    <mergeCell ref="D41:F41"/>
    <mergeCell ref="B48:C48"/>
    <mergeCell ref="B45:C45"/>
    <mergeCell ref="B46:C46"/>
    <mergeCell ref="B47:C47"/>
    <mergeCell ref="B49:C49"/>
    <mergeCell ref="B38:C38"/>
    <mergeCell ref="D38:F38"/>
    <mergeCell ref="B39:C39"/>
    <mergeCell ref="B42:C42"/>
    <mergeCell ref="D42:F42"/>
    <mergeCell ref="B44:C44"/>
    <mergeCell ref="D44:F44"/>
    <mergeCell ref="B40:C40"/>
    <mergeCell ref="D39:F40"/>
    <mergeCell ref="B41:C41"/>
    <mergeCell ref="B33:C33"/>
    <mergeCell ref="D33:F33"/>
    <mergeCell ref="B35:C35"/>
    <mergeCell ref="D35:F35"/>
    <mergeCell ref="B34:C34"/>
    <mergeCell ref="D34:F34"/>
    <mergeCell ref="B36:C36"/>
    <mergeCell ref="B37:C37"/>
    <mergeCell ref="D37:F37"/>
    <mergeCell ref="B27:C27"/>
    <mergeCell ref="D27:F27"/>
    <mergeCell ref="B30:C30"/>
    <mergeCell ref="D30:F30"/>
    <mergeCell ref="B32:C32"/>
    <mergeCell ref="D32:F32"/>
    <mergeCell ref="D28:F28"/>
    <mergeCell ref="B29:C29"/>
    <mergeCell ref="D29:F29"/>
    <mergeCell ref="B28:C28"/>
    <mergeCell ref="G3:G5"/>
    <mergeCell ref="D15:F15"/>
    <mergeCell ref="B15:C15"/>
    <mergeCell ref="A6:C6"/>
    <mergeCell ref="B7:C7"/>
    <mergeCell ref="D7:F7"/>
    <mergeCell ref="B8:C8"/>
    <mergeCell ref="B11:C11"/>
    <mergeCell ref="D11:F11"/>
    <mergeCell ref="B9:C9"/>
    <mergeCell ref="B10:C10"/>
    <mergeCell ref="D10:F10"/>
    <mergeCell ref="A12:C12"/>
    <mergeCell ref="B13:C13"/>
    <mergeCell ref="A3:A5"/>
    <mergeCell ref="B3:C5"/>
    <mergeCell ref="D3:F5"/>
    <mergeCell ref="D9:F9"/>
    <mergeCell ref="D14:F14"/>
    <mergeCell ref="B128:F128"/>
    <mergeCell ref="D13:F13"/>
    <mergeCell ref="B14:C14"/>
    <mergeCell ref="B21:C21"/>
    <mergeCell ref="E21:F21"/>
    <mergeCell ref="B22:C22"/>
    <mergeCell ref="B19:C19"/>
    <mergeCell ref="D19:F19"/>
    <mergeCell ref="B18:C18"/>
    <mergeCell ref="D18:F18"/>
    <mergeCell ref="A25:C25"/>
    <mergeCell ref="B26:C26"/>
    <mergeCell ref="B23:C23"/>
    <mergeCell ref="D23:F23"/>
    <mergeCell ref="D22:F22"/>
    <mergeCell ref="B16:C16"/>
    <mergeCell ref="B20:C20"/>
    <mergeCell ref="D20:F20"/>
    <mergeCell ref="D17:F17"/>
    <mergeCell ref="D16:F16"/>
    <mergeCell ref="B17:C17"/>
    <mergeCell ref="B24:C24"/>
    <mergeCell ref="D24:F24"/>
    <mergeCell ref="B31:C31"/>
  </mergeCells>
  <phoneticPr fontId="12" type="noConversion"/>
  <pageMargins left="0.75" right="0.75" top="1" bottom="1" header="0.5" footer="0.5"/>
  <pageSetup scale="65" fitToHeight="5" orientation="landscape" horizontalDpi="300" verticalDpi="3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FF00"/>
  </sheetPr>
  <dimension ref="A1:H17"/>
  <sheetViews>
    <sheetView zoomScale="70" zoomScaleNormal="70" workbookViewId="0">
      <selection activeCell="I5" sqref="I5"/>
    </sheetView>
  </sheetViews>
  <sheetFormatPr defaultRowHeight="10.5" x14ac:dyDescent="0.25"/>
  <cols>
    <col min="1" max="1" width="32.44140625" customWidth="1"/>
    <col min="2" max="2" width="12.44140625" style="29" customWidth="1"/>
    <col min="3" max="3" width="18.21875" style="29" customWidth="1"/>
    <col min="4" max="4" width="21.21875" style="29" customWidth="1"/>
    <col min="5" max="5" width="13.6640625" style="29" customWidth="1"/>
    <col min="6" max="7" width="12.44140625" style="29" customWidth="1"/>
    <col min="8" max="8" width="16.5546875" style="29" customWidth="1"/>
  </cols>
  <sheetData>
    <row r="1" spans="1:8" ht="15.5" x14ac:dyDescent="0.35">
      <c r="A1" s="30" t="s">
        <v>167</v>
      </c>
      <c r="B1" s="163"/>
      <c r="C1" s="163"/>
      <c r="D1" s="163"/>
      <c r="E1" s="163"/>
      <c r="F1" s="163"/>
      <c r="G1" s="163"/>
      <c r="H1" s="163"/>
    </row>
    <row r="2" spans="1:8" ht="14" x14ac:dyDescent="0.3">
      <c r="A2" s="31" t="s">
        <v>169</v>
      </c>
      <c r="B2" s="163"/>
      <c r="C2" s="163"/>
      <c r="D2" s="163"/>
      <c r="E2" s="163"/>
      <c r="F2" s="163"/>
      <c r="G2" s="163"/>
      <c r="H2" s="163"/>
    </row>
    <row r="3" spans="1:8" s="37" customFormat="1" ht="41" x14ac:dyDescent="0.3">
      <c r="A3" s="165" t="s">
        <v>153</v>
      </c>
      <c r="B3" s="165" t="s">
        <v>291</v>
      </c>
      <c r="C3" s="166" t="s">
        <v>280</v>
      </c>
      <c r="D3" s="166" t="s">
        <v>168</v>
      </c>
      <c r="E3" s="166" t="s">
        <v>292</v>
      </c>
      <c r="F3" s="166" t="s">
        <v>155</v>
      </c>
      <c r="G3" s="166" t="s">
        <v>293</v>
      </c>
      <c r="H3" s="166" t="s">
        <v>294</v>
      </c>
    </row>
    <row r="4" spans="1:8" s="37" customFormat="1" ht="12.5" x14ac:dyDescent="0.25">
      <c r="A4" s="139" t="s">
        <v>260</v>
      </c>
      <c r="B4" s="142">
        <f>5500*0.166</f>
        <v>913</v>
      </c>
      <c r="C4" s="193">
        <f>B4/$B$14</f>
        <v>0.16593362654938024</v>
      </c>
      <c r="D4" s="142" t="s">
        <v>189</v>
      </c>
      <c r="E4" s="142">
        <f t="shared" ref="E4:E12" si="0">B4*10</f>
        <v>9130</v>
      </c>
      <c r="F4" s="142">
        <v>1</v>
      </c>
      <c r="G4" s="142">
        <f>10*60.849</f>
        <v>608.49</v>
      </c>
      <c r="H4" s="142">
        <f>4*(5*6.0052)</f>
        <v>120.10400000000001</v>
      </c>
    </row>
    <row r="5" spans="1:8" s="37" customFormat="1" ht="12.5" x14ac:dyDescent="0.25">
      <c r="A5" s="139" t="s">
        <v>261</v>
      </c>
      <c r="B5" s="142">
        <f>5500*0.3327</f>
        <v>1829.85</v>
      </c>
      <c r="C5" s="193">
        <f t="shared" ref="C5:C12" si="1">B5/$B$14</f>
        <v>0.33256697321071566</v>
      </c>
      <c r="D5" s="142" t="s">
        <v>189</v>
      </c>
      <c r="E5" s="142">
        <f t="shared" si="0"/>
        <v>18298.5</v>
      </c>
      <c r="F5" s="142">
        <v>1</v>
      </c>
      <c r="G5" s="142">
        <f>10*((15*4)+(30.5625*2)+(15.4271*2))</f>
        <v>1519.7919999999999</v>
      </c>
      <c r="H5" s="142">
        <f>10*(5*6.0052)</f>
        <v>300.26000000000005</v>
      </c>
    </row>
    <row r="6" spans="1:8" s="37" customFormat="1" ht="12.5" x14ac:dyDescent="0.25">
      <c r="A6" s="139" t="s">
        <v>262</v>
      </c>
      <c r="B6" s="142">
        <f>5500*0.0818</f>
        <v>449.9</v>
      </c>
      <c r="C6" s="193">
        <f t="shared" si="1"/>
        <v>8.1767293082766881E-2</v>
      </c>
      <c r="D6" s="142" t="s">
        <v>189</v>
      </c>
      <c r="E6" s="142">
        <f t="shared" si="0"/>
        <v>4499</v>
      </c>
      <c r="F6" s="142">
        <v>1</v>
      </c>
      <c r="G6" s="142">
        <f>10*60</f>
        <v>600</v>
      </c>
      <c r="H6" s="142">
        <f>4*(5*6.0052)</f>
        <v>120.10400000000001</v>
      </c>
    </row>
    <row r="7" spans="1:8" s="37" customFormat="1" ht="12.5" x14ac:dyDescent="0.25">
      <c r="A7" s="139" t="s">
        <v>263</v>
      </c>
      <c r="B7" s="142">
        <f>5500*0.1213</f>
        <v>667.15</v>
      </c>
      <c r="C7" s="193">
        <f t="shared" si="1"/>
        <v>0.12125149940023988</v>
      </c>
      <c r="D7" s="142" t="s">
        <v>189</v>
      </c>
      <c r="E7" s="142">
        <f t="shared" si="0"/>
        <v>6671.5</v>
      </c>
      <c r="F7" s="142">
        <v>1</v>
      </c>
      <c r="G7" s="142">
        <v>0</v>
      </c>
      <c r="H7" s="142">
        <v>0</v>
      </c>
    </row>
    <row r="8" spans="1:8" s="37" customFormat="1" ht="12.5" x14ac:dyDescent="0.25">
      <c r="A8" s="139" t="s">
        <v>264</v>
      </c>
      <c r="B8" s="142">
        <f>5500*0.1364</f>
        <v>750.19999999999993</v>
      </c>
      <c r="C8" s="193">
        <f t="shared" si="1"/>
        <v>0.13634546181527385</v>
      </c>
      <c r="D8" s="142" t="s">
        <v>189</v>
      </c>
      <c r="E8" s="142">
        <f t="shared" si="0"/>
        <v>7501.9999999999991</v>
      </c>
      <c r="F8" s="142">
        <v>1</v>
      </c>
      <c r="G8" s="142">
        <v>0</v>
      </c>
      <c r="H8" s="142">
        <v>0</v>
      </c>
    </row>
    <row r="9" spans="1:8" s="37" customFormat="1" ht="12.5" x14ac:dyDescent="0.25">
      <c r="A9" s="139" t="s">
        <v>265</v>
      </c>
      <c r="B9" s="142">
        <f>5500*0.0402</f>
        <v>221.1</v>
      </c>
      <c r="C9" s="193">
        <f t="shared" si="1"/>
        <v>4.0183926429428224E-2</v>
      </c>
      <c r="D9" s="142" t="s">
        <v>189</v>
      </c>
      <c r="E9" s="142">
        <f t="shared" si="0"/>
        <v>2211</v>
      </c>
      <c r="F9" s="142">
        <v>1</v>
      </c>
      <c r="G9" s="142">
        <v>0</v>
      </c>
      <c r="H9" s="142">
        <v>0</v>
      </c>
    </row>
    <row r="10" spans="1:8" s="37" customFormat="1" ht="12.5" x14ac:dyDescent="0.25">
      <c r="A10" s="139" t="s">
        <v>266</v>
      </c>
      <c r="B10" s="142">
        <f>5500*0.0201</f>
        <v>110.55</v>
      </c>
      <c r="C10" s="193">
        <f t="shared" si="1"/>
        <v>2.0091963214714112E-2</v>
      </c>
      <c r="D10" s="142" t="s">
        <v>189</v>
      </c>
      <c r="E10" s="142">
        <f t="shared" si="0"/>
        <v>1105.5</v>
      </c>
      <c r="F10" s="142">
        <v>1</v>
      </c>
      <c r="G10" s="142">
        <v>0</v>
      </c>
      <c r="H10" s="142">
        <v>0</v>
      </c>
    </row>
    <row r="11" spans="1:8" s="37" customFormat="1" ht="12.5" x14ac:dyDescent="0.25">
      <c r="A11" s="139" t="s">
        <v>267</v>
      </c>
      <c r="B11" s="142">
        <f>5500*0.0201</f>
        <v>110.55</v>
      </c>
      <c r="C11" s="193">
        <f t="shared" si="1"/>
        <v>2.0091963214714112E-2</v>
      </c>
      <c r="D11" s="142" t="s">
        <v>189</v>
      </c>
      <c r="E11" s="142">
        <f t="shared" si="0"/>
        <v>1105.5</v>
      </c>
      <c r="F11" s="142">
        <v>1</v>
      </c>
      <c r="G11" s="142">
        <v>0</v>
      </c>
      <c r="H11" s="142">
        <v>0</v>
      </c>
    </row>
    <row r="12" spans="1:8" s="37" customFormat="1" ht="12.5" x14ac:dyDescent="0.25">
      <c r="A12" s="139" t="s">
        <v>268</v>
      </c>
      <c r="B12" s="142">
        <f>5500*0.0818</f>
        <v>449.9</v>
      </c>
      <c r="C12" s="193">
        <f t="shared" si="1"/>
        <v>8.1767293082766881E-2</v>
      </c>
      <c r="D12" s="142" t="s">
        <v>189</v>
      </c>
      <c r="E12" s="142">
        <f t="shared" si="0"/>
        <v>4499</v>
      </c>
      <c r="F12" s="142">
        <v>1</v>
      </c>
      <c r="G12" s="142">
        <f>10*29.9948</f>
        <v>299.94800000000004</v>
      </c>
      <c r="H12" s="142">
        <f>2*(5*6.0052)+(7*6.0052)</f>
        <v>102.08840000000001</v>
      </c>
    </row>
    <row r="13" spans="1:8" s="37" customFormat="1" ht="12.5" x14ac:dyDescent="0.25">
      <c r="A13" s="139" t="s">
        <v>188</v>
      </c>
      <c r="B13" s="142">
        <v>6114.3047000000006</v>
      </c>
      <c r="C13" s="141"/>
      <c r="D13" s="142" t="s">
        <v>190</v>
      </c>
      <c r="E13" s="142">
        <v>25437.110799999999</v>
      </c>
      <c r="F13" s="142">
        <v>1</v>
      </c>
      <c r="G13" s="142">
        <v>0</v>
      </c>
      <c r="H13" s="142">
        <v>0</v>
      </c>
    </row>
    <row r="14" spans="1:8" s="37" customFormat="1" ht="14.5" x14ac:dyDescent="0.25">
      <c r="A14" s="139" t="s">
        <v>290</v>
      </c>
      <c r="B14" s="144">
        <f>SUM(B4:B12)</f>
        <v>5502.2000000000007</v>
      </c>
      <c r="C14" s="194">
        <f>SUM(C4:C12)</f>
        <v>0.99999999999999978</v>
      </c>
      <c r="D14" s="141"/>
      <c r="E14" s="144">
        <f>SUM(E4:E13)</f>
        <v>80459.110799999995</v>
      </c>
      <c r="F14" s="141"/>
      <c r="G14" s="144">
        <f>SUM(G4:G13)</f>
        <v>3028.23</v>
      </c>
      <c r="H14" s="144">
        <f>SUM(H4:H13)</f>
        <v>642.55640000000005</v>
      </c>
    </row>
    <row r="15" spans="1:8" s="37" customFormat="1" ht="12.5" x14ac:dyDescent="0.25">
      <c r="A15" s="145" t="s">
        <v>181</v>
      </c>
      <c r="B15" s="140"/>
      <c r="C15" s="140"/>
      <c r="D15" s="140"/>
      <c r="E15" s="140"/>
      <c r="F15" s="140"/>
      <c r="G15" s="140"/>
      <c r="H15" s="140"/>
    </row>
    <row r="16" spans="1:8" ht="12.5" x14ac:dyDescent="0.25">
      <c r="A16" s="146" t="s">
        <v>275</v>
      </c>
      <c r="B16" s="167"/>
      <c r="C16" s="167"/>
      <c r="D16" s="167"/>
      <c r="E16" s="167"/>
      <c r="F16" s="167"/>
      <c r="G16" s="167"/>
      <c r="H16" s="167"/>
    </row>
    <row r="17" spans="1:8" ht="12.5" x14ac:dyDescent="0.25">
      <c r="A17" s="124" t="s">
        <v>241</v>
      </c>
      <c r="B17" s="167"/>
      <c r="C17" s="167"/>
      <c r="D17" s="167"/>
      <c r="E17" s="167"/>
      <c r="F17" s="167"/>
      <c r="G17" s="167"/>
      <c r="H17" s="1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H18"/>
  <sheetViews>
    <sheetView zoomScale="70" zoomScaleNormal="70" workbookViewId="0">
      <selection activeCell="H13" sqref="H13"/>
    </sheetView>
  </sheetViews>
  <sheetFormatPr defaultRowHeight="10.5" x14ac:dyDescent="0.25"/>
  <cols>
    <col min="1" max="1" width="32.88671875" customWidth="1"/>
    <col min="2" max="2" width="12.6640625" bestFit="1" customWidth="1"/>
    <col min="3" max="3" width="17.33203125" customWidth="1"/>
    <col min="4" max="4" width="18.109375" customWidth="1"/>
    <col min="5" max="5" width="11.21875" bestFit="1" customWidth="1"/>
  </cols>
  <sheetData>
    <row r="1" spans="1:8" ht="15.5" x14ac:dyDescent="0.35">
      <c r="A1" s="30" t="s">
        <v>276</v>
      </c>
      <c r="B1" s="30"/>
      <c r="C1" s="30"/>
      <c r="D1" s="30"/>
      <c r="E1" s="164"/>
      <c r="F1" s="164"/>
      <c r="G1" s="164"/>
      <c r="H1" s="164"/>
    </row>
    <row r="2" spans="1:8" ht="28" x14ac:dyDescent="0.3">
      <c r="A2" s="166" t="s">
        <v>277</v>
      </c>
      <c r="B2" s="166" t="s">
        <v>278</v>
      </c>
      <c r="C2" s="168" t="s">
        <v>279</v>
      </c>
      <c r="D2" s="169" t="s">
        <v>280</v>
      </c>
      <c r="E2" s="362" t="s">
        <v>281</v>
      </c>
      <c r="F2" s="362"/>
      <c r="G2" s="362"/>
      <c r="H2" s="363"/>
    </row>
    <row r="3" spans="1:8" ht="12.5" x14ac:dyDescent="0.25">
      <c r="A3" s="170"/>
      <c r="B3" s="171"/>
      <c r="C3" s="171"/>
      <c r="D3" s="172"/>
      <c r="E3" s="173">
        <v>2004</v>
      </c>
      <c r="F3" s="174">
        <v>2007</v>
      </c>
      <c r="G3" s="174">
        <v>2010</v>
      </c>
      <c r="H3" s="174">
        <v>2013</v>
      </c>
    </row>
    <row r="4" spans="1:8" ht="12.5" x14ac:dyDescent="0.25">
      <c r="A4" s="175" t="s">
        <v>260</v>
      </c>
      <c r="B4" s="195">
        <f>'Zone Summary'!B4</f>
        <v>913</v>
      </c>
      <c r="C4" s="182">
        <f>'Zone Summary'!E4</f>
        <v>9130</v>
      </c>
      <c r="D4" s="177">
        <f>'Zone Summary'!C4</f>
        <v>0.16593362654938024</v>
      </c>
      <c r="E4" s="178">
        <v>1.1000000000000001</v>
      </c>
      <c r="F4" s="176">
        <v>1.1000000000000001</v>
      </c>
      <c r="G4" s="176">
        <v>0.98</v>
      </c>
      <c r="H4" s="176">
        <v>0.98</v>
      </c>
    </row>
    <row r="5" spans="1:8" ht="12.5" x14ac:dyDescent="0.25">
      <c r="A5" s="179" t="s">
        <v>261</v>
      </c>
      <c r="B5" s="195">
        <f>'Zone Summary'!B5</f>
        <v>1829.85</v>
      </c>
      <c r="C5" s="182">
        <f>'Zone Summary'!E5</f>
        <v>18298.5</v>
      </c>
      <c r="D5" s="177">
        <f>'Zone Summary'!C5</f>
        <v>0.33256697321071566</v>
      </c>
      <c r="E5" s="181">
        <v>1.1000000000000001</v>
      </c>
      <c r="F5" s="180">
        <v>1.1000000000000001</v>
      </c>
      <c r="G5" s="180">
        <v>1.1100000000000001</v>
      </c>
      <c r="H5" s="180">
        <v>1.1100000000000001</v>
      </c>
    </row>
    <row r="6" spans="1:8" ht="12.5" x14ac:dyDescent="0.25">
      <c r="A6" s="179" t="s">
        <v>262</v>
      </c>
      <c r="B6" s="195">
        <f>'Zone Summary'!B6</f>
        <v>449.9</v>
      </c>
      <c r="C6" s="182">
        <f>'Zone Summary'!E6</f>
        <v>4499</v>
      </c>
      <c r="D6" s="177">
        <f>'Zone Summary'!C6</f>
        <v>8.1767293082766881E-2</v>
      </c>
      <c r="E6" s="181">
        <v>1.3</v>
      </c>
      <c r="F6" s="180">
        <v>1.3</v>
      </c>
      <c r="G6" s="180">
        <v>1.23</v>
      </c>
      <c r="H6" s="180">
        <v>1.23</v>
      </c>
    </row>
    <row r="7" spans="1:8" ht="12.5" x14ac:dyDescent="0.25">
      <c r="A7" s="179" t="s">
        <v>263</v>
      </c>
      <c r="B7" s="195">
        <f>'Zone Summary'!B7</f>
        <v>667.15</v>
      </c>
      <c r="C7" s="182">
        <f>'Zone Summary'!E7</f>
        <v>6671.5</v>
      </c>
      <c r="D7" s="177">
        <f>'Zone Summary'!C7</f>
        <v>0.12125149940023988</v>
      </c>
      <c r="E7" s="181">
        <v>0.5</v>
      </c>
      <c r="F7" s="180">
        <v>0.5</v>
      </c>
      <c r="G7" s="180">
        <v>0.66</v>
      </c>
      <c r="H7" s="180">
        <v>0.66</v>
      </c>
    </row>
    <row r="8" spans="1:8" ht="12.5" x14ac:dyDescent="0.25">
      <c r="A8" s="179" t="s">
        <v>264</v>
      </c>
      <c r="B8" s="195">
        <f>'Zone Summary'!B8</f>
        <v>750.19999999999993</v>
      </c>
      <c r="C8" s="182">
        <f>'Zone Summary'!E8</f>
        <v>7501.9999999999991</v>
      </c>
      <c r="D8" s="177">
        <f>'Zone Summary'!C8</f>
        <v>0.13634546181527385</v>
      </c>
      <c r="E8" s="181">
        <v>0.8</v>
      </c>
      <c r="F8" s="180">
        <v>0.8</v>
      </c>
      <c r="G8" s="180">
        <v>0.63</v>
      </c>
      <c r="H8" s="180">
        <v>0.63</v>
      </c>
    </row>
    <row r="9" spans="1:8" ht="12.5" x14ac:dyDescent="0.25">
      <c r="A9" s="179" t="s">
        <v>265</v>
      </c>
      <c r="B9" s="195">
        <f>'Zone Summary'!B9</f>
        <v>221.1</v>
      </c>
      <c r="C9" s="182">
        <f>'Zone Summary'!E9</f>
        <v>2211</v>
      </c>
      <c r="D9" s="177">
        <f>'Zone Summary'!C9</f>
        <v>4.0183926429428224E-2</v>
      </c>
      <c r="E9" s="181">
        <v>0.9</v>
      </c>
      <c r="F9" s="180">
        <v>0.9</v>
      </c>
      <c r="G9" s="180">
        <v>0.98</v>
      </c>
      <c r="H9" s="180">
        <v>0.98</v>
      </c>
    </row>
    <row r="10" spans="1:8" ht="12.5" x14ac:dyDescent="0.25">
      <c r="A10" s="179" t="s">
        <v>266</v>
      </c>
      <c r="B10" s="195">
        <f>'Zone Summary'!B10</f>
        <v>110.55</v>
      </c>
      <c r="C10" s="182">
        <f>'Zone Summary'!E10</f>
        <v>1105.5</v>
      </c>
      <c r="D10" s="177">
        <f>'Zone Summary'!C10</f>
        <v>2.0091963214714112E-2</v>
      </c>
      <c r="E10" s="181">
        <v>1.5</v>
      </c>
      <c r="F10" s="180">
        <v>1.5</v>
      </c>
      <c r="G10" s="180">
        <v>0.95</v>
      </c>
      <c r="H10" s="180">
        <v>0.42</v>
      </c>
    </row>
    <row r="11" spans="1:8" ht="12.5" x14ac:dyDescent="0.25">
      <c r="A11" s="179" t="s">
        <v>267</v>
      </c>
      <c r="B11" s="195">
        <f>'Zone Summary'!B11</f>
        <v>110.55</v>
      </c>
      <c r="C11" s="182">
        <f>'Zone Summary'!E11</f>
        <v>1105.5</v>
      </c>
      <c r="D11" s="177">
        <f>'Zone Summary'!C11</f>
        <v>2.0091963214714112E-2</v>
      </c>
      <c r="E11" s="181">
        <v>0.6</v>
      </c>
      <c r="F11" s="180">
        <v>0.6</v>
      </c>
      <c r="G11" s="180">
        <v>0.69</v>
      </c>
      <c r="H11" s="180">
        <v>0.69</v>
      </c>
    </row>
    <row r="12" spans="1:8" ht="12.5" x14ac:dyDescent="0.25">
      <c r="A12" s="179" t="s">
        <v>268</v>
      </c>
      <c r="B12" s="195">
        <f>'Zone Summary'!B12</f>
        <v>449.9</v>
      </c>
      <c r="C12" s="182">
        <f>'Zone Summary'!E12</f>
        <v>4499</v>
      </c>
      <c r="D12" s="177">
        <f>'Zone Summary'!C12</f>
        <v>8.1767293082766881E-2</v>
      </c>
      <c r="E12" s="181">
        <v>1.3</v>
      </c>
      <c r="F12" s="180">
        <v>1.3</v>
      </c>
      <c r="G12" s="180">
        <v>0.9</v>
      </c>
      <c r="H12" s="180">
        <v>0.9</v>
      </c>
    </row>
    <row r="13" spans="1:8" ht="12.5" x14ac:dyDescent="0.25">
      <c r="A13" s="179" t="s">
        <v>188</v>
      </c>
      <c r="B13" s="195">
        <f>'Zone Summary'!B13</f>
        <v>6114.3047000000006</v>
      </c>
      <c r="C13" s="182">
        <f>'Zone Summary'!E13</f>
        <v>25437.110799999999</v>
      </c>
      <c r="D13" s="196"/>
      <c r="E13" s="183"/>
      <c r="F13" s="183"/>
      <c r="G13" s="183"/>
      <c r="H13" s="184"/>
    </row>
    <row r="14" spans="1:8" ht="14.5" x14ac:dyDescent="0.25">
      <c r="A14" s="179" t="s">
        <v>289</v>
      </c>
      <c r="B14" s="195">
        <f>SUM(B4:B12)</f>
        <v>5502.2000000000007</v>
      </c>
      <c r="C14" s="182">
        <f>SUM(C4:C13)</f>
        <v>80459.110799999995</v>
      </c>
      <c r="D14" s="177">
        <f>SUM(D4:D12)</f>
        <v>0.99999999999999978</v>
      </c>
      <c r="E14" s="185"/>
      <c r="F14" s="185"/>
      <c r="G14" s="185"/>
      <c r="H14" s="186"/>
    </row>
    <row r="15" spans="1:8" ht="12.5" x14ac:dyDescent="0.25">
      <c r="A15" s="187" t="s">
        <v>181</v>
      </c>
      <c r="B15" s="188"/>
      <c r="C15" s="189"/>
      <c r="D15" s="190"/>
      <c r="E15" s="191">
        <f>SUMPRODUCT($D4:$D12,E4:E12)</f>
        <v>1.0090063974410235</v>
      </c>
      <c r="F15" s="191">
        <f>SUMPRODUCT($D4:$D12,F4:F12)</f>
        <v>1.0090063974410235</v>
      </c>
      <c r="G15" s="191">
        <f>SUMPRODUCT($D4:$D12,G4:G12)</f>
        <v>0.94418332666933202</v>
      </c>
      <c r="H15" s="191">
        <f>SUMPRODUCT($D4:$D12,H4:H12)</f>
        <v>0.93353458616553353</v>
      </c>
    </row>
    <row r="16" spans="1:8" ht="14" x14ac:dyDescent="0.25">
      <c r="A16" s="192" t="s">
        <v>282</v>
      </c>
      <c r="B16" s="164"/>
      <c r="C16" s="164"/>
      <c r="D16" s="164"/>
      <c r="E16" s="164"/>
      <c r="F16" s="164"/>
      <c r="G16" s="164"/>
      <c r="H16" s="164"/>
    </row>
    <row r="17" spans="1:8" ht="14.5" x14ac:dyDescent="0.25">
      <c r="A17" s="192" t="s">
        <v>283</v>
      </c>
      <c r="B17" s="164"/>
      <c r="C17" s="164"/>
      <c r="D17" s="164"/>
      <c r="E17" s="164"/>
      <c r="F17" s="164"/>
      <c r="G17" s="164"/>
      <c r="H17" s="164"/>
    </row>
    <row r="18" spans="1:8" ht="14" x14ac:dyDescent="0.25">
      <c r="A18" s="192"/>
      <c r="B18" s="164"/>
      <c r="C18" s="164"/>
      <c r="D18" s="164"/>
      <c r="E18" s="164"/>
      <c r="F18" s="164"/>
      <c r="G18" s="164"/>
      <c r="H18" s="164"/>
    </row>
  </sheetData>
  <mergeCells count="1">
    <mergeCell ref="E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P18"/>
  <sheetViews>
    <sheetView zoomScale="70" zoomScaleNormal="70" workbookViewId="0">
      <selection activeCell="J33" sqref="J33"/>
    </sheetView>
  </sheetViews>
  <sheetFormatPr defaultRowHeight="10.5" x14ac:dyDescent="0.25"/>
  <cols>
    <col min="1" max="1" width="32.88671875" customWidth="1"/>
    <col min="2" max="2" width="12.6640625" bestFit="1" customWidth="1"/>
    <col min="3" max="3" width="17.33203125" customWidth="1"/>
    <col min="4" max="4" width="18.109375" customWidth="1"/>
    <col min="9" max="12" width="9.33203125" bestFit="1" customWidth="1"/>
  </cols>
  <sheetData>
    <row r="1" spans="1:16" ht="15.5" x14ac:dyDescent="0.35">
      <c r="A1" s="30" t="s">
        <v>36</v>
      </c>
      <c r="B1" s="30"/>
      <c r="C1" s="30"/>
      <c r="D1" s="30"/>
      <c r="E1" s="164"/>
      <c r="F1" s="164"/>
      <c r="G1" s="164"/>
      <c r="H1" s="164"/>
    </row>
    <row r="2" spans="1:16" ht="28" customHeight="1" x14ac:dyDescent="0.3">
      <c r="A2" s="166" t="s">
        <v>277</v>
      </c>
      <c r="B2" s="166" t="s">
        <v>278</v>
      </c>
      <c r="C2" s="166" t="s">
        <v>279</v>
      </c>
      <c r="D2" s="197" t="s">
        <v>280</v>
      </c>
      <c r="E2" s="362" t="s">
        <v>285</v>
      </c>
      <c r="F2" s="362"/>
      <c r="G2" s="362"/>
      <c r="H2" s="364"/>
      <c r="I2" s="362" t="s">
        <v>286</v>
      </c>
      <c r="J2" s="362"/>
      <c r="K2" s="362"/>
      <c r="L2" s="364"/>
      <c r="M2" s="362" t="s">
        <v>287</v>
      </c>
      <c r="N2" s="362"/>
      <c r="O2" s="362"/>
      <c r="P2" s="363"/>
    </row>
    <row r="3" spans="1:16" ht="12.5" x14ac:dyDescent="0.25">
      <c r="A3" s="170"/>
      <c r="B3" s="171"/>
      <c r="C3" s="171"/>
      <c r="D3" s="172"/>
      <c r="E3" s="173">
        <v>2004</v>
      </c>
      <c r="F3" s="174">
        <v>2007</v>
      </c>
      <c r="G3" s="174">
        <v>2010</v>
      </c>
      <c r="H3" s="198">
        <v>2013</v>
      </c>
      <c r="I3" s="173">
        <v>2004</v>
      </c>
      <c r="J3" s="174">
        <v>2007</v>
      </c>
      <c r="K3" s="174">
        <v>2010</v>
      </c>
      <c r="L3" s="198">
        <v>2013</v>
      </c>
      <c r="M3" s="173">
        <v>2004</v>
      </c>
      <c r="N3" s="174">
        <v>2007</v>
      </c>
      <c r="O3" s="174">
        <v>2010</v>
      </c>
      <c r="P3" s="174">
        <v>2013</v>
      </c>
    </row>
    <row r="4" spans="1:16" ht="12.5" x14ac:dyDescent="0.25">
      <c r="A4" s="175" t="s">
        <v>260</v>
      </c>
      <c r="B4" s="195">
        <f>'Zone Summary'!B4</f>
        <v>913</v>
      </c>
      <c r="C4" s="182">
        <f>'Zone Summary'!E4</f>
        <v>9130</v>
      </c>
      <c r="D4" s="177">
        <f>'Zone Summary'!C4</f>
        <v>0.16593362654938024</v>
      </c>
      <c r="E4" s="178">
        <v>5.25</v>
      </c>
      <c r="F4" s="176">
        <v>5.25</v>
      </c>
      <c r="G4" s="176">
        <v>5.25</v>
      </c>
      <c r="H4" s="199">
        <v>5.25</v>
      </c>
      <c r="I4" s="203">
        <f>IF(E4=0,0,1/E4*1000)</f>
        <v>190.47619047619045</v>
      </c>
      <c r="J4" s="195">
        <f>IF(F4=0,0,1/F4*1000)</f>
        <v>190.47619047619045</v>
      </c>
      <c r="K4" s="195">
        <f>IF(G4=0,0,1/G4*1000)</f>
        <v>190.47619047619045</v>
      </c>
      <c r="L4" s="204">
        <f>IF(H4=0,0,1/H4*1000)</f>
        <v>190.47619047619045</v>
      </c>
      <c r="M4" s="203">
        <f>IF(I4=0,0,$B4/I4)</f>
        <v>4.7932500000000005</v>
      </c>
      <c r="N4" s="205">
        <f>IF(J4=0,0,$B4/J4)</f>
        <v>4.7932500000000005</v>
      </c>
      <c r="O4" s="205">
        <f>IF(K4=0,0,$B4/K4)</f>
        <v>4.7932500000000005</v>
      </c>
      <c r="P4" s="205">
        <f>IF(L4=0,0,$B4/L4)</f>
        <v>4.7932500000000005</v>
      </c>
    </row>
    <row r="5" spans="1:16" ht="12.5" x14ac:dyDescent="0.25">
      <c r="A5" s="179" t="s">
        <v>261</v>
      </c>
      <c r="B5" s="195">
        <f>'Zone Summary'!B5</f>
        <v>1829.85</v>
      </c>
      <c r="C5" s="182">
        <f>'Zone Summary'!E5</f>
        <v>18298.5</v>
      </c>
      <c r="D5" s="177">
        <f>'Zone Summary'!C5</f>
        <v>0.33256697321071566</v>
      </c>
      <c r="E5" s="181">
        <v>4.75</v>
      </c>
      <c r="F5" s="180">
        <v>4.75</v>
      </c>
      <c r="G5" s="180">
        <v>4.75</v>
      </c>
      <c r="H5" s="200">
        <v>4.75</v>
      </c>
      <c r="I5" s="203">
        <f t="shared" ref="I5:I12" si="0">IF(E5=0,0,1/E5*1000)</f>
        <v>210.52631578947367</v>
      </c>
      <c r="J5" s="195">
        <f t="shared" ref="J5:J12" si="1">IF(F5=0,0,1/F5*1000)</f>
        <v>210.52631578947367</v>
      </c>
      <c r="K5" s="195">
        <f t="shared" ref="K5:K12" si="2">IF(G5=0,0,1/G5*1000)</f>
        <v>210.52631578947367</v>
      </c>
      <c r="L5" s="204">
        <f t="shared" ref="L5:L12" si="3">IF(H5=0,0,1/H5*1000)</f>
        <v>210.52631578947367</v>
      </c>
      <c r="M5" s="203">
        <f t="shared" ref="M5:M12" si="4">IF(I5=0,0,$B5/I5)</f>
        <v>8.6917875000000002</v>
      </c>
      <c r="N5" s="205">
        <f t="shared" ref="N5:N12" si="5">IF(J5=0,0,$B5/J5)</f>
        <v>8.6917875000000002</v>
      </c>
      <c r="O5" s="205">
        <f t="shared" ref="O5:O12" si="6">IF(K5=0,0,$B5/K5)</f>
        <v>8.6917875000000002</v>
      </c>
      <c r="P5" s="205">
        <f t="shared" ref="P5:P12" si="7">IF(L5=0,0,$B5/L5)</f>
        <v>8.6917875000000002</v>
      </c>
    </row>
    <row r="6" spans="1:16" ht="12.5" x14ac:dyDescent="0.25">
      <c r="A6" s="179" t="s">
        <v>262</v>
      </c>
      <c r="B6" s="195">
        <f>'Zone Summary'!B6</f>
        <v>449.9</v>
      </c>
      <c r="C6" s="182">
        <f>'Zone Summary'!E6</f>
        <v>4499</v>
      </c>
      <c r="D6" s="177">
        <f>'Zone Summary'!C6</f>
        <v>8.1767293082766881E-2</v>
      </c>
      <c r="E6" s="181">
        <v>50</v>
      </c>
      <c r="F6" s="180">
        <v>50</v>
      </c>
      <c r="G6" s="180">
        <v>50</v>
      </c>
      <c r="H6" s="200">
        <v>50</v>
      </c>
      <c r="I6" s="203">
        <f t="shared" si="0"/>
        <v>20</v>
      </c>
      <c r="J6" s="195">
        <f t="shared" si="1"/>
        <v>20</v>
      </c>
      <c r="K6" s="195">
        <f t="shared" si="2"/>
        <v>20</v>
      </c>
      <c r="L6" s="204">
        <f t="shared" si="3"/>
        <v>20</v>
      </c>
      <c r="M6" s="203">
        <f t="shared" si="4"/>
        <v>22.494999999999997</v>
      </c>
      <c r="N6" s="205">
        <f t="shared" si="5"/>
        <v>22.494999999999997</v>
      </c>
      <c r="O6" s="205">
        <f t="shared" si="6"/>
        <v>22.494999999999997</v>
      </c>
      <c r="P6" s="205">
        <f t="shared" si="7"/>
        <v>22.494999999999997</v>
      </c>
    </row>
    <row r="7" spans="1:16" ht="12.5" x14ac:dyDescent="0.25">
      <c r="A7" s="179" t="s">
        <v>263</v>
      </c>
      <c r="B7" s="195">
        <f>'Zone Summary'!B7</f>
        <v>667.15</v>
      </c>
      <c r="C7" s="182">
        <f>'Zone Summary'!E7</f>
        <v>6671.5</v>
      </c>
      <c r="D7" s="177">
        <f>'Zone Summary'!C7</f>
        <v>0.12125149940023988</v>
      </c>
      <c r="E7" s="181">
        <v>0</v>
      </c>
      <c r="F7" s="180">
        <v>0</v>
      </c>
      <c r="G7" s="180">
        <v>0</v>
      </c>
      <c r="H7" s="200">
        <v>0</v>
      </c>
      <c r="I7" s="203">
        <f t="shared" si="0"/>
        <v>0</v>
      </c>
      <c r="J7" s="195">
        <f t="shared" si="1"/>
        <v>0</v>
      </c>
      <c r="K7" s="195">
        <f t="shared" si="2"/>
        <v>0</v>
      </c>
      <c r="L7" s="204">
        <f t="shared" si="3"/>
        <v>0</v>
      </c>
      <c r="M7" s="203">
        <f t="shared" si="4"/>
        <v>0</v>
      </c>
      <c r="N7" s="205">
        <f t="shared" si="5"/>
        <v>0</v>
      </c>
      <c r="O7" s="205">
        <f t="shared" si="6"/>
        <v>0</v>
      </c>
      <c r="P7" s="205">
        <f t="shared" si="7"/>
        <v>0</v>
      </c>
    </row>
    <row r="8" spans="1:16" ht="12.5" x14ac:dyDescent="0.25">
      <c r="A8" s="179" t="s">
        <v>264</v>
      </c>
      <c r="B8" s="195">
        <f>'Zone Summary'!B8</f>
        <v>750.19999999999993</v>
      </c>
      <c r="C8" s="182">
        <f>'Zone Summary'!E8</f>
        <v>7501.9999999999991</v>
      </c>
      <c r="D8" s="177">
        <f>'Zone Summary'!C8</f>
        <v>0.13634546181527385</v>
      </c>
      <c r="E8" s="181">
        <v>0</v>
      </c>
      <c r="F8" s="180">
        <v>0</v>
      </c>
      <c r="G8" s="180">
        <v>0</v>
      </c>
      <c r="H8" s="200">
        <v>0</v>
      </c>
      <c r="I8" s="203">
        <f t="shared" si="0"/>
        <v>0</v>
      </c>
      <c r="J8" s="195">
        <f t="shared" si="1"/>
        <v>0</v>
      </c>
      <c r="K8" s="195">
        <f t="shared" si="2"/>
        <v>0</v>
      </c>
      <c r="L8" s="204">
        <f t="shared" si="3"/>
        <v>0</v>
      </c>
      <c r="M8" s="203">
        <f t="shared" si="4"/>
        <v>0</v>
      </c>
      <c r="N8" s="205">
        <f t="shared" si="5"/>
        <v>0</v>
      </c>
      <c r="O8" s="205">
        <f t="shared" si="6"/>
        <v>0</v>
      </c>
      <c r="P8" s="205">
        <f t="shared" si="7"/>
        <v>0</v>
      </c>
    </row>
    <row r="9" spans="1:16" ht="12.5" x14ac:dyDescent="0.25">
      <c r="A9" s="179" t="s">
        <v>265</v>
      </c>
      <c r="B9" s="195">
        <f>'Zone Summary'!B9</f>
        <v>221.1</v>
      </c>
      <c r="C9" s="182">
        <f>'Zone Summary'!E9</f>
        <v>2211</v>
      </c>
      <c r="D9" s="177">
        <f>'Zone Summary'!C9</f>
        <v>4.0183926429428224E-2</v>
      </c>
      <c r="E9" s="181">
        <v>0</v>
      </c>
      <c r="F9" s="180">
        <v>0</v>
      </c>
      <c r="G9" s="180">
        <v>0</v>
      </c>
      <c r="H9" s="200">
        <v>0</v>
      </c>
      <c r="I9" s="203">
        <f t="shared" si="0"/>
        <v>0</v>
      </c>
      <c r="J9" s="195">
        <f t="shared" si="1"/>
        <v>0</v>
      </c>
      <c r="K9" s="195">
        <f t="shared" si="2"/>
        <v>0</v>
      </c>
      <c r="L9" s="204">
        <f t="shared" si="3"/>
        <v>0</v>
      </c>
      <c r="M9" s="203">
        <f t="shared" si="4"/>
        <v>0</v>
      </c>
      <c r="N9" s="205">
        <f t="shared" si="5"/>
        <v>0</v>
      </c>
      <c r="O9" s="205">
        <f t="shared" si="6"/>
        <v>0</v>
      </c>
      <c r="P9" s="205">
        <f t="shared" si="7"/>
        <v>0</v>
      </c>
    </row>
    <row r="10" spans="1:16" ht="12.5" x14ac:dyDescent="0.25">
      <c r="A10" s="179" t="s">
        <v>266</v>
      </c>
      <c r="B10" s="195">
        <f>'Zone Summary'!B10</f>
        <v>110.55</v>
      </c>
      <c r="C10" s="182">
        <f>'Zone Summary'!E10</f>
        <v>1105.5</v>
      </c>
      <c r="D10" s="177">
        <f>'Zone Summary'!C10</f>
        <v>2.0091963214714112E-2</v>
      </c>
      <c r="E10" s="181">
        <v>0</v>
      </c>
      <c r="F10" s="180">
        <v>0</v>
      </c>
      <c r="G10" s="180">
        <v>0</v>
      </c>
      <c r="H10" s="200">
        <v>0</v>
      </c>
      <c r="I10" s="203">
        <f t="shared" si="0"/>
        <v>0</v>
      </c>
      <c r="J10" s="195">
        <f t="shared" si="1"/>
        <v>0</v>
      </c>
      <c r="K10" s="195">
        <f t="shared" si="2"/>
        <v>0</v>
      </c>
      <c r="L10" s="204">
        <f t="shared" si="3"/>
        <v>0</v>
      </c>
      <c r="M10" s="203">
        <f t="shared" si="4"/>
        <v>0</v>
      </c>
      <c r="N10" s="205">
        <f t="shared" si="5"/>
        <v>0</v>
      </c>
      <c r="O10" s="205">
        <f t="shared" si="6"/>
        <v>0</v>
      </c>
      <c r="P10" s="205">
        <f t="shared" si="7"/>
        <v>0</v>
      </c>
    </row>
    <row r="11" spans="1:16" ht="12.5" x14ac:dyDescent="0.25">
      <c r="A11" s="179" t="s">
        <v>267</v>
      </c>
      <c r="B11" s="195">
        <f>'Zone Summary'!B11</f>
        <v>110.55</v>
      </c>
      <c r="C11" s="182">
        <f>'Zone Summary'!E11</f>
        <v>1105.5</v>
      </c>
      <c r="D11" s="177">
        <f>'Zone Summary'!C11</f>
        <v>2.0091963214714112E-2</v>
      </c>
      <c r="E11" s="181">
        <v>0</v>
      </c>
      <c r="F11" s="180">
        <v>0</v>
      </c>
      <c r="G11" s="180">
        <v>0</v>
      </c>
      <c r="H11" s="200">
        <v>0</v>
      </c>
      <c r="I11" s="203">
        <f t="shared" si="0"/>
        <v>0</v>
      </c>
      <c r="J11" s="195">
        <f t="shared" si="1"/>
        <v>0</v>
      </c>
      <c r="K11" s="195">
        <f t="shared" si="2"/>
        <v>0</v>
      </c>
      <c r="L11" s="204">
        <f t="shared" si="3"/>
        <v>0</v>
      </c>
      <c r="M11" s="203">
        <f t="shared" si="4"/>
        <v>0</v>
      </c>
      <c r="N11" s="205">
        <f t="shared" si="5"/>
        <v>0</v>
      </c>
      <c r="O11" s="205">
        <f t="shared" si="6"/>
        <v>0</v>
      </c>
      <c r="P11" s="205">
        <f t="shared" si="7"/>
        <v>0</v>
      </c>
    </row>
    <row r="12" spans="1:16" ht="13" customHeight="1" x14ac:dyDescent="0.25">
      <c r="A12" s="179" t="s">
        <v>268</v>
      </c>
      <c r="B12" s="195">
        <f>'Zone Summary'!B12</f>
        <v>449.9</v>
      </c>
      <c r="C12" s="182">
        <f>'Zone Summary'!E12</f>
        <v>4499</v>
      </c>
      <c r="D12" s="177">
        <f>'Zone Summary'!C12</f>
        <v>8.1767293082766881E-2</v>
      </c>
      <c r="E12" s="181">
        <v>10</v>
      </c>
      <c r="F12" s="180">
        <v>10</v>
      </c>
      <c r="G12" s="180">
        <v>10</v>
      </c>
      <c r="H12" s="200">
        <v>10</v>
      </c>
      <c r="I12" s="203">
        <f t="shared" si="0"/>
        <v>100</v>
      </c>
      <c r="J12" s="195">
        <f t="shared" si="1"/>
        <v>100</v>
      </c>
      <c r="K12" s="195">
        <f t="shared" si="2"/>
        <v>100</v>
      </c>
      <c r="L12" s="204">
        <f t="shared" si="3"/>
        <v>100</v>
      </c>
      <c r="M12" s="203">
        <f t="shared" si="4"/>
        <v>4.4989999999999997</v>
      </c>
      <c r="N12" s="205">
        <f t="shared" si="5"/>
        <v>4.4989999999999997</v>
      </c>
      <c r="O12" s="205">
        <f t="shared" si="6"/>
        <v>4.4989999999999997</v>
      </c>
      <c r="P12" s="205">
        <f t="shared" si="7"/>
        <v>4.4989999999999997</v>
      </c>
    </row>
    <row r="13" spans="1:16" ht="12.5" x14ac:dyDescent="0.25">
      <c r="A13" s="179" t="s">
        <v>188</v>
      </c>
      <c r="B13" s="195">
        <f>'Zone Summary'!B13</f>
        <v>6114.3047000000006</v>
      </c>
      <c r="C13" s="182">
        <f>'Zone Summary'!E13</f>
        <v>25437.110799999999</v>
      </c>
      <c r="D13" s="196"/>
      <c r="E13" s="183"/>
      <c r="F13" s="183"/>
      <c r="G13" s="183"/>
      <c r="H13" s="201"/>
      <c r="I13" s="183"/>
      <c r="J13" s="183"/>
      <c r="K13" s="183"/>
      <c r="L13" s="201"/>
      <c r="M13" s="183"/>
      <c r="N13" s="183"/>
      <c r="O13" s="183"/>
      <c r="P13" s="184"/>
    </row>
    <row r="14" spans="1:16" ht="14.5" x14ac:dyDescent="0.25">
      <c r="A14" s="179" t="s">
        <v>289</v>
      </c>
      <c r="B14" s="195">
        <f>SUM(B4:B12)</f>
        <v>5502.2000000000007</v>
      </c>
      <c r="C14" s="182">
        <f>SUM(C4:C13)</f>
        <v>80459.110799999995</v>
      </c>
      <c r="D14" s="177">
        <f>SUM(D4:D12)</f>
        <v>0.99999999999999978</v>
      </c>
      <c r="E14" s="185"/>
      <c r="F14" s="185"/>
      <c r="G14" s="185"/>
      <c r="H14" s="202"/>
      <c r="I14" s="214"/>
      <c r="J14" s="215"/>
      <c r="K14" s="215"/>
      <c r="L14" s="216"/>
      <c r="M14" s="214"/>
      <c r="N14" s="215"/>
      <c r="O14" s="215"/>
      <c r="P14" s="212"/>
    </row>
    <row r="15" spans="1:16" ht="12.5" x14ac:dyDescent="0.25">
      <c r="A15" s="187" t="s">
        <v>181</v>
      </c>
      <c r="B15" s="188"/>
      <c r="C15" s="189"/>
      <c r="D15" s="190"/>
      <c r="E15" s="191">
        <f>SUMPRODUCT($D4:$D12,E4:E12)</f>
        <v>7.3568822471011588</v>
      </c>
      <c r="F15" s="191">
        <f>SUMPRODUCT($D4:$D12,F4:F12)</f>
        <v>7.3568822471011588</v>
      </c>
      <c r="G15" s="191">
        <f>SUMPRODUCT($D4:$D12,G4:G12)</f>
        <v>7.3568822471011588</v>
      </c>
      <c r="H15" s="191">
        <f>SUMPRODUCT($D4:$D12,H4:H12)</f>
        <v>7.3568822471011588</v>
      </c>
      <c r="I15" s="185"/>
      <c r="J15" s="185"/>
      <c r="K15" s="185"/>
      <c r="L15" s="202"/>
      <c r="M15" s="185"/>
      <c r="N15" s="185"/>
      <c r="O15" s="185"/>
      <c r="P15" s="186"/>
    </row>
    <row r="16" spans="1:16" ht="14" x14ac:dyDescent="0.25">
      <c r="A16" s="192" t="s">
        <v>282</v>
      </c>
      <c r="B16" s="164"/>
      <c r="C16" s="164"/>
      <c r="D16" s="164"/>
      <c r="E16" s="164"/>
      <c r="F16" s="164"/>
      <c r="G16" s="164"/>
      <c r="H16" s="164"/>
    </row>
    <row r="17" spans="1:8" ht="14.5" x14ac:dyDescent="0.25">
      <c r="A17" s="192" t="s">
        <v>288</v>
      </c>
      <c r="B17" s="164"/>
      <c r="C17" s="164"/>
      <c r="D17" s="164"/>
      <c r="E17" s="164"/>
      <c r="F17" s="164"/>
      <c r="G17" s="164"/>
      <c r="H17" s="164"/>
    </row>
    <row r="18" spans="1:8" ht="14" x14ac:dyDescent="0.25">
      <c r="A18" s="192"/>
      <c r="B18" s="164"/>
      <c r="C18" s="164"/>
      <c r="D18" s="164"/>
      <c r="E18" s="164"/>
      <c r="F18" s="164"/>
      <c r="G18" s="164"/>
      <c r="H18" s="164"/>
    </row>
  </sheetData>
  <mergeCells count="3">
    <mergeCell ref="E2:H2"/>
    <mergeCell ref="I2:L2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H18"/>
  <sheetViews>
    <sheetView zoomScale="70" zoomScaleNormal="70" workbookViewId="0">
      <selection activeCell="H13" sqref="H13"/>
    </sheetView>
  </sheetViews>
  <sheetFormatPr defaultRowHeight="10.5" x14ac:dyDescent="0.25"/>
  <cols>
    <col min="1" max="1" width="25.109375" customWidth="1"/>
    <col min="2" max="3" width="17.33203125" customWidth="1"/>
    <col min="4" max="4" width="12.5546875" customWidth="1"/>
    <col min="8" max="8" width="8.88671875" customWidth="1"/>
  </cols>
  <sheetData>
    <row r="1" spans="1:8" ht="15.5" x14ac:dyDescent="0.35">
      <c r="A1" s="30" t="s">
        <v>295</v>
      </c>
      <c r="B1" s="30"/>
      <c r="C1" s="30"/>
      <c r="D1" s="30"/>
      <c r="E1" s="164"/>
      <c r="F1" s="164"/>
      <c r="G1" s="164"/>
      <c r="H1" s="164"/>
    </row>
    <row r="2" spans="1:8" ht="54" customHeight="1" x14ac:dyDescent="0.3">
      <c r="A2" s="166" t="s">
        <v>277</v>
      </c>
      <c r="B2" s="166" t="s">
        <v>278</v>
      </c>
      <c r="C2" s="166" t="s">
        <v>279</v>
      </c>
      <c r="D2" s="197" t="s">
        <v>280</v>
      </c>
      <c r="E2" s="362" t="s">
        <v>296</v>
      </c>
      <c r="F2" s="362"/>
      <c r="G2" s="362"/>
      <c r="H2" s="363"/>
    </row>
    <row r="3" spans="1:8" ht="12.5" x14ac:dyDescent="0.25">
      <c r="A3" s="170"/>
      <c r="B3" s="171"/>
      <c r="C3" s="171"/>
      <c r="D3" s="172"/>
      <c r="E3" s="173">
        <v>2004</v>
      </c>
      <c r="F3" s="174">
        <v>2007</v>
      </c>
      <c r="G3" s="174">
        <v>2010</v>
      </c>
      <c r="H3" s="174">
        <v>2013</v>
      </c>
    </row>
    <row r="4" spans="1:8" ht="12.5" x14ac:dyDescent="0.25">
      <c r="A4" s="175" t="s">
        <v>260</v>
      </c>
      <c r="B4" s="195">
        <f>'Zone Summary'!B4</f>
        <v>913</v>
      </c>
      <c r="C4" s="182">
        <f>'Zone Summary'!E4</f>
        <v>9130</v>
      </c>
      <c r="D4" s="177">
        <f>'Zone Summary'!C4</f>
        <v>0.16593362654938024</v>
      </c>
      <c r="E4" s="178">
        <v>0.96</v>
      </c>
      <c r="F4" s="176">
        <v>0.96</v>
      </c>
      <c r="G4" s="176">
        <v>0.96</v>
      </c>
      <c r="H4" s="176">
        <v>0.96</v>
      </c>
    </row>
    <row r="5" spans="1:8" ht="12.5" x14ac:dyDescent="0.25">
      <c r="A5" s="179" t="s">
        <v>261</v>
      </c>
      <c r="B5" s="195">
        <f>'Zone Summary'!B5</f>
        <v>1829.85</v>
      </c>
      <c r="C5" s="182">
        <f>'Zone Summary'!E5</f>
        <v>18298.5</v>
      </c>
      <c r="D5" s="177">
        <f>'Zone Summary'!C5</f>
        <v>0.33256697321071566</v>
      </c>
      <c r="E5" s="181">
        <v>0.87</v>
      </c>
      <c r="F5" s="180">
        <v>0.87</v>
      </c>
      <c r="G5" s="180">
        <v>0.87</v>
      </c>
      <c r="H5" s="180">
        <v>0.87</v>
      </c>
    </row>
    <row r="6" spans="1:8" ht="25" x14ac:dyDescent="0.25">
      <c r="A6" s="179" t="s">
        <v>262</v>
      </c>
      <c r="B6" s="195">
        <f>'Zone Summary'!B6</f>
        <v>449.9</v>
      </c>
      <c r="C6" s="182">
        <f>'Zone Summary'!E6</f>
        <v>4499</v>
      </c>
      <c r="D6" s="177">
        <f>'Zone Summary'!C6</f>
        <v>8.1767293082766881E-2</v>
      </c>
      <c r="E6" s="181">
        <v>1</v>
      </c>
      <c r="F6" s="180">
        <v>1</v>
      </c>
      <c r="G6" s="180">
        <v>1</v>
      </c>
      <c r="H6" s="180">
        <v>1</v>
      </c>
    </row>
    <row r="7" spans="1:8" ht="12.5" x14ac:dyDescent="0.25">
      <c r="A7" s="179" t="s">
        <v>263</v>
      </c>
      <c r="B7" s="195">
        <f>'Zone Summary'!B7</f>
        <v>667.15</v>
      </c>
      <c r="C7" s="182">
        <f>'Zone Summary'!E7</f>
        <v>6671.5</v>
      </c>
      <c r="D7" s="177">
        <f>'Zone Summary'!C7</f>
        <v>0.12125149940023988</v>
      </c>
      <c r="E7" s="181">
        <v>0.28999999999999998</v>
      </c>
      <c r="F7" s="180">
        <v>0.28999999999999998</v>
      </c>
      <c r="G7" s="180">
        <v>0.28999999999999998</v>
      </c>
      <c r="H7" s="180">
        <v>0.28999999999999998</v>
      </c>
    </row>
    <row r="8" spans="1:8" ht="12.5" x14ac:dyDescent="0.25">
      <c r="A8" s="179" t="s">
        <v>264</v>
      </c>
      <c r="B8" s="195">
        <f>'Zone Summary'!B8</f>
        <v>750.19999999999993</v>
      </c>
      <c r="C8" s="182">
        <f>'Zone Summary'!E8</f>
        <v>7501.9999999999991</v>
      </c>
      <c r="D8" s="177">
        <f>'Zone Summary'!C8</f>
        <v>0.13634546181527385</v>
      </c>
      <c r="E8" s="181">
        <v>0</v>
      </c>
      <c r="F8" s="180">
        <v>0</v>
      </c>
      <c r="G8" s="180">
        <v>0</v>
      </c>
      <c r="H8" s="180">
        <v>0</v>
      </c>
    </row>
    <row r="9" spans="1:8" ht="12.5" x14ac:dyDescent="0.25">
      <c r="A9" s="179" t="s">
        <v>265</v>
      </c>
      <c r="B9" s="195">
        <f>'Zone Summary'!B9</f>
        <v>221.1</v>
      </c>
      <c r="C9" s="182">
        <f>'Zone Summary'!E9</f>
        <v>2211</v>
      </c>
      <c r="D9" s="177">
        <f>'Zone Summary'!C9</f>
        <v>4.0183926429428224E-2</v>
      </c>
      <c r="E9" s="181">
        <v>0.27</v>
      </c>
      <c r="F9" s="180">
        <v>0.27</v>
      </c>
      <c r="G9" s="180">
        <v>0.27</v>
      </c>
      <c r="H9" s="180">
        <v>0.27</v>
      </c>
    </row>
    <row r="10" spans="1:8" ht="12.5" x14ac:dyDescent="0.25">
      <c r="A10" s="179" t="s">
        <v>266</v>
      </c>
      <c r="B10" s="195">
        <f>'Zone Summary'!B10</f>
        <v>110.55</v>
      </c>
      <c r="C10" s="182">
        <f>'Zone Summary'!E10</f>
        <v>1105.5</v>
      </c>
      <c r="D10" s="177">
        <f>'Zone Summary'!C10</f>
        <v>2.0091963214714112E-2</v>
      </c>
      <c r="E10" s="181">
        <v>0.27</v>
      </c>
      <c r="F10" s="180">
        <v>0.27</v>
      </c>
      <c r="G10" s="180">
        <v>0.27</v>
      </c>
      <c r="H10" s="180">
        <v>0.27</v>
      </c>
    </row>
    <row r="11" spans="1:8" ht="12.5" x14ac:dyDescent="0.25">
      <c r="A11" s="179" t="s">
        <v>267</v>
      </c>
      <c r="B11" s="195">
        <f>'Zone Summary'!B11</f>
        <v>110.55</v>
      </c>
      <c r="C11" s="182">
        <f>'Zone Summary'!E11</f>
        <v>1105.5</v>
      </c>
      <c r="D11" s="177">
        <f>'Zone Summary'!C11</f>
        <v>2.0091963214714112E-2</v>
      </c>
      <c r="E11" s="181">
        <v>0</v>
      </c>
      <c r="F11" s="180">
        <v>0</v>
      </c>
      <c r="G11" s="180">
        <v>0</v>
      </c>
      <c r="H11" s="180">
        <v>0</v>
      </c>
    </row>
    <row r="12" spans="1:8" ht="12.5" x14ac:dyDescent="0.25">
      <c r="A12" s="179" t="s">
        <v>268</v>
      </c>
      <c r="B12" s="195">
        <f>'Zone Summary'!B12</f>
        <v>449.9</v>
      </c>
      <c r="C12" s="182">
        <f>'Zone Summary'!E12</f>
        <v>4499</v>
      </c>
      <c r="D12" s="177">
        <f>'Zone Summary'!C12</f>
        <v>8.1767293082766881E-2</v>
      </c>
      <c r="E12" s="181">
        <v>0.27</v>
      </c>
      <c r="F12" s="180">
        <v>0.27</v>
      </c>
      <c r="G12" s="180">
        <v>0.27</v>
      </c>
      <c r="H12" s="180">
        <v>0.27</v>
      </c>
    </row>
    <row r="13" spans="1:8" ht="12.5" x14ac:dyDescent="0.25">
      <c r="A13" s="179" t="s">
        <v>188</v>
      </c>
      <c r="B13" s="195">
        <f>'Zone Summary'!B13</f>
        <v>6114.3047000000006</v>
      </c>
      <c r="C13" s="182">
        <f>'Zone Summary'!E13</f>
        <v>25437.110799999999</v>
      </c>
      <c r="D13" s="196"/>
      <c r="E13" s="183"/>
      <c r="F13" s="183"/>
      <c r="G13" s="183"/>
      <c r="H13" s="184"/>
    </row>
    <row r="14" spans="1:8" ht="14.5" x14ac:dyDescent="0.25">
      <c r="A14" s="179" t="s">
        <v>289</v>
      </c>
      <c r="B14" s="195">
        <f>SUM(B4:B12)</f>
        <v>5502.2000000000007</v>
      </c>
      <c r="C14" s="182">
        <f>SUM(C4:C13)</f>
        <v>80459.110799999995</v>
      </c>
      <c r="D14" s="177">
        <f>SUM(D4:D12)</f>
        <v>0.99999999999999978</v>
      </c>
      <c r="E14" s="185"/>
      <c r="F14" s="185"/>
      <c r="G14" s="185"/>
      <c r="H14" s="186"/>
    </row>
    <row r="15" spans="1:8" ht="25" x14ac:dyDescent="0.25">
      <c r="A15" s="187" t="s">
        <v>181</v>
      </c>
      <c r="B15" s="188"/>
      <c r="C15" s="189"/>
      <c r="D15" s="190"/>
      <c r="E15" s="191">
        <f>SUMPRODUCT($D4:$D12,E4:E12)</f>
        <v>0.60391143542582948</v>
      </c>
      <c r="F15" s="191">
        <f>SUMPRODUCT($D4:$D12,F4:F12)</f>
        <v>0.60391143542582948</v>
      </c>
      <c r="G15" s="191">
        <f>SUMPRODUCT($D4:$D12,G4:G12)</f>
        <v>0.60391143542582948</v>
      </c>
      <c r="H15" s="191">
        <f>SUMPRODUCT($D4:$D12,H4:H12)</f>
        <v>0.60391143542582948</v>
      </c>
    </row>
    <row r="16" spans="1:8" ht="14" x14ac:dyDescent="0.25">
      <c r="A16" s="192" t="s">
        <v>282</v>
      </c>
      <c r="B16" s="164"/>
      <c r="C16" s="164"/>
      <c r="D16" s="164"/>
      <c r="E16" s="164"/>
      <c r="F16" s="164"/>
      <c r="G16" s="164"/>
      <c r="H16" s="164"/>
    </row>
    <row r="17" spans="1:8" ht="14.5" x14ac:dyDescent="0.25">
      <c r="A17" s="192" t="s">
        <v>297</v>
      </c>
      <c r="B17" s="164"/>
      <c r="C17" s="164"/>
      <c r="D17" s="164"/>
      <c r="E17" s="164"/>
      <c r="F17" s="164"/>
      <c r="G17" s="164"/>
      <c r="H17" s="164"/>
    </row>
    <row r="18" spans="1:8" ht="14" x14ac:dyDescent="0.25">
      <c r="A18" s="192"/>
    </row>
  </sheetData>
  <mergeCells count="1">
    <mergeCell ref="E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L17"/>
  <sheetViews>
    <sheetView zoomScale="70" zoomScaleNormal="70" workbookViewId="0">
      <selection activeCell="D21" sqref="D21"/>
    </sheetView>
  </sheetViews>
  <sheetFormatPr defaultRowHeight="10.5" x14ac:dyDescent="0.25"/>
  <cols>
    <col min="1" max="1" width="23" customWidth="1"/>
    <col min="2" max="2" width="11.21875" bestFit="1" customWidth="1"/>
    <col min="3" max="3" width="12.6640625" bestFit="1" customWidth="1"/>
    <col min="4" max="4" width="17.6640625" customWidth="1"/>
  </cols>
  <sheetData>
    <row r="1" spans="1:12" ht="15.5" x14ac:dyDescent="0.35">
      <c r="A1" s="30" t="s">
        <v>298</v>
      </c>
      <c r="B1" s="30"/>
      <c r="C1" s="30"/>
      <c r="D1" s="30"/>
      <c r="E1" s="164"/>
      <c r="F1" s="164"/>
      <c r="G1" s="164"/>
      <c r="H1" s="164"/>
    </row>
    <row r="2" spans="1:12" ht="41" customHeight="1" x14ac:dyDescent="0.3">
      <c r="A2" s="166" t="s">
        <v>277</v>
      </c>
      <c r="B2" s="166" t="s">
        <v>278</v>
      </c>
      <c r="C2" s="166" t="s">
        <v>279</v>
      </c>
      <c r="D2" s="197" t="s">
        <v>280</v>
      </c>
      <c r="E2" s="362" t="s">
        <v>299</v>
      </c>
      <c r="F2" s="362"/>
      <c r="G2" s="362"/>
      <c r="H2" s="364"/>
      <c r="I2" s="362" t="s">
        <v>300</v>
      </c>
      <c r="J2" s="362"/>
      <c r="K2" s="362"/>
      <c r="L2" s="363"/>
    </row>
    <row r="3" spans="1:12" ht="12.5" x14ac:dyDescent="0.25">
      <c r="A3" s="170"/>
      <c r="B3" s="171"/>
      <c r="C3" s="171"/>
      <c r="D3" s="172"/>
      <c r="E3" s="173">
        <v>2004</v>
      </c>
      <c r="F3" s="174">
        <v>2007</v>
      </c>
      <c r="G3" s="174">
        <v>2010</v>
      </c>
      <c r="H3" s="198">
        <v>2013</v>
      </c>
      <c r="I3" s="173">
        <v>2004</v>
      </c>
      <c r="J3" s="174">
        <v>2007</v>
      </c>
      <c r="K3" s="174">
        <v>2010</v>
      </c>
      <c r="L3" s="174">
        <v>2013</v>
      </c>
    </row>
    <row r="4" spans="1:12" ht="12.5" x14ac:dyDescent="0.25">
      <c r="A4" s="175" t="s">
        <v>260</v>
      </c>
      <c r="B4" s="195">
        <f>'Zone Summary'!B4</f>
        <v>913</v>
      </c>
      <c r="C4" s="182">
        <f>'Zone Summary'!E4</f>
        <v>9130</v>
      </c>
      <c r="D4" s="177">
        <f>'Zone Summary'!C4</f>
        <v>0.16593362654938024</v>
      </c>
      <c r="E4" s="178">
        <v>0</v>
      </c>
      <c r="F4" s="176">
        <v>0.06</v>
      </c>
      <c r="G4" s="176">
        <v>0.06</v>
      </c>
      <c r="H4" s="200">
        <v>0.06</v>
      </c>
      <c r="I4" s="178">
        <v>20</v>
      </c>
      <c r="J4" s="176">
        <v>5</v>
      </c>
      <c r="K4" s="176">
        <v>5</v>
      </c>
      <c r="L4" s="176">
        <v>5</v>
      </c>
    </row>
    <row r="5" spans="1:12" ht="12.5" x14ac:dyDescent="0.25">
      <c r="A5" s="179" t="s">
        <v>261</v>
      </c>
      <c r="B5" s="195">
        <f>'Zone Summary'!B5</f>
        <v>1829.85</v>
      </c>
      <c r="C5" s="182">
        <f>'Zone Summary'!E5</f>
        <v>18298.5</v>
      </c>
      <c r="D5" s="177">
        <f>'Zone Summary'!C5</f>
        <v>0.33256697321071566</v>
      </c>
      <c r="E5" s="178">
        <v>0</v>
      </c>
      <c r="F5" s="176">
        <v>0.06</v>
      </c>
      <c r="G5" s="176">
        <v>0.06</v>
      </c>
      <c r="H5" s="199">
        <v>0.06</v>
      </c>
      <c r="I5" s="178">
        <v>20</v>
      </c>
      <c r="J5" s="176">
        <v>5</v>
      </c>
      <c r="K5" s="176">
        <v>5</v>
      </c>
      <c r="L5" s="176">
        <v>5</v>
      </c>
    </row>
    <row r="6" spans="1:12" ht="25" x14ac:dyDescent="0.25">
      <c r="A6" s="179" t="s">
        <v>262</v>
      </c>
      <c r="B6" s="195">
        <f>'Zone Summary'!B6</f>
        <v>449.9</v>
      </c>
      <c r="C6" s="182">
        <f>'Zone Summary'!E6</f>
        <v>4499</v>
      </c>
      <c r="D6" s="177">
        <f>'Zone Summary'!C6</f>
        <v>8.1767293082766881E-2</v>
      </c>
      <c r="E6" s="178">
        <v>0</v>
      </c>
      <c r="F6" s="176">
        <v>0.06</v>
      </c>
      <c r="G6" s="176">
        <v>0.06</v>
      </c>
      <c r="H6" s="199">
        <v>0.06</v>
      </c>
      <c r="I6" s="178">
        <v>20</v>
      </c>
      <c r="J6" s="176">
        <v>5</v>
      </c>
      <c r="K6" s="176">
        <v>5</v>
      </c>
      <c r="L6" s="176">
        <v>5</v>
      </c>
    </row>
    <row r="7" spans="1:12" ht="12.5" x14ac:dyDescent="0.25">
      <c r="A7" s="179" t="s">
        <v>263</v>
      </c>
      <c r="B7" s="195">
        <f>'Zone Summary'!B7</f>
        <v>667.15</v>
      </c>
      <c r="C7" s="182">
        <f>'Zone Summary'!E7</f>
        <v>6671.5</v>
      </c>
      <c r="D7" s="177">
        <f>'Zone Summary'!C7</f>
        <v>0.12125149940023988</v>
      </c>
      <c r="E7" s="178">
        <v>0.05</v>
      </c>
      <c r="F7" s="176">
        <v>0.06</v>
      </c>
      <c r="G7" s="176">
        <v>0.06</v>
      </c>
      <c r="H7" s="199">
        <v>0.06</v>
      </c>
      <c r="I7" s="178">
        <v>0</v>
      </c>
      <c r="J7" s="176">
        <v>0</v>
      </c>
      <c r="K7" s="176">
        <v>0</v>
      </c>
      <c r="L7" s="176">
        <v>0</v>
      </c>
    </row>
    <row r="8" spans="1:12" ht="12.5" x14ac:dyDescent="0.25">
      <c r="A8" s="179" t="s">
        <v>264</v>
      </c>
      <c r="B8" s="195">
        <f>'Zone Summary'!B8</f>
        <v>750.19999999999993</v>
      </c>
      <c r="C8" s="182">
        <f>'Zone Summary'!E8</f>
        <v>7501.9999999999991</v>
      </c>
      <c r="D8" s="177">
        <f>'Zone Summary'!C8</f>
        <v>0.13634546181527385</v>
      </c>
      <c r="E8" s="178">
        <v>0.15</v>
      </c>
      <c r="F8" s="176">
        <v>0.12</v>
      </c>
      <c r="G8" s="176">
        <v>0.12</v>
      </c>
      <c r="H8" s="199">
        <v>0.12</v>
      </c>
      <c r="I8" s="178">
        <v>0</v>
      </c>
      <c r="J8" s="176">
        <v>0</v>
      </c>
      <c r="K8" s="176">
        <v>0</v>
      </c>
      <c r="L8" s="176">
        <v>0</v>
      </c>
    </row>
    <row r="9" spans="1:12" ht="12.5" x14ac:dyDescent="0.25">
      <c r="A9" s="179" t="s">
        <v>265</v>
      </c>
      <c r="B9" s="195">
        <f>'Zone Summary'!B9</f>
        <v>221.1</v>
      </c>
      <c r="C9" s="182">
        <f>'Zone Summary'!E9</f>
        <v>2211</v>
      </c>
      <c r="D9" s="177">
        <f>'Zone Summary'!C9</f>
        <v>4.0183926429428224E-2</v>
      </c>
      <c r="E9" s="178">
        <v>0.05</v>
      </c>
      <c r="F9" s="176">
        <v>0.06</v>
      </c>
      <c r="G9" s="176">
        <v>0.06</v>
      </c>
      <c r="H9" s="199">
        <v>0.06</v>
      </c>
      <c r="I9" s="178">
        <v>0</v>
      </c>
      <c r="J9" s="176">
        <v>0</v>
      </c>
      <c r="K9" s="176">
        <v>0</v>
      </c>
      <c r="L9" s="176">
        <v>0</v>
      </c>
    </row>
    <row r="10" spans="1:12" ht="12.5" x14ac:dyDescent="0.25">
      <c r="A10" s="179" t="s">
        <v>266</v>
      </c>
      <c r="B10" s="195">
        <f>'Zone Summary'!B10</f>
        <v>110.55</v>
      </c>
      <c r="C10" s="182">
        <f>'Zone Summary'!E10</f>
        <v>1105.5</v>
      </c>
      <c r="D10" s="177">
        <f>'Zone Summary'!C10</f>
        <v>2.0091963214714112E-2</v>
      </c>
      <c r="E10" s="178">
        <v>0.15</v>
      </c>
      <c r="F10" s="176">
        <v>0.12</v>
      </c>
      <c r="G10" s="176">
        <v>0.12</v>
      </c>
      <c r="H10" s="199">
        <v>0.12</v>
      </c>
      <c r="I10" s="178">
        <v>0</v>
      </c>
      <c r="J10" s="176">
        <v>0</v>
      </c>
      <c r="K10" s="176">
        <v>0</v>
      </c>
      <c r="L10" s="176">
        <v>0</v>
      </c>
    </row>
    <row r="11" spans="1:12" ht="12.5" x14ac:dyDescent="0.25">
      <c r="A11" s="179" t="s">
        <v>267</v>
      </c>
      <c r="B11" s="195">
        <f>'Zone Summary'!B11</f>
        <v>110.55</v>
      </c>
      <c r="C11" s="182">
        <f>'Zone Summary'!E11</f>
        <v>1105.5</v>
      </c>
      <c r="D11" s="177">
        <f>'Zone Summary'!C11</f>
        <v>2.0091963214714112E-2</v>
      </c>
      <c r="E11" s="178">
        <v>0.05</v>
      </c>
      <c r="F11" s="176">
        <v>0.06</v>
      </c>
      <c r="G11" s="176">
        <v>0.06</v>
      </c>
      <c r="H11" s="199">
        <v>0.06</v>
      </c>
      <c r="I11" s="178">
        <v>0</v>
      </c>
      <c r="J11" s="176">
        <v>0</v>
      </c>
      <c r="K11" s="176">
        <v>0</v>
      </c>
      <c r="L11" s="176">
        <v>0</v>
      </c>
    </row>
    <row r="12" spans="1:12" ht="12.5" x14ac:dyDescent="0.25">
      <c r="A12" s="179" t="s">
        <v>268</v>
      </c>
      <c r="B12" s="195">
        <f>'Zone Summary'!B12</f>
        <v>449.9</v>
      </c>
      <c r="C12" s="182">
        <f>'Zone Summary'!E12</f>
        <v>4499</v>
      </c>
      <c r="D12" s="177">
        <f>'Zone Summary'!C12</f>
        <v>8.1767293082766881E-2</v>
      </c>
      <c r="E12" s="178">
        <v>0</v>
      </c>
      <c r="F12" s="176">
        <v>0.06</v>
      </c>
      <c r="G12" s="176">
        <v>0.06</v>
      </c>
      <c r="H12" s="209">
        <v>0.06</v>
      </c>
      <c r="I12" s="178">
        <v>15</v>
      </c>
      <c r="J12" s="176">
        <v>5</v>
      </c>
      <c r="K12" s="176">
        <v>5</v>
      </c>
      <c r="L12" s="176">
        <v>5</v>
      </c>
    </row>
    <row r="13" spans="1:12" ht="12.5" x14ac:dyDescent="0.25">
      <c r="A13" s="179" t="s">
        <v>188</v>
      </c>
      <c r="B13" s="195">
        <f>'Zone Summary'!B13</f>
        <v>6114.3047000000006</v>
      </c>
      <c r="C13" s="182">
        <f>'Zone Summary'!E13</f>
        <v>25437.110799999999</v>
      </c>
      <c r="D13" s="196"/>
      <c r="E13" s="183"/>
      <c r="F13" s="183"/>
      <c r="G13" s="183"/>
      <c r="H13" s="201"/>
      <c r="I13" s="213"/>
      <c r="J13" s="183"/>
      <c r="K13" s="183"/>
      <c r="L13" s="184"/>
    </row>
    <row r="14" spans="1:12" ht="14.5" x14ac:dyDescent="0.25">
      <c r="A14" s="179" t="s">
        <v>289</v>
      </c>
      <c r="B14" s="195">
        <f>SUM(B4:B12)</f>
        <v>5502.2000000000007</v>
      </c>
      <c r="C14" s="182">
        <f>SUM(C4:C13)</f>
        <v>80459.110799999995</v>
      </c>
      <c r="D14" s="177">
        <f>SUM(D4:D12)</f>
        <v>0.99999999999999978</v>
      </c>
      <c r="E14" s="185"/>
      <c r="F14" s="185"/>
      <c r="G14" s="185"/>
      <c r="H14" s="202"/>
      <c r="I14" s="211"/>
      <c r="J14" s="211"/>
      <c r="K14" s="211"/>
      <c r="L14" s="212"/>
    </row>
    <row r="15" spans="1:12" ht="25" x14ac:dyDescent="0.25">
      <c r="A15" s="187" t="s">
        <v>181</v>
      </c>
      <c r="B15" s="188"/>
      <c r="C15" s="189"/>
      <c r="D15" s="190"/>
      <c r="E15" s="191">
        <f>SUMPRODUCT($D4:$D12,E4:E12)</f>
        <v>3.2541983206717306E-2</v>
      </c>
      <c r="F15" s="191">
        <f>SUMPRODUCT($D4:$D12,F4:F12)</f>
        <v>6.9386245501799268E-2</v>
      </c>
      <c r="G15" s="191">
        <f>SUMPRODUCT($D4:$D12,G4:G12)</f>
        <v>6.9386245501799268E-2</v>
      </c>
      <c r="H15" s="210">
        <f>SUMPRODUCT($D4:$D12,H4:H12)</f>
        <v>6.9386245501799268E-2</v>
      </c>
      <c r="I15" s="185"/>
      <c r="J15" s="185"/>
      <c r="K15" s="185"/>
      <c r="L15" s="186"/>
    </row>
    <row r="16" spans="1:12" ht="14" x14ac:dyDescent="0.25">
      <c r="A16" s="192" t="s">
        <v>282</v>
      </c>
      <c r="B16" s="164"/>
      <c r="C16" s="164"/>
      <c r="D16" s="164"/>
      <c r="E16" s="164"/>
      <c r="F16" s="164"/>
      <c r="G16" s="164"/>
      <c r="H16" s="164"/>
    </row>
    <row r="17" spans="1:8" ht="14.5" x14ac:dyDescent="0.25">
      <c r="A17" s="192" t="s">
        <v>301</v>
      </c>
      <c r="B17" s="164"/>
      <c r="C17" s="164"/>
      <c r="D17" s="164"/>
      <c r="E17" s="164"/>
      <c r="F17" s="164"/>
      <c r="G17" s="164"/>
      <c r="H17" s="164"/>
    </row>
  </sheetData>
  <mergeCells count="2">
    <mergeCell ref="E2:H2"/>
    <mergeCell ref="I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rgb="FF00FF00"/>
  </sheetPr>
  <dimension ref="A1:K25"/>
  <sheetViews>
    <sheetView zoomScale="70" zoomScaleNormal="70" workbookViewId="0">
      <selection activeCell="E21" sqref="E21"/>
    </sheetView>
  </sheetViews>
  <sheetFormatPr defaultColWidth="9.33203125" defaultRowHeight="10" x14ac:dyDescent="0.25"/>
  <cols>
    <col min="1" max="1" width="28.109375" style="20" customWidth="1"/>
    <col min="2" max="2" width="19.33203125" style="20" customWidth="1"/>
    <col min="3" max="3" width="19" style="20" customWidth="1"/>
    <col min="4" max="4" width="39" style="20" customWidth="1"/>
    <col min="5" max="5" width="22.88671875" style="20" customWidth="1"/>
    <col min="6" max="6" width="12.6640625" style="20" customWidth="1"/>
    <col min="7" max="8" width="12.44140625" style="20" customWidth="1"/>
    <col min="9" max="9" width="12.88671875" style="20" customWidth="1"/>
    <col min="10" max="11" width="12.44140625" style="20" customWidth="1"/>
    <col min="12" max="16384" width="9.33203125" style="20"/>
  </cols>
  <sheetData>
    <row r="1" spans="1:11" ht="15.5" x14ac:dyDescent="0.35">
      <c r="A1" s="16" t="s">
        <v>165</v>
      </c>
      <c r="B1" s="17"/>
      <c r="C1" s="17"/>
      <c r="D1" s="17"/>
      <c r="E1" s="18"/>
      <c r="F1" s="19"/>
      <c r="G1" s="19"/>
      <c r="H1" s="19"/>
      <c r="I1" s="19"/>
      <c r="J1" s="19"/>
      <c r="K1" s="19"/>
    </row>
    <row r="2" spans="1:11" ht="15.5" x14ac:dyDescent="0.35">
      <c r="A2" s="16"/>
      <c r="B2" s="17"/>
      <c r="C2" s="17"/>
      <c r="D2" s="17"/>
      <c r="E2" s="18"/>
      <c r="F2" s="19"/>
      <c r="G2" s="19"/>
      <c r="H2" s="19"/>
      <c r="I2" s="19"/>
      <c r="J2" s="19"/>
      <c r="K2" s="19"/>
    </row>
    <row r="3" spans="1:11" ht="28.5" customHeight="1" x14ac:dyDescent="0.3">
      <c r="A3" s="148"/>
      <c r="B3" s="148"/>
      <c r="C3" s="148"/>
      <c r="D3" s="149"/>
      <c r="E3" s="150" t="s">
        <v>150</v>
      </c>
      <c r="F3" s="365" t="s">
        <v>151</v>
      </c>
      <c r="G3" s="366"/>
      <c r="H3" s="367"/>
      <c r="I3" s="365" t="s">
        <v>152</v>
      </c>
      <c r="J3" s="366"/>
      <c r="K3" s="367"/>
    </row>
    <row r="4" spans="1:11" ht="45.75" customHeight="1" x14ac:dyDescent="0.3">
      <c r="A4" s="151" t="s">
        <v>153</v>
      </c>
      <c r="B4" s="151" t="s">
        <v>154</v>
      </c>
      <c r="C4" s="151" t="s">
        <v>155</v>
      </c>
      <c r="D4" s="152" t="s">
        <v>156</v>
      </c>
      <c r="E4" s="153" t="s">
        <v>157</v>
      </c>
      <c r="F4" s="154" t="s">
        <v>158</v>
      </c>
      <c r="G4" s="154" t="s">
        <v>159</v>
      </c>
      <c r="H4" s="154" t="s">
        <v>160</v>
      </c>
      <c r="I4" s="154" t="s">
        <v>158</v>
      </c>
      <c r="J4" s="154" t="s">
        <v>159</v>
      </c>
      <c r="K4" s="154" t="s">
        <v>160</v>
      </c>
    </row>
    <row r="5" spans="1:11" ht="12.5" x14ac:dyDescent="0.25">
      <c r="A5" s="139" t="s">
        <v>260</v>
      </c>
      <c r="B5" s="195">
        <f>'Zone Summary'!B5</f>
        <v>1829.85</v>
      </c>
      <c r="C5" s="155">
        <v>1</v>
      </c>
      <c r="D5" s="156" t="s">
        <v>271</v>
      </c>
      <c r="E5" s="143">
        <f>Occupancy!M4</f>
        <v>4.7932500000000005</v>
      </c>
      <c r="F5" s="137">
        <f t="shared" ref="F5:F12" si="0">20*E5</f>
        <v>95.865000000000009</v>
      </c>
      <c r="G5" s="137">
        <f t="shared" ref="G5:G12" si="1">5*E5+0.06*B5</f>
        <v>133.75725</v>
      </c>
      <c r="H5" s="137">
        <f t="shared" ref="H5:H12" si="2">5*E5+0.06*B5</f>
        <v>133.75725</v>
      </c>
      <c r="I5" s="138">
        <f t="shared" ref="I5:I12" si="3">F5/B5</f>
        <v>5.2389540126239864E-2</v>
      </c>
      <c r="J5" s="138">
        <f t="shared" ref="J5:J12" si="4">G5/B5</f>
        <v>7.3097385031559964E-2</v>
      </c>
      <c r="K5" s="138">
        <f t="shared" ref="K5:K12" si="5">H5/B5</f>
        <v>7.3097385031559964E-2</v>
      </c>
    </row>
    <row r="6" spans="1:11" ht="12.5" x14ac:dyDescent="0.25">
      <c r="A6" s="139" t="s">
        <v>261</v>
      </c>
      <c r="B6" s="195">
        <f>'Zone Summary'!B6</f>
        <v>449.9</v>
      </c>
      <c r="C6" s="155">
        <v>1</v>
      </c>
      <c r="D6" s="156" t="s">
        <v>270</v>
      </c>
      <c r="E6" s="143">
        <f>Occupancy!M5</f>
        <v>8.6917875000000002</v>
      </c>
      <c r="F6" s="137">
        <f t="shared" si="0"/>
        <v>173.83575000000002</v>
      </c>
      <c r="G6" s="137">
        <f t="shared" si="1"/>
        <v>70.452937500000004</v>
      </c>
      <c r="H6" s="137">
        <f t="shared" si="2"/>
        <v>70.452937500000004</v>
      </c>
      <c r="I6" s="138">
        <f t="shared" si="3"/>
        <v>0.38638753056234726</v>
      </c>
      <c r="J6" s="138">
        <f t="shared" si="4"/>
        <v>0.15659688264058683</v>
      </c>
      <c r="K6" s="138">
        <f t="shared" si="5"/>
        <v>0.15659688264058683</v>
      </c>
    </row>
    <row r="7" spans="1:11" ht="12.5" x14ac:dyDescent="0.25">
      <c r="A7" s="139" t="s">
        <v>262</v>
      </c>
      <c r="B7" s="195">
        <f>'Zone Summary'!B7</f>
        <v>667.15</v>
      </c>
      <c r="C7" s="155">
        <v>1</v>
      </c>
      <c r="D7" s="156" t="s">
        <v>272</v>
      </c>
      <c r="E7" s="143">
        <f>Occupancy!M6</f>
        <v>22.494999999999997</v>
      </c>
      <c r="F7" s="137">
        <f t="shared" si="0"/>
        <v>449.9</v>
      </c>
      <c r="G7" s="137">
        <f t="shared" si="1"/>
        <v>152.50399999999999</v>
      </c>
      <c r="H7" s="137">
        <f t="shared" si="2"/>
        <v>152.50399999999999</v>
      </c>
      <c r="I7" s="138">
        <f t="shared" si="3"/>
        <v>0.67436108821104701</v>
      </c>
      <c r="J7" s="138">
        <f t="shared" si="4"/>
        <v>0.22859027205276175</v>
      </c>
      <c r="K7" s="138">
        <f t="shared" si="5"/>
        <v>0.22859027205276175</v>
      </c>
    </row>
    <row r="8" spans="1:11" ht="12.5" x14ac:dyDescent="0.25">
      <c r="A8" s="139" t="s">
        <v>263</v>
      </c>
      <c r="B8" s="195">
        <f>'Zone Summary'!B8</f>
        <v>750.19999999999993</v>
      </c>
      <c r="C8" s="155">
        <v>1</v>
      </c>
      <c r="D8" s="156" t="s">
        <v>263</v>
      </c>
      <c r="E8" s="143">
        <f>Occupancy!M7</f>
        <v>0</v>
      </c>
      <c r="F8" s="137">
        <f t="shared" si="0"/>
        <v>0</v>
      </c>
      <c r="G8" s="137">
        <f t="shared" si="1"/>
        <v>45.011999999999993</v>
      </c>
      <c r="H8" s="137">
        <f t="shared" si="2"/>
        <v>45.011999999999993</v>
      </c>
      <c r="I8" s="138">
        <f t="shared" si="3"/>
        <v>0</v>
      </c>
      <c r="J8" s="138">
        <f t="shared" si="4"/>
        <v>0.06</v>
      </c>
      <c r="K8" s="138">
        <f t="shared" si="5"/>
        <v>0.06</v>
      </c>
    </row>
    <row r="9" spans="1:11" ht="12.5" x14ac:dyDescent="0.25">
      <c r="A9" s="139" t="s">
        <v>264</v>
      </c>
      <c r="B9" s="195">
        <f>'Zone Summary'!B9</f>
        <v>221.1</v>
      </c>
      <c r="C9" s="155">
        <v>1</v>
      </c>
      <c r="D9" s="156" t="s">
        <v>273</v>
      </c>
      <c r="E9" s="143">
        <f>Occupancy!M8</f>
        <v>0</v>
      </c>
      <c r="F9" s="137">
        <f t="shared" si="0"/>
        <v>0</v>
      </c>
      <c r="G9" s="137">
        <f t="shared" si="1"/>
        <v>13.266</v>
      </c>
      <c r="H9" s="137">
        <f t="shared" si="2"/>
        <v>13.266</v>
      </c>
      <c r="I9" s="138">
        <f t="shared" si="3"/>
        <v>0</v>
      </c>
      <c r="J9" s="138">
        <f t="shared" si="4"/>
        <v>6.0000000000000005E-2</v>
      </c>
      <c r="K9" s="138">
        <f t="shared" si="5"/>
        <v>6.0000000000000005E-2</v>
      </c>
    </row>
    <row r="10" spans="1:11" ht="12.5" x14ac:dyDescent="0.25">
      <c r="A10" s="139" t="s">
        <v>265</v>
      </c>
      <c r="B10" s="195">
        <f>'Zone Summary'!B10</f>
        <v>110.55</v>
      </c>
      <c r="C10" s="155">
        <v>1</v>
      </c>
      <c r="D10" s="156" t="s">
        <v>265</v>
      </c>
      <c r="E10" s="143">
        <f>Occupancy!M9</f>
        <v>0</v>
      </c>
      <c r="F10" s="137">
        <f t="shared" si="0"/>
        <v>0</v>
      </c>
      <c r="G10" s="137">
        <f t="shared" si="1"/>
        <v>6.633</v>
      </c>
      <c r="H10" s="137">
        <f t="shared" si="2"/>
        <v>6.633</v>
      </c>
      <c r="I10" s="138">
        <f t="shared" si="3"/>
        <v>0</v>
      </c>
      <c r="J10" s="138">
        <f t="shared" si="4"/>
        <v>6.0000000000000005E-2</v>
      </c>
      <c r="K10" s="138">
        <f t="shared" si="5"/>
        <v>6.0000000000000005E-2</v>
      </c>
    </row>
    <row r="11" spans="1:11" ht="12.5" x14ac:dyDescent="0.25">
      <c r="A11" s="139" t="s">
        <v>266</v>
      </c>
      <c r="B11" s="195">
        <f>'Zone Summary'!B11</f>
        <v>110.55</v>
      </c>
      <c r="C11" s="155">
        <v>1</v>
      </c>
      <c r="D11" s="156" t="s">
        <v>266</v>
      </c>
      <c r="E11" s="143">
        <f>Occupancy!M10</f>
        <v>0</v>
      </c>
      <c r="F11" s="137">
        <f t="shared" si="0"/>
        <v>0</v>
      </c>
      <c r="G11" s="137">
        <f t="shared" si="1"/>
        <v>6.633</v>
      </c>
      <c r="H11" s="137">
        <f t="shared" si="2"/>
        <v>6.633</v>
      </c>
      <c r="I11" s="138">
        <f t="shared" si="3"/>
        <v>0</v>
      </c>
      <c r="J11" s="138">
        <f t="shared" si="4"/>
        <v>6.0000000000000005E-2</v>
      </c>
      <c r="K11" s="138">
        <f t="shared" si="5"/>
        <v>6.0000000000000005E-2</v>
      </c>
    </row>
    <row r="12" spans="1:11" ht="12.5" x14ac:dyDescent="0.25">
      <c r="A12" s="139" t="s">
        <v>267</v>
      </c>
      <c r="B12" s="195">
        <f>'Zone Summary'!B12</f>
        <v>449.9</v>
      </c>
      <c r="C12" s="155">
        <v>1</v>
      </c>
      <c r="D12" s="156" t="s">
        <v>274</v>
      </c>
      <c r="E12" s="143">
        <f>Occupancy!M11</f>
        <v>0</v>
      </c>
      <c r="F12" s="137">
        <f t="shared" si="0"/>
        <v>0</v>
      </c>
      <c r="G12" s="137">
        <f t="shared" si="1"/>
        <v>26.993999999999996</v>
      </c>
      <c r="H12" s="137">
        <f t="shared" si="2"/>
        <v>26.993999999999996</v>
      </c>
      <c r="I12" s="138">
        <f t="shared" si="3"/>
        <v>0</v>
      </c>
      <c r="J12" s="138">
        <f t="shared" si="4"/>
        <v>0.06</v>
      </c>
      <c r="K12" s="138">
        <f t="shared" si="5"/>
        <v>0.06</v>
      </c>
    </row>
    <row r="13" spans="1:11" ht="12.5" x14ac:dyDescent="0.25">
      <c r="A13" s="139" t="s">
        <v>268</v>
      </c>
      <c r="B13" s="195">
        <f>'Zone Summary'!B13</f>
        <v>6114.3047000000006</v>
      </c>
      <c r="C13" s="155">
        <v>1</v>
      </c>
      <c r="D13" s="156" t="s">
        <v>268</v>
      </c>
      <c r="E13" s="143">
        <f>Occupancy!M12</f>
        <v>4.4989999999999997</v>
      </c>
      <c r="F13" s="137">
        <f>20*E13</f>
        <v>89.97999999999999</v>
      </c>
      <c r="G13" s="137">
        <f>5*E13+0.06*B13</f>
        <v>389.35328200000004</v>
      </c>
      <c r="H13" s="137">
        <f>5*E13+0.06*B13</f>
        <v>389.35328200000004</v>
      </c>
      <c r="I13" s="138">
        <f>F13/B13</f>
        <v>1.4716309443983056E-2</v>
      </c>
      <c r="J13" s="138">
        <f>G13/B13</f>
        <v>6.3679077360995762E-2</v>
      </c>
      <c r="K13" s="138">
        <f>H13/B13</f>
        <v>6.3679077360995762E-2</v>
      </c>
    </row>
    <row r="14" spans="1:11" customFormat="1" ht="12.5" x14ac:dyDescent="0.25">
      <c r="A14" s="208" t="s">
        <v>188</v>
      </c>
      <c r="B14" s="195">
        <f>'Zone Summary'!B14</f>
        <v>5502.2000000000007</v>
      </c>
      <c r="C14" s="206"/>
      <c r="D14" s="207"/>
      <c r="E14" s="207"/>
      <c r="F14" s="188"/>
      <c r="G14" s="189"/>
      <c r="H14" s="207"/>
      <c r="I14" s="189"/>
      <c r="J14" s="189"/>
      <c r="K14" s="207"/>
    </row>
    <row r="15" spans="1:11" ht="18" customHeight="1" x14ac:dyDescent="0.3">
      <c r="A15" s="157" t="s">
        <v>164</v>
      </c>
      <c r="B15" s="158">
        <f>SUMPRODUCT(B5:B13,$C5:$C13)</f>
        <v>10703.504700000001</v>
      </c>
      <c r="C15" s="159"/>
      <c r="D15" s="160" t="s">
        <v>164</v>
      </c>
      <c r="E15" s="161">
        <f>SUM(E5:E13)</f>
        <v>40.479037499999997</v>
      </c>
      <c r="F15" s="162">
        <f t="shared" ref="F15:K15" si="6">SUMPRODUCT($C$5:$C$13,F5:F13)</f>
        <v>809.58075000000008</v>
      </c>
      <c r="G15" s="161">
        <f t="shared" si="6"/>
        <v>844.60546950000003</v>
      </c>
      <c r="H15" s="158">
        <f t="shared" si="6"/>
        <v>844.60546950000003</v>
      </c>
      <c r="I15" s="162">
        <f t="shared" si="6"/>
        <v>1.1278544683436171</v>
      </c>
      <c r="J15" s="161">
        <f t="shared" si="6"/>
        <v>0.82196361708590449</v>
      </c>
      <c r="K15" s="158">
        <f t="shared" si="6"/>
        <v>0.82196361708590449</v>
      </c>
    </row>
    <row r="16" spans="1:11" ht="13" x14ac:dyDescent="0.3">
      <c r="A16" s="125" t="s">
        <v>242</v>
      </c>
      <c r="B16" s="21"/>
      <c r="C16" s="22"/>
      <c r="D16" s="22"/>
      <c r="E16" s="23"/>
      <c r="F16" s="24"/>
      <c r="G16" s="25"/>
      <c r="H16" s="25"/>
      <c r="I16" s="26"/>
      <c r="J16" s="26"/>
      <c r="K16" s="26"/>
    </row>
    <row r="22" spans="2:2" x14ac:dyDescent="0.25">
      <c r="B22" s="27"/>
    </row>
    <row r="23" spans="2:2" ht="20" x14ac:dyDescent="0.25">
      <c r="B23" s="28" t="s">
        <v>161</v>
      </c>
    </row>
    <row r="24" spans="2:2" ht="20" x14ac:dyDescent="0.25">
      <c r="B24" s="28" t="s">
        <v>163</v>
      </c>
    </row>
    <row r="25" spans="2:2" x14ac:dyDescent="0.25">
      <c r="B25" s="28" t="s">
        <v>162</v>
      </c>
    </row>
  </sheetData>
  <mergeCells count="2">
    <mergeCell ref="F3:H3"/>
    <mergeCell ref="I3:K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B52"/>
  <sheetViews>
    <sheetView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A61" sqref="A61"/>
    </sheetView>
  </sheetViews>
  <sheetFormatPr defaultColWidth="10.6640625" defaultRowHeight="10" x14ac:dyDescent="0.2"/>
  <cols>
    <col min="1" max="1" width="33.33203125" style="8" customWidth="1"/>
    <col min="2" max="2" width="10.6640625" style="8" customWidth="1"/>
    <col min="3" max="3" width="14.88671875" style="8" customWidth="1"/>
    <col min="4" max="4" width="17" style="8" customWidth="1"/>
    <col min="5" max="28" width="5.44140625" style="8" customWidth="1"/>
    <col min="29" max="16384" width="10.6640625" style="8"/>
  </cols>
  <sheetData>
    <row r="1" spans="1:28" ht="28.5" customHeight="1" x14ac:dyDescent="0.3">
      <c r="A1" s="14"/>
    </row>
    <row r="2" spans="1:28" ht="10.5" x14ac:dyDescent="0.25">
      <c r="A2" s="62" t="s">
        <v>35</v>
      </c>
      <c r="B2" s="63" t="s">
        <v>44</v>
      </c>
      <c r="C2" s="63" t="s">
        <v>45</v>
      </c>
      <c r="D2" s="63" t="s">
        <v>46</v>
      </c>
      <c r="E2" s="64" t="s">
        <v>53</v>
      </c>
      <c r="F2" s="64" t="s">
        <v>54</v>
      </c>
      <c r="G2" s="64" t="s">
        <v>55</v>
      </c>
      <c r="H2" s="64" t="s">
        <v>56</v>
      </c>
      <c r="I2" s="64" t="s">
        <v>57</v>
      </c>
      <c r="J2" s="64" t="s">
        <v>58</v>
      </c>
      <c r="K2" s="64" t="s">
        <v>59</v>
      </c>
      <c r="L2" s="64" t="s">
        <v>60</v>
      </c>
      <c r="M2" s="64" t="s">
        <v>61</v>
      </c>
      <c r="N2" s="64" t="s">
        <v>62</v>
      </c>
      <c r="O2" s="64" t="s">
        <v>63</v>
      </c>
      <c r="P2" s="64" t="s">
        <v>64</v>
      </c>
      <c r="Q2" s="64" t="s">
        <v>65</v>
      </c>
      <c r="R2" s="64" t="s">
        <v>66</v>
      </c>
      <c r="S2" s="64" t="s">
        <v>67</v>
      </c>
      <c r="T2" s="64" t="s">
        <v>68</v>
      </c>
      <c r="U2" s="64" t="s">
        <v>69</v>
      </c>
      <c r="V2" s="64" t="s">
        <v>70</v>
      </c>
      <c r="W2" s="64" t="s">
        <v>71</v>
      </c>
      <c r="X2" s="64" t="s">
        <v>72</v>
      </c>
      <c r="Y2" s="64" t="s">
        <v>73</v>
      </c>
      <c r="Z2" s="64" t="s">
        <v>74</v>
      </c>
      <c r="AA2" s="64" t="s">
        <v>75</v>
      </c>
      <c r="AB2" s="65" t="s">
        <v>76</v>
      </c>
    </row>
    <row r="3" spans="1:28" ht="10.5" x14ac:dyDescent="0.25">
      <c r="A3" s="66" t="s">
        <v>128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</row>
    <row r="4" spans="1:28" x14ac:dyDescent="0.2">
      <c r="A4" s="69" t="s">
        <v>37</v>
      </c>
      <c r="B4" s="70" t="s">
        <v>48</v>
      </c>
      <c r="C4" s="70" t="s">
        <v>47</v>
      </c>
      <c r="D4" s="70" t="s">
        <v>191</v>
      </c>
      <c r="E4" s="70">
        <v>0.18</v>
      </c>
      <c r="F4" s="70">
        <v>0.18</v>
      </c>
      <c r="G4" s="70">
        <v>0.18</v>
      </c>
      <c r="H4" s="70">
        <v>0.18</v>
      </c>
      <c r="I4" s="70">
        <v>0.18</v>
      </c>
      <c r="J4" s="70">
        <v>0.23</v>
      </c>
      <c r="K4" s="70">
        <v>0.23</v>
      </c>
      <c r="L4" s="70">
        <v>0.42</v>
      </c>
      <c r="M4" s="70">
        <v>0.9</v>
      </c>
      <c r="N4" s="70">
        <v>0.9</v>
      </c>
      <c r="O4" s="70">
        <v>0.9</v>
      </c>
      <c r="P4" s="70">
        <v>0.9</v>
      </c>
      <c r="Q4" s="70">
        <v>0.8</v>
      </c>
      <c r="R4" s="70">
        <v>0.9</v>
      </c>
      <c r="S4" s="70">
        <v>0.9</v>
      </c>
      <c r="T4" s="70">
        <v>0.9</v>
      </c>
      <c r="U4" s="70">
        <v>0.9</v>
      </c>
      <c r="V4" s="70">
        <v>0.61</v>
      </c>
      <c r="W4" s="70">
        <v>0.42</v>
      </c>
      <c r="X4" s="70">
        <v>0.42</v>
      </c>
      <c r="Y4" s="70">
        <v>0.32</v>
      </c>
      <c r="Z4" s="70">
        <v>0.32</v>
      </c>
      <c r="AA4" s="70">
        <v>0.23</v>
      </c>
      <c r="AB4" s="71">
        <v>0.18</v>
      </c>
    </row>
    <row r="5" spans="1:28" x14ac:dyDescent="0.2">
      <c r="A5" s="69"/>
      <c r="B5" s="70"/>
      <c r="C5" s="70"/>
      <c r="D5" s="70" t="s">
        <v>192</v>
      </c>
      <c r="E5" s="70">
        <v>0.18</v>
      </c>
      <c r="F5" s="70">
        <v>0.18</v>
      </c>
      <c r="G5" s="70">
        <v>0.18</v>
      </c>
      <c r="H5" s="70">
        <v>0.18</v>
      </c>
      <c r="I5" s="70">
        <v>0.18</v>
      </c>
      <c r="J5" s="70">
        <v>0.18</v>
      </c>
      <c r="K5" s="70">
        <v>0.18</v>
      </c>
      <c r="L5" s="70">
        <v>0.18</v>
      </c>
      <c r="M5" s="70">
        <v>0.18</v>
      </c>
      <c r="N5" s="70">
        <v>0.18</v>
      </c>
      <c r="O5" s="70">
        <v>0.18</v>
      </c>
      <c r="P5" s="70">
        <v>0.18</v>
      </c>
      <c r="Q5" s="70">
        <v>0.18</v>
      </c>
      <c r="R5" s="70">
        <v>0.18</v>
      </c>
      <c r="S5" s="70">
        <v>0.18</v>
      </c>
      <c r="T5" s="70">
        <v>0.18</v>
      </c>
      <c r="U5" s="70">
        <v>0.18</v>
      </c>
      <c r="V5" s="70">
        <v>0.18</v>
      </c>
      <c r="W5" s="70">
        <v>0.18</v>
      </c>
      <c r="X5" s="70">
        <v>0.18</v>
      </c>
      <c r="Y5" s="70">
        <v>0.18</v>
      </c>
      <c r="Z5" s="70">
        <v>0.18</v>
      </c>
      <c r="AA5" s="70">
        <v>0.18</v>
      </c>
      <c r="AB5" s="71">
        <v>0.18</v>
      </c>
    </row>
    <row r="6" spans="1:28" x14ac:dyDescent="0.2">
      <c r="A6" s="69"/>
      <c r="B6" s="70"/>
      <c r="C6" s="70"/>
      <c r="D6" s="70" t="s">
        <v>193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1">
        <v>0</v>
      </c>
    </row>
    <row r="7" spans="1:28" x14ac:dyDescent="0.2">
      <c r="A7" s="69"/>
      <c r="B7" s="70"/>
      <c r="C7" s="70"/>
      <c r="D7" s="70" t="s">
        <v>194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1</v>
      </c>
      <c r="K7" s="70">
        <v>1</v>
      </c>
      <c r="L7" s="70">
        <v>1</v>
      </c>
      <c r="M7" s="70">
        <v>1</v>
      </c>
      <c r="N7" s="70">
        <v>1</v>
      </c>
      <c r="O7" s="70">
        <v>1</v>
      </c>
      <c r="P7" s="70">
        <v>1</v>
      </c>
      <c r="Q7" s="70">
        <v>1</v>
      </c>
      <c r="R7" s="70">
        <v>1</v>
      </c>
      <c r="S7" s="70">
        <v>1</v>
      </c>
      <c r="T7" s="70">
        <v>1</v>
      </c>
      <c r="U7" s="70">
        <v>1</v>
      </c>
      <c r="V7" s="70">
        <v>1</v>
      </c>
      <c r="W7" s="70">
        <v>1</v>
      </c>
      <c r="X7" s="70">
        <v>1</v>
      </c>
      <c r="Y7" s="70">
        <v>1</v>
      </c>
      <c r="Z7" s="70">
        <v>1</v>
      </c>
      <c r="AA7" s="70">
        <v>1</v>
      </c>
      <c r="AB7" s="71">
        <v>1</v>
      </c>
    </row>
    <row r="8" spans="1:28" x14ac:dyDescent="0.2">
      <c r="A8" s="6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1"/>
    </row>
    <row r="9" spans="1:28" x14ac:dyDescent="0.2">
      <c r="A9" s="69" t="s">
        <v>39</v>
      </c>
      <c r="B9" s="70" t="s">
        <v>48</v>
      </c>
      <c r="C9" s="70" t="s">
        <v>47</v>
      </c>
      <c r="D9" s="70" t="s">
        <v>191</v>
      </c>
      <c r="E9" s="70">
        <v>0.5</v>
      </c>
      <c r="F9" s="70">
        <v>0.5</v>
      </c>
      <c r="G9" s="70">
        <v>0.5</v>
      </c>
      <c r="H9" s="70">
        <v>0.5</v>
      </c>
      <c r="I9" s="70">
        <v>0.5</v>
      </c>
      <c r="J9" s="70">
        <v>1</v>
      </c>
      <c r="K9" s="70">
        <v>1</v>
      </c>
      <c r="L9" s="70">
        <v>1</v>
      </c>
      <c r="M9" s="70">
        <v>1</v>
      </c>
      <c r="N9" s="70">
        <v>1</v>
      </c>
      <c r="O9" s="70">
        <v>1</v>
      </c>
      <c r="P9" s="70">
        <v>1</v>
      </c>
      <c r="Q9" s="70">
        <v>0.94</v>
      </c>
      <c r="R9" s="70">
        <v>1</v>
      </c>
      <c r="S9" s="70">
        <v>1</v>
      </c>
      <c r="T9" s="70">
        <v>1</v>
      </c>
      <c r="U9" s="70">
        <v>1</v>
      </c>
      <c r="V9" s="70">
        <v>0.5</v>
      </c>
      <c r="W9" s="70">
        <v>0.2</v>
      </c>
      <c r="X9" s="70">
        <v>0.2</v>
      </c>
      <c r="Y9" s="70">
        <v>0.2</v>
      </c>
      <c r="Z9" s="70">
        <v>0.2</v>
      </c>
      <c r="AA9" s="70">
        <v>0.2</v>
      </c>
      <c r="AB9" s="71">
        <v>0.2</v>
      </c>
    </row>
    <row r="10" spans="1:28" x14ac:dyDescent="0.2">
      <c r="A10" s="69"/>
      <c r="B10" s="70"/>
      <c r="C10" s="70"/>
      <c r="D10" s="70" t="s">
        <v>192</v>
      </c>
      <c r="E10" s="70">
        <v>0.2</v>
      </c>
      <c r="F10" s="70">
        <v>0.2</v>
      </c>
      <c r="G10" s="70">
        <v>0.2</v>
      </c>
      <c r="H10" s="70">
        <v>0.2</v>
      </c>
      <c r="I10" s="70">
        <v>0.2</v>
      </c>
      <c r="J10" s="70">
        <v>0.2</v>
      </c>
      <c r="K10" s="70">
        <v>0.2</v>
      </c>
      <c r="L10" s="70">
        <v>0.2</v>
      </c>
      <c r="M10" s="70">
        <v>0.2</v>
      </c>
      <c r="N10" s="70">
        <v>0.2</v>
      </c>
      <c r="O10" s="70">
        <v>0.2</v>
      </c>
      <c r="P10" s="70">
        <v>0.2</v>
      </c>
      <c r="Q10" s="70">
        <v>0.2</v>
      </c>
      <c r="R10" s="70">
        <v>0.2</v>
      </c>
      <c r="S10" s="70">
        <v>0.2</v>
      </c>
      <c r="T10" s="70">
        <v>0.2</v>
      </c>
      <c r="U10" s="70">
        <v>0.2</v>
      </c>
      <c r="V10" s="70">
        <v>0.2</v>
      </c>
      <c r="W10" s="70">
        <v>0.2</v>
      </c>
      <c r="X10" s="70">
        <v>0.2</v>
      </c>
      <c r="Y10" s="70">
        <v>0.2</v>
      </c>
      <c r="Z10" s="70">
        <v>0.2</v>
      </c>
      <c r="AA10" s="70">
        <v>0.2</v>
      </c>
      <c r="AB10" s="71">
        <v>0.2</v>
      </c>
    </row>
    <row r="11" spans="1:28" x14ac:dyDescent="0.2">
      <c r="A11" s="69"/>
      <c r="B11" s="70"/>
      <c r="C11" s="70"/>
      <c r="D11" s="70" t="s">
        <v>193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1">
        <v>0</v>
      </c>
    </row>
    <row r="12" spans="1:28" x14ac:dyDescent="0.2">
      <c r="A12" s="69"/>
      <c r="B12" s="70"/>
      <c r="C12" s="70"/>
      <c r="D12" s="70" t="s">
        <v>194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1">
        <v>1</v>
      </c>
    </row>
    <row r="13" spans="1:28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1"/>
    </row>
    <row r="14" spans="1:28" x14ac:dyDescent="0.2">
      <c r="A14" s="69" t="s">
        <v>38</v>
      </c>
      <c r="B14" s="70" t="s">
        <v>48</v>
      </c>
      <c r="C14" s="70" t="s">
        <v>47</v>
      </c>
      <c r="D14" s="70" t="s">
        <v>191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0.11</v>
      </c>
      <c r="L14" s="70">
        <v>0.21</v>
      </c>
      <c r="M14" s="70">
        <v>1</v>
      </c>
      <c r="N14" s="70">
        <v>1</v>
      </c>
      <c r="O14" s="70">
        <v>1</v>
      </c>
      <c r="P14" s="70">
        <v>1</v>
      </c>
      <c r="Q14" s="70">
        <v>0.53</v>
      </c>
      <c r="R14" s="70">
        <v>1</v>
      </c>
      <c r="S14" s="70">
        <v>1</v>
      </c>
      <c r="T14" s="70">
        <v>1</v>
      </c>
      <c r="U14" s="70">
        <v>1</v>
      </c>
      <c r="V14" s="70">
        <v>0.32</v>
      </c>
      <c r="W14" s="70">
        <v>0.11</v>
      </c>
      <c r="X14" s="70">
        <v>0.11</v>
      </c>
      <c r="Y14" s="70">
        <v>0.11</v>
      </c>
      <c r="Z14" s="70">
        <v>0.11</v>
      </c>
      <c r="AA14" s="70">
        <v>0.05</v>
      </c>
      <c r="AB14" s="71">
        <v>0</v>
      </c>
    </row>
    <row r="15" spans="1:28" x14ac:dyDescent="0.2">
      <c r="A15" s="69"/>
      <c r="B15" s="70"/>
      <c r="C15" s="70"/>
      <c r="D15" s="70" t="s">
        <v>192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1">
        <v>0</v>
      </c>
    </row>
    <row r="16" spans="1:28" x14ac:dyDescent="0.2">
      <c r="A16" s="69"/>
      <c r="B16" s="70"/>
      <c r="C16" s="70"/>
      <c r="D16" s="70" t="s">
        <v>193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1">
        <v>0</v>
      </c>
    </row>
    <row r="17" spans="1:28" x14ac:dyDescent="0.2">
      <c r="A17" s="69"/>
      <c r="B17" s="70"/>
      <c r="C17" s="70"/>
      <c r="D17" s="70" t="s">
        <v>194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1</v>
      </c>
      <c r="K17" s="70">
        <v>1</v>
      </c>
      <c r="L17" s="70">
        <v>1</v>
      </c>
      <c r="M17" s="70">
        <v>1</v>
      </c>
      <c r="N17" s="70">
        <v>1</v>
      </c>
      <c r="O17" s="70">
        <v>1</v>
      </c>
      <c r="P17" s="70">
        <v>1</v>
      </c>
      <c r="Q17" s="70">
        <v>1</v>
      </c>
      <c r="R17" s="70">
        <v>1</v>
      </c>
      <c r="S17" s="70">
        <v>1</v>
      </c>
      <c r="T17" s="70">
        <v>1</v>
      </c>
      <c r="U17" s="70">
        <v>1</v>
      </c>
      <c r="V17" s="70">
        <v>1</v>
      </c>
      <c r="W17" s="70">
        <v>1</v>
      </c>
      <c r="X17" s="70">
        <v>1</v>
      </c>
      <c r="Y17" s="70">
        <v>1</v>
      </c>
      <c r="Z17" s="70">
        <v>1</v>
      </c>
      <c r="AA17" s="70">
        <v>1</v>
      </c>
      <c r="AB17" s="71">
        <v>1</v>
      </c>
    </row>
    <row r="18" spans="1:28" x14ac:dyDescent="0.2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1"/>
    </row>
    <row r="19" spans="1:28" ht="10.5" x14ac:dyDescent="0.25">
      <c r="A19" s="368" t="s">
        <v>199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369"/>
      <c r="AB19" s="370"/>
    </row>
    <row r="20" spans="1:28" x14ac:dyDescent="0.2">
      <c r="A20" s="72" t="s">
        <v>196</v>
      </c>
      <c r="B20" s="35" t="s">
        <v>48</v>
      </c>
      <c r="C20" s="35" t="s">
        <v>47</v>
      </c>
      <c r="D20" s="35" t="s">
        <v>197</v>
      </c>
      <c r="E20" s="35">
        <v>1</v>
      </c>
      <c r="F20" s="35">
        <v>1</v>
      </c>
      <c r="G20" s="35">
        <v>1</v>
      </c>
      <c r="H20" s="35">
        <v>1</v>
      </c>
      <c r="I20" s="35">
        <v>1</v>
      </c>
      <c r="J20" s="35">
        <v>1</v>
      </c>
      <c r="K20" s="35">
        <v>1</v>
      </c>
      <c r="L20" s="35">
        <v>1</v>
      </c>
      <c r="M20" s="35">
        <v>1</v>
      </c>
      <c r="N20" s="35">
        <v>1</v>
      </c>
      <c r="O20" s="35">
        <v>1</v>
      </c>
      <c r="P20" s="35">
        <v>1</v>
      </c>
      <c r="Q20" s="35">
        <v>1</v>
      </c>
      <c r="R20" s="35">
        <v>1</v>
      </c>
      <c r="S20" s="35">
        <v>1</v>
      </c>
      <c r="T20" s="35">
        <v>1</v>
      </c>
      <c r="U20" s="35">
        <v>1</v>
      </c>
      <c r="V20" s="35">
        <v>1</v>
      </c>
      <c r="W20" s="35">
        <v>1</v>
      </c>
      <c r="X20" s="35">
        <v>1</v>
      </c>
      <c r="Y20" s="35">
        <v>1</v>
      </c>
      <c r="Z20" s="35">
        <v>1</v>
      </c>
      <c r="AA20" s="35">
        <v>1</v>
      </c>
      <c r="AB20" s="73">
        <v>1</v>
      </c>
    </row>
    <row r="21" spans="1:28" x14ac:dyDescent="0.2">
      <c r="A21" s="72" t="s">
        <v>198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73"/>
    </row>
    <row r="22" spans="1:28" x14ac:dyDescent="0.2">
      <c r="A22" s="72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73"/>
    </row>
    <row r="23" spans="1:28" ht="10.5" x14ac:dyDescent="0.25">
      <c r="A23" s="66" t="s">
        <v>129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8"/>
    </row>
    <row r="24" spans="1:28" x14ac:dyDescent="0.2">
      <c r="A24" s="69" t="s">
        <v>43</v>
      </c>
      <c r="B24" s="70" t="s">
        <v>48</v>
      </c>
      <c r="C24" s="70" t="s">
        <v>47</v>
      </c>
      <c r="D24" s="70" t="s">
        <v>191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0.27</v>
      </c>
      <c r="M24" s="70">
        <v>0.55000000000000004</v>
      </c>
      <c r="N24" s="70">
        <v>0.64</v>
      </c>
      <c r="O24" s="70">
        <v>0.64</v>
      </c>
      <c r="P24" s="70">
        <v>0.82</v>
      </c>
      <c r="Q24" s="70">
        <v>1</v>
      </c>
      <c r="R24" s="70">
        <v>0.91</v>
      </c>
      <c r="S24" s="70">
        <v>0.55000000000000004</v>
      </c>
      <c r="T24" s="70">
        <v>0.55000000000000004</v>
      </c>
      <c r="U24" s="70">
        <v>0.73</v>
      </c>
      <c r="V24" s="70">
        <v>0.37</v>
      </c>
      <c r="W24" s="70">
        <v>0.37</v>
      </c>
      <c r="X24" s="70">
        <v>0.18</v>
      </c>
      <c r="Y24" s="70">
        <v>0.27</v>
      </c>
      <c r="Z24" s="70">
        <v>0.09</v>
      </c>
      <c r="AA24" s="70">
        <v>0</v>
      </c>
      <c r="AB24" s="71">
        <v>0</v>
      </c>
    </row>
    <row r="25" spans="1:28" x14ac:dyDescent="0.2">
      <c r="A25" s="69"/>
      <c r="B25" s="70"/>
      <c r="C25" s="70"/>
      <c r="D25" s="70" t="s">
        <v>192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1">
        <v>0</v>
      </c>
    </row>
    <row r="26" spans="1:28" x14ac:dyDescent="0.2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1"/>
    </row>
    <row r="27" spans="1:28" ht="10.5" x14ac:dyDescent="0.25">
      <c r="A27" s="66" t="s">
        <v>40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8"/>
    </row>
    <row r="28" spans="1:28" x14ac:dyDescent="0.2">
      <c r="A28" s="69" t="s">
        <v>147</v>
      </c>
      <c r="B28" s="70" t="s">
        <v>48</v>
      </c>
      <c r="C28" s="70" t="s">
        <v>47</v>
      </c>
      <c r="D28" s="70" t="s">
        <v>191</v>
      </c>
      <c r="E28" s="70">
        <v>1</v>
      </c>
      <c r="F28" s="70">
        <v>1</v>
      </c>
      <c r="G28" s="70">
        <v>1</v>
      </c>
      <c r="H28" s="70">
        <v>1</v>
      </c>
      <c r="I28" s="70">
        <v>1</v>
      </c>
      <c r="J28" s="70">
        <v>1</v>
      </c>
      <c r="K28" s="70">
        <v>0.25</v>
      </c>
      <c r="L28" s="70">
        <v>0.25</v>
      </c>
      <c r="M28" s="70">
        <v>0.25</v>
      </c>
      <c r="N28" s="70">
        <v>0.25</v>
      </c>
      <c r="O28" s="70">
        <v>0.25</v>
      </c>
      <c r="P28" s="70">
        <v>0.25</v>
      </c>
      <c r="Q28" s="70">
        <v>0.25</v>
      </c>
      <c r="R28" s="70">
        <v>0.25</v>
      </c>
      <c r="S28" s="70">
        <v>0.25</v>
      </c>
      <c r="T28" s="70">
        <v>0.25</v>
      </c>
      <c r="U28" s="70">
        <v>0.25</v>
      </c>
      <c r="V28" s="70">
        <v>0.25</v>
      </c>
      <c r="W28" s="70">
        <v>0.25</v>
      </c>
      <c r="X28" s="70">
        <v>1</v>
      </c>
      <c r="Y28" s="70">
        <v>1</v>
      </c>
      <c r="Z28" s="70">
        <v>1</v>
      </c>
      <c r="AA28" s="70">
        <v>1</v>
      </c>
      <c r="AB28" s="71">
        <v>1</v>
      </c>
    </row>
    <row r="29" spans="1:28" x14ac:dyDescent="0.2">
      <c r="A29" s="69"/>
      <c r="B29" s="70"/>
      <c r="C29" s="70"/>
      <c r="D29" s="70" t="s">
        <v>192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1">
        <v>0</v>
      </c>
    </row>
    <row r="30" spans="1:28" x14ac:dyDescent="0.2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1"/>
    </row>
    <row r="31" spans="1:28" ht="10.5" x14ac:dyDescent="0.25">
      <c r="A31" s="66" t="s">
        <v>127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8"/>
    </row>
    <row r="32" spans="1:28" x14ac:dyDescent="0.2">
      <c r="A32" s="69" t="s">
        <v>50</v>
      </c>
      <c r="B32" s="70" t="s">
        <v>195</v>
      </c>
      <c r="C32" s="70" t="s">
        <v>47</v>
      </c>
      <c r="D32" s="70" t="s">
        <v>191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1</v>
      </c>
      <c r="L32" s="70">
        <v>1</v>
      </c>
      <c r="M32" s="70">
        <v>1</v>
      </c>
      <c r="N32" s="70">
        <v>1</v>
      </c>
      <c r="O32" s="70">
        <v>1</v>
      </c>
      <c r="P32" s="70">
        <v>1</v>
      </c>
      <c r="Q32" s="70">
        <v>1</v>
      </c>
      <c r="R32" s="70">
        <v>1</v>
      </c>
      <c r="S32" s="70">
        <v>1</v>
      </c>
      <c r="T32" s="70">
        <v>1</v>
      </c>
      <c r="U32" s="70">
        <v>1</v>
      </c>
      <c r="V32" s="70">
        <v>1</v>
      </c>
      <c r="W32" s="70">
        <v>1</v>
      </c>
      <c r="X32" s="70">
        <v>0</v>
      </c>
      <c r="Y32" s="70">
        <v>0</v>
      </c>
      <c r="Z32" s="70">
        <v>0</v>
      </c>
      <c r="AA32" s="70">
        <v>0</v>
      </c>
      <c r="AB32" s="71">
        <v>0</v>
      </c>
    </row>
    <row r="33" spans="1:28" x14ac:dyDescent="0.2">
      <c r="A33" s="69" t="s">
        <v>148</v>
      </c>
      <c r="B33" s="70"/>
      <c r="C33" s="70"/>
      <c r="D33" s="70" t="s">
        <v>192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1">
        <v>0</v>
      </c>
    </row>
    <row r="34" spans="1:28" hidden="1" x14ac:dyDescent="0.2">
      <c r="A34" s="6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1"/>
    </row>
    <row r="35" spans="1:28" hidden="1" x14ac:dyDescent="0.2">
      <c r="A35" s="74" t="s">
        <v>41</v>
      </c>
      <c r="B35" s="75" t="s">
        <v>51</v>
      </c>
      <c r="C35" s="75" t="s">
        <v>47</v>
      </c>
      <c r="D35" s="70" t="s">
        <v>191</v>
      </c>
      <c r="E35" s="75">
        <v>15.6</v>
      </c>
      <c r="F35" s="75">
        <v>15.6</v>
      </c>
      <c r="G35" s="75">
        <v>15.6</v>
      </c>
      <c r="H35" s="75">
        <v>15.6</v>
      </c>
      <c r="I35" s="75">
        <v>15.6</v>
      </c>
      <c r="J35" s="75">
        <v>15.6</v>
      </c>
      <c r="K35" s="75">
        <v>18.329999999999998</v>
      </c>
      <c r="L35" s="75">
        <v>21.1</v>
      </c>
      <c r="M35" s="75">
        <v>21.1</v>
      </c>
      <c r="N35" s="75">
        <v>21.1</v>
      </c>
      <c r="O35" s="75">
        <v>21.1</v>
      </c>
      <c r="P35" s="75">
        <v>21.1</v>
      </c>
      <c r="Q35" s="75">
        <v>21.1</v>
      </c>
      <c r="R35" s="75">
        <v>21.1</v>
      </c>
      <c r="S35" s="75">
        <v>21.1</v>
      </c>
      <c r="T35" s="75">
        <v>21.1</v>
      </c>
      <c r="U35" s="75">
        <v>21.1</v>
      </c>
      <c r="V35" s="75">
        <v>21.1</v>
      </c>
      <c r="W35" s="75">
        <v>21.1</v>
      </c>
      <c r="X35" s="75">
        <v>15.56</v>
      </c>
      <c r="Y35" s="75">
        <v>15.56</v>
      </c>
      <c r="Z35" s="75">
        <v>15.56</v>
      </c>
      <c r="AA35" s="75">
        <v>15.56</v>
      </c>
      <c r="AB35" s="76">
        <v>15.56</v>
      </c>
    </row>
    <row r="36" spans="1:28" hidden="1" x14ac:dyDescent="0.2">
      <c r="A36" s="74"/>
      <c r="B36" s="77" t="s">
        <v>9</v>
      </c>
      <c r="C36" s="75"/>
      <c r="D36" s="70" t="s">
        <v>192</v>
      </c>
      <c r="E36" s="75">
        <v>15.56</v>
      </c>
      <c r="F36" s="75">
        <v>15.56</v>
      </c>
      <c r="G36" s="75">
        <v>15.56</v>
      </c>
      <c r="H36" s="75">
        <v>15.56</v>
      </c>
      <c r="I36" s="75">
        <v>15.56</v>
      </c>
      <c r="J36" s="75">
        <v>15.56</v>
      </c>
      <c r="K36" s="75">
        <v>15.56</v>
      </c>
      <c r="L36" s="75">
        <v>15.56</v>
      </c>
      <c r="M36" s="75">
        <v>15.56</v>
      </c>
      <c r="N36" s="75">
        <v>15.56</v>
      </c>
      <c r="O36" s="75">
        <v>15.56</v>
      </c>
      <c r="P36" s="75">
        <v>15.56</v>
      </c>
      <c r="Q36" s="75">
        <v>15.56</v>
      </c>
      <c r="R36" s="75">
        <v>15.56</v>
      </c>
      <c r="S36" s="75">
        <v>15.56</v>
      </c>
      <c r="T36" s="75">
        <v>15.56</v>
      </c>
      <c r="U36" s="75">
        <v>15.56</v>
      </c>
      <c r="V36" s="75">
        <v>15.56</v>
      </c>
      <c r="W36" s="75">
        <v>15.56</v>
      </c>
      <c r="X36" s="75">
        <v>15.56</v>
      </c>
      <c r="Y36" s="75">
        <v>15.56</v>
      </c>
      <c r="Z36" s="75">
        <v>15.56</v>
      </c>
      <c r="AA36" s="75">
        <v>15.56</v>
      </c>
      <c r="AB36" s="76">
        <v>15.56</v>
      </c>
    </row>
    <row r="37" spans="1:28" hidden="1" x14ac:dyDescent="0.2">
      <c r="A37" s="74"/>
      <c r="B37" s="75"/>
      <c r="C37" s="75"/>
      <c r="D37" s="70" t="s">
        <v>193</v>
      </c>
      <c r="E37" s="75">
        <v>21.11</v>
      </c>
      <c r="F37" s="75">
        <v>21.11</v>
      </c>
      <c r="G37" s="75">
        <v>21.11</v>
      </c>
      <c r="H37" s="75">
        <v>21.11</v>
      </c>
      <c r="I37" s="75">
        <v>21.11</v>
      </c>
      <c r="J37" s="75">
        <v>21.11</v>
      </c>
      <c r="K37" s="75">
        <v>21.11</v>
      </c>
      <c r="L37" s="75">
        <v>21.11</v>
      </c>
      <c r="M37" s="75">
        <v>21.11</v>
      </c>
      <c r="N37" s="75">
        <v>21.11</v>
      </c>
      <c r="O37" s="75">
        <v>21.11</v>
      </c>
      <c r="P37" s="75">
        <v>21.11</v>
      </c>
      <c r="Q37" s="75">
        <v>21.11</v>
      </c>
      <c r="R37" s="75">
        <v>21.11</v>
      </c>
      <c r="S37" s="75">
        <v>21.11</v>
      </c>
      <c r="T37" s="75">
        <v>21.11</v>
      </c>
      <c r="U37" s="75">
        <v>21.11</v>
      </c>
      <c r="V37" s="75">
        <v>21.11</v>
      </c>
      <c r="W37" s="75">
        <v>21.11</v>
      </c>
      <c r="X37" s="75">
        <v>21.11</v>
      </c>
      <c r="Y37" s="75">
        <v>21.11</v>
      </c>
      <c r="Z37" s="75">
        <v>21.11</v>
      </c>
      <c r="AA37" s="75">
        <v>21.11</v>
      </c>
      <c r="AB37" s="76">
        <v>21.11</v>
      </c>
    </row>
    <row r="38" spans="1:28" hidden="1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6"/>
    </row>
    <row r="39" spans="1:28" hidden="1" x14ac:dyDescent="0.2">
      <c r="A39" s="74" t="s">
        <v>42</v>
      </c>
      <c r="B39" s="75" t="s">
        <v>51</v>
      </c>
      <c r="C39" s="75" t="s">
        <v>47</v>
      </c>
      <c r="D39" s="70" t="s">
        <v>191</v>
      </c>
      <c r="E39" s="75">
        <v>29.44</v>
      </c>
      <c r="F39" s="75">
        <v>29.44</v>
      </c>
      <c r="G39" s="75">
        <v>29.44</v>
      </c>
      <c r="H39" s="75">
        <v>29.44</v>
      </c>
      <c r="I39" s="75">
        <v>29.44</v>
      </c>
      <c r="J39" s="75">
        <v>29.44</v>
      </c>
      <c r="K39" s="75">
        <v>26.67</v>
      </c>
      <c r="L39" s="75">
        <v>23.89</v>
      </c>
      <c r="M39" s="75">
        <v>23.89</v>
      </c>
      <c r="N39" s="75">
        <v>23.89</v>
      </c>
      <c r="O39" s="75">
        <v>23.89</v>
      </c>
      <c r="P39" s="75">
        <v>23.89</v>
      </c>
      <c r="Q39" s="75">
        <v>23.89</v>
      </c>
      <c r="R39" s="75">
        <v>23.89</v>
      </c>
      <c r="S39" s="75">
        <v>23.89</v>
      </c>
      <c r="T39" s="75">
        <v>23.89</v>
      </c>
      <c r="U39" s="75">
        <v>23.89</v>
      </c>
      <c r="V39" s="75">
        <v>23.89</v>
      </c>
      <c r="W39" s="75">
        <v>29.44</v>
      </c>
      <c r="X39" s="75">
        <v>29.44</v>
      </c>
      <c r="Y39" s="75">
        <v>29.44</v>
      </c>
      <c r="Z39" s="75">
        <v>29.44</v>
      </c>
      <c r="AA39" s="75">
        <v>29.44</v>
      </c>
      <c r="AB39" s="76">
        <v>29.44</v>
      </c>
    </row>
    <row r="40" spans="1:28" hidden="1" x14ac:dyDescent="0.2">
      <c r="A40" s="74"/>
      <c r="B40" s="77" t="s">
        <v>9</v>
      </c>
      <c r="C40" s="75"/>
      <c r="D40" s="70" t="s">
        <v>192</v>
      </c>
      <c r="E40" s="75">
        <v>29.44</v>
      </c>
      <c r="F40" s="75">
        <v>29.44</v>
      </c>
      <c r="G40" s="75">
        <v>29.44</v>
      </c>
      <c r="H40" s="75">
        <v>29.44</v>
      </c>
      <c r="I40" s="75">
        <v>29.44</v>
      </c>
      <c r="J40" s="75">
        <v>29.44</v>
      </c>
      <c r="K40" s="75">
        <v>29.44</v>
      </c>
      <c r="L40" s="75">
        <v>29.44</v>
      </c>
      <c r="M40" s="75">
        <v>29.44</v>
      </c>
      <c r="N40" s="75">
        <v>29.44</v>
      </c>
      <c r="O40" s="75">
        <v>29.44</v>
      </c>
      <c r="P40" s="75">
        <v>29.44</v>
      </c>
      <c r="Q40" s="75">
        <v>29.44</v>
      </c>
      <c r="R40" s="75">
        <v>29.44</v>
      </c>
      <c r="S40" s="75">
        <v>29.44</v>
      </c>
      <c r="T40" s="75">
        <v>29.44</v>
      </c>
      <c r="U40" s="75">
        <v>29.44</v>
      </c>
      <c r="V40" s="75">
        <v>29.44</v>
      </c>
      <c r="W40" s="75">
        <v>29.44</v>
      </c>
      <c r="X40" s="75">
        <v>29.44</v>
      </c>
      <c r="Y40" s="75">
        <v>29.44</v>
      </c>
      <c r="Z40" s="75">
        <v>29.44</v>
      </c>
      <c r="AA40" s="75">
        <v>29.44</v>
      </c>
      <c r="AB40" s="76">
        <v>29.44</v>
      </c>
    </row>
    <row r="41" spans="1:28" hidden="1" x14ac:dyDescent="0.2">
      <c r="A41" s="74"/>
      <c r="B41" s="75"/>
      <c r="C41" s="75"/>
      <c r="D41" s="70" t="s">
        <v>194</v>
      </c>
      <c r="E41" s="75">
        <v>23.89</v>
      </c>
      <c r="F41" s="75">
        <v>23.89</v>
      </c>
      <c r="G41" s="75">
        <v>23.89</v>
      </c>
      <c r="H41" s="75">
        <v>23.89</v>
      </c>
      <c r="I41" s="75">
        <v>23.89</v>
      </c>
      <c r="J41" s="75">
        <v>23.89</v>
      </c>
      <c r="K41" s="75">
        <v>23.89</v>
      </c>
      <c r="L41" s="75">
        <v>23.89</v>
      </c>
      <c r="M41" s="75">
        <v>23.89</v>
      </c>
      <c r="N41" s="75">
        <v>23.89</v>
      </c>
      <c r="O41" s="75">
        <v>23.89</v>
      </c>
      <c r="P41" s="75">
        <v>23.89</v>
      </c>
      <c r="Q41" s="75">
        <v>23.89</v>
      </c>
      <c r="R41" s="75">
        <v>23.89</v>
      </c>
      <c r="S41" s="75">
        <v>23.89</v>
      </c>
      <c r="T41" s="75">
        <v>23.89</v>
      </c>
      <c r="U41" s="75">
        <v>23.89</v>
      </c>
      <c r="V41" s="75">
        <v>23.89</v>
      </c>
      <c r="W41" s="75">
        <v>23.89</v>
      </c>
      <c r="X41" s="75">
        <v>23.89</v>
      </c>
      <c r="Y41" s="75">
        <v>23.89</v>
      </c>
      <c r="Z41" s="75">
        <v>23.89</v>
      </c>
      <c r="AA41" s="75">
        <v>23.89</v>
      </c>
      <c r="AB41" s="76">
        <v>23.89</v>
      </c>
    </row>
    <row r="42" spans="1:28" x14ac:dyDescent="0.2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6"/>
    </row>
    <row r="43" spans="1:28" x14ac:dyDescent="0.2">
      <c r="A43" s="69" t="s">
        <v>41</v>
      </c>
      <c r="B43" s="70" t="s">
        <v>51</v>
      </c>
      <c r="C43" s="70" t="s">
        <v>47</v>
      </c>
      <c r="D43" s="70" t="s">
        <v>191</v>
      </c>
      <c r="E43" s="78">
        <f t="shared" ref="E43:AB43" si="0">E35*1.8+32</f>
        <v>60.08</v>
      </c>
      <c r="F43" s="78">
        <f t="shared" si="0"/>
        <v>60.08</v>
      </c>
      <c r="G43" s="78">
        <f t="shared" si="0"/>
        <v>60.08</v>
      </c>
      <c r="H43" s="78">
        <f t="shared" si="0"/>
        <v>60.08</v>
      </c>
      <c r="I43" s="78">
        <f t="shared" si="0"/>
        <v>60.08</v>
      </c>
      <c r="J43" s="78">
        <f t="shared" si="0"/>
        <v>60.08</v>
      </c>
      <c r="K43" s="78">
        <f t="shared" si="0"/>
        <v>64.994</v>
      </c>
      <c r="L43" s="79">
        <f t="shared" si="0"/>
        <v>69.98</v>
      </c>
      <c r="M43" s="79">
        <f t="shared" si="0"/>
        <v>69.98</v>
      </c>
      <c r="N43" s="79">
        <f t="shared" si="0"/>
        <v>69.98</v>
      </c>
      <c r="O43" s="79">
        <f t="shared" si="0"/>
        <v>69.98</v>
      </c>
      <c r="P43" s="79">
        <f t="shared" si="0"/>
        <v>69.98</v>
      </c>
      <c r="Q43" s="79">
        <f t="shared" si="0"/>
        <v>69.98</v>
      </c>
      <c r="R43" s="79">
        <f t="shared" si="0"/>
        <v>69.98</v>
      </c>
      <c r="S43" s="79">
        <f t="shared" si="0"/>
        <v>69.98</v>
      </c>
      <c r="T43" s="79">
        <f t="shared" si="0"/>
        <v>69.98</v>
      </c>
      <c r="U43" s="79">
        <f t="shared" si="0"/>
        <v>69.98</v>
      </c>
      <c r="V43" s="79">
        <f t="shared" si="0"/>
        <v>69.98</v>
      </c>
      <c r="W43" s="79">
        <f t="shared" si="0"/>
        <v>69.98</v>
      </c>
      <c r="X43" s="79">
        <f t="shared" si="0"/>
        <v>60.008000000000003</v>
      </c>
      <c r="Y43" s="79">
        <f t="shared" si="0"/>
        <v>60.008000000000003</v>
      </c>
      <c r="Z43" s="79">
        <f t="shared" si="0"/>
        <v>60.008000000000003</v>
      </c>
      <c r="AA43" s="79">
        <f t="shared" si="0"/>
        <v>60.008000000000003</v>
      </c>
      <c r="AB43" s="80">
        <f t="shared" si="0"/>
        <v>60.008000000000003</v>
      </c>
    </row>
    <row r="44" spans="1:28" x14ac:dyDescent="0.2">
      <c r="A44" s="69"/>
      <c r="B44" s="70" t="s">
        <v>10</v>
      </c>
      <c r="C44" s="70"/>
      <c r="D44" s="70" t="s">
        <v>192</v>
      </c>
      <c r="E44" s="78">
        <f t="shared" ref="E44:AB44" si="1">E36*1.8+32</f>
        <v>60.008000000000003</v>
      </c>
      <c r="F44" s="78">
        <f t="shared" si="1"/>
        <v>60.008000000000003</v>
      </c>
      <c r="G44" s="78">
        <f t="shared" si="1"/>
        <v>60.008000000000003</v>
      </c>
      <c r="H44" s="78">
        <f t="shared" si="1"/>
        <v>60.008000000000003</v>
      </c>
      <c r="I44" s="78">
        <f t="shared" si="1"/>
        <v>60.008000000000003</v>
      </c>
      <c r="J44" s="78">
        <f t="shared" si="1"/>
        <v>60.008000000000003</v>
      </c>
      <c r="K44" s="78">
        <f t="shared" si="1"/>
        <v>60.008000000000003</v>
      </c>
      <c r="L44" s="79">
        <f t="shared" si="1"/>
        <v>60.008000000000003</v>
      </c>
      <c r="M44" s="79">
        <f t="shared" si="1"/>
        <v>60.008000000000003</v>
      </c>
      <c r="N44" s="79">
        <f t="shared" si="1"/>
        <v>60.008000000000003</v>
      </c>
      <c r="O44" s="79">
        <f t="shared" si="1"/>
        <v>60.008000000000003</v>
      </c>
      <c r="P44" s="79">
        <f t="shared" si="1"/>
        <v>60.008000000000003</v>
      </c>
      <c r="Q44" s="79">
        <f t="shared" si="1"/>
        <v>60.008000000000003</v>
      </c>
      <c r="R44" s="79">
        <f t="shared" si="1"/>
        <v>60.008000000000003</v>
      </c>
      <c r="S44" s="79">
        <f t="shared" si="1"/>
        <v>60.008000000000003</v>
      </c>
      <c r="T44" s="79">
        <f t="shared" si="1"/>
        <v>60.008000000000003</v>
      </c>
      <c r="U44" s="79">
        <f t="shared" si="1"/>
        <v>60.008000000000003</v>
      </c>
      <c r="V44" s="79">
        <f t="shared" si="1"/>
        <v>60.008000000000003</v>
      </c>
      <c r="W44" s="79">
        <f t="shared" si="1"/>
        <v>60.008000000000003</v>
      </c>
      <c r="X44" s="79">
        <f t="shared" si="1"/>
        <v>60.008000000000003</v>
      </c>
      <c r="Y44" s="79">
        <f t="shared" si="1"/>
        <v>60.008000000000003</v>
      </c>
      <c r="Z44" s="79">
        <f t="shared" si="1"/>
        <v>60.008000000000003</v>
      </c>
      <c r="AA44" s="79">
        <f t="shared" si="1"/>
        <v>60.008000000000003</v>
      </c>
      <c r="AB44" s="80">
        <f t="shared" si="1"/>
        <v>60.008000000000003</v>
      </c>
    </row>
    <row r="45" spans="1:28" x14ac:dyDescent="0.2">
      <c r="A45" s="69"/>
      <c r="B45" s="70"/>
      <c r="C45" s="70"/>
      <c r="D45" s="70" t="s">
        <v>193</v>
      </c>
      <c r="E45" s="78">
        <f t="shared" ref="E45:AB45" si="2">E37*1.8+32</f>
        <v>69.99799999999999</v>
      </c>
      <c r="F45" s="78">
        <f t="shared" si="2"/>
        <v>69.99799999999999</v>
      </c>
      <c r="G45" s="78">
        <f t="shared" si="2"/>
        <v>69.99799999999999</v>
      </c>
      <c r="H45" s="78">
        <f t="shared" si="2"/>
        <v>69.99799999999999</v>
      </c>
      <c r="I45" s="78">
        <f t="shared" si="2"/>
        <v>69.99799999999999</v>
      </c>
      <c r="J45" s="78">
        <f t="shared" si="2"/>
        <v>69.99799999999999</v>
      </c>
      <c r="K45" s="78">
        <f t="shared" si="2"/>
        <v>69.99799999999999</v>
      </c>
      <c r="L45" s="79">
        <f t="shared" si="2"/>
        <v>69.99799999999999</v>
      </c>
      <c r="M45" s="79">
        <f t="shared" si="2"/>
        <v>69.99799999999999</v>
      </c>
      <c r="N45" s="79">
        <f t="shared" si="2"/>
        <v>69.99799999999999</v>
      </c>
      <c r="O45" s="79">
        <f t="shared" si="2"/>
        <v>69.99799999999999</v>
      </c>
      <c r="P45" s="79">
        <f t="shared" si="2"/>
        <v>69.99799999999999</v>
      </c>
      <c r="Q45" s="79">
        <f t="shared" si="2"/>
        <v>69.99799999999999</v>
      </c>
      <c r="R45" s="79">
        <f t="shared" si="2"/>
        <v>69.99799999999999</v>
      </c>
      <c r="S45" s="79">
        <f t="shared" si="2"/>
        <v>69.99799999999999</v>
      </c>
      <c r="T45" s="79">
        <f t="shared" si="2"/>
        <v>69.99799999999999</v>
      </c>
      <c r="U45" s="79">
        <f t="shared" si="2"/>
        <v>69.99799999999999</v>
      </c>
      <c r="V45" s="79">
        <f t="shared" si="2"/>
        <v>69.99799999999999</v>
      </c>
      <c r="W45" s="79">
        <f t="shared" si="2"/>
        <v>69.99799999999999</v>
      </c>
      <c r="X45" s="79">
        <f t="shared" si="2"/>
        <v>69.99799999999999</v>
      </c>
      <c r="Y45" s="79">
        <f t="shared" si="2"/>
        <v>69.99799999999999</v>
      </c>
      <c r="Z45" s="79">
        <f t="shared" si="2"/>
        <v>69.99799999999999</v>
      </c>
      <c r="AA45" s="79">
        <f t="shared" si="2"/>
        <v>69.99799999999999</v>
      </c>
      <c r="AB45" s="80">
        <f t="shared" si="2"/>
        <v>69.99799999999999</v>
      </c>
    </row>
    <row r="46" spans="1:28" x14ac:dyDescent="0.2">
      <c r="A46" s="69"/>
      <c r="B46" s="70"/>
      <c r="C46" s="70"/>
      <c r="D46" s="70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80"/>
    </row>
    <row r="47" spans="1:28" x14ac:dyDescent="0.2">
      <c r="A47" s="69" t="s">
        <v>42</v>
      </c>
      <c r="B47" s="70" t="s">
        <v>51</v>
      </c>
      <c r="C47" s="70" t="s">
        <v>47</v>
      </c>
      <c r="D47" s="70" t="s">
        <v>191</v>
      </c>
      <c r="E47" s="78">
        <f t="shared" ref="E47:AB47" si="3">E39*1.8+32</f>
        <v>84.992000000000004</v>
      </c>
      <c r="F47" s="78">
        <f t="shared" si="3"/>
        <v>84.992000000000004</v>
      </c>
      <c r="G47" s="78">
        <f t="shared" si="3"/>
        <v>84.992000000000004</v>
      </c>
      <c r="H47" s="78">
        <f t="shared" si="3"/>
        <v>84.992000000000004</v>
      </c>
      <c r="I47" s="78">
        <f t="shared" si="3"/>
        <v>84.992000000000004</v>
      </c>
      <c r="J47" s="78">
        <f t="shared" si="3"/>
        <v>84.992000000000004</v>
      </c>
      <c r="K47" s="79">
        <f t="shared" si="3"/>
        <v>80.006</v>
      </c>
      <c r="L47" s="79">
        <f t="shared" si="3"/>
        <v>75.00200000000001</v>
      </c>
      <c r="M47" s="79">
        <f t="shared" si="3"/>
        <v>75.00200000000001</v>
      </c>
      <c r="N47" s="79">
        <f t="shared" si="3"/>
        <v>75.00200000000001</v>
      </c>
      <c r="O47" s="79">
        <f t="shared" si="3"/>
        <v>75.00200000000001</v>
      </c>
      <c r="P47" s="79">
        <f t="shared" si="3"/>
        <v>75.00200000000001</v>
      </c>
      <c r="Q47" s="79">
        <f t="shared" si="3"/>
        <v>75.00200000000001</v>
      </c>
      <c r="R47" s="79">
        <f t="shared" si="3"/>
        <v>75.00200000000001</v>
      </c>
      <c r="S47" s="79">
        <f t="shared" si="3"/>
        <v>75.00200000000001</v>
      </c>
      <c r="T47" s="79">
        <f t="shared" si="3"/>
        <v>75.00200000000001</v>
      </c>
      <c r="U47" s="79">
        <f t="shared" si="3"/>
        <v>75.00200000000001</v>
      </c>
      <c r="V47" s="79">
        <f t="shared" si="3"/>
        <v>75.00200000000001</v>
      </c>
      <c r="W47" s="79">
        <f t="shared" si="3"/>
        <v>84.992000000000004</v>
      </c>
      <c r="X47" s="79">
        <f t="shared" si="3"/>
        <v>84.992000000000004</v>
      </c>
      <c r="Y47" s="79">
        <f t="shared" si="3"/>
        <v>84.992000000000004</v>
      </c>
      <c r="Z47" s="79">
        <f t="shared" si="3"/>
        <v>84.992000000000004</v>
      </c>
      <c r="AA47" s="79">
        <f t="shared" si="3"/>
        <v>84.992000000000004</v>
      </c>
      <c r="AB47" s="80">
        <f t="shared" si="3"/>
        <v>84.992000000000004</v>
      </c>
    </row>
    <row r="48" spans="1:28" x14ac:dyDescent="0.2">
      <c r="A48" s="69"/>
      <c r="B48" s="70" t="s">
        <v>10</v>
      </c>
      <c r="C48" s="70"/>
      <c r="D48" s="70" t="s">
        <v>192</v>
      </c>
      <c r="E48" s="79">
        <f t="shared" ref="E48:AB48" si="4">E40*1.8+32</f>
        <v>84.992000000000004</v>
      </c>
      <c r="F48" s="79">
        <f t="shared" si="4"/>
        <v>84.992000000000004</v>
      </c>
      <c r="G48" s="79">
        <f t="shared" si="4"/>
        <v>84.992000000000004</v>
      </c>
      <c r="H48" s="79">
        <f t="shared" si="4"/>
        <v>84.992000000000004</v>
      </c>
      <c r="I48" s="79">
        <f t="shared" si="4"/>
        <v>84.992000000000004</v>
      </c>
      <c r="J48" s="79">
        <f t="shared" si="4"/>
        <v>84.992000000000004</v>
      </c>
      <c r="K48" s="79">
        <f t="shared" si="4"/>
        <v>84.992000000000004</v>
      </c>
      <c r="L48" s="79">
        <f t="shared" si="4"/>
        <v>84.992000000000004</v>
      </c>
      <c r="M48" s="79">
        <f t="shared" si="4"/>
        <v>84.992000000000004</v>
      </c>
      <c r="N48" s="79">
        <f t="shared" si="4"/>
        <v>84.992000000000004</v>
      </c>
      <c r="O48" s="79">
        <f t="shared" si="4"/>
        <v>84.992000000000004</v>
      </c>
      <c r="P48" s="79">
        <f t="shared" si="4"/>
        <v>84.992000000000004</v>
      </c>
      <c r="Q48" s="79">
        <f t="shared" si="4"/>
        <v>84.992000000000004</v>
      </c>
      <c r="R48" s="79">
        <f t="shared" si="4"/>
        <v>84.992000000000004</v>
      </c>
      <c r="S48" s="79">
        <f t="shared" si="4"/>
        <v>84.992000000000004</v>
      </c>
      <c r="T48" s="79">
        <f t="shared" si="4"/>
        <v>84.992000000000004</v>
      </c>
      <c r="U48" s="79">
        <f t="shared" si="4"/>
        <v>84.992000000000004</v>
      </c>
      <c r="V48" s="79">
        <f t="shared" si="4"/>
        <v>84.992000000000004</v>
      </c>
      <c r="W48" s="79">
        <f t="shared" si="4"/>
        <v>84.992000000000004</v>
      </c>
      <c r="X48" s="79">
        <f t="shared" si="4"/>
        <v>84.992000000000004</v>
      </c>
      <c r="Y48" s="79">
        <f t="shared" si="4"/>
        <v>84.992000000000004</v>
      </c>
      <c r="Z48" s="79">
        <f t="shared" si="4"/>
        <v>84.992000000000004</v>
      </c>
      <c r="AA48" s="79">
        <f t="shared" si="4"/>
        <v>84.992000000000004</v>
      </c>
      <c r="AB48" s="80">
        <f t="shared" si="4"/>
        <v>84.992000000000004</v>
      </c>
    </row>
    <row r="49" spans="1:28" x14ac:dyDescent="0.2">
      <c r="A49" s="69"/>
      <c r="B49" s="70"/>
      <c r="C49" s="70"/>
      <c r="D49" s="70" t="s">
        <v>194</v>
      </c>
      <c r="E49" s="79">
        <f t="shared" ref="E49:AB49" si="5">E41*1.8+32</f>
        <v>75.00200000000001</v>
      </c>
      <c r="F49" s="79">
        <f t="shared" si="5"/>
        <v>75.00200000000001</v>
      </c>
      <c r="G49" s="79">
        <f t="shared" si="5"/>
        <v>75.00200000000001</v>
      </c>
      <c r="H49" s="79">
        <f t="shared" si="5"/>
        <v>75.00200000000001</v>
      </c>
      <c r="I49" s="79">
        <f t="shared" si="5"/>
        <v>75.00200000000001</v>
      </c>
      <c r="J49" s="79">
        <f t="shared" si="5"/>
        <v>75.00200000000001</v>
      </c>
      <c r="K49" s="79">
        <f t="shared" si="5"/>
        <v>75.00200000000001</v>
      </c>
      <c r="L49" s="79">
        <f t="shared" si="5"/>
        <v>75.00200000000001</v>
      </c>
      <c r="M49" s="79">
        <f t="shared" si="5"/>
        <v>75.00200000000001</v>
      </c>
      <c r="N49" s="79">
        <f t="shared" si="5"/>
        <v>75.00200000000001</v>
      </c>
      <c r="O49" s="79">
        <f t="shared" si="5"/>
        <v>75.00200000000001</v>
      </c>
      <c r="P49" s="79">
        <f t="shared" si="5"/>
        <v>75.00200000000001</v>
      </c>
      <c r="Q49" s="79">
        <f t="shared" si="5"/>
        <v>75.00200000000001</v>
      </c>
      <c r="R49" s="79">
        <f t="shared" si="5"/>
        <v>75.00200000000001</v>
      </c>
      <c r="S49" s="79">
        <f t="shared" si="5"/>
        <v>75.00200000000001</v>
      </c>
      <c r="T49" s="79">
        <f t="shared" si="5"/>
        <v>75.00200000000001</v>
      </c>
      <c r="U49" s="79">
        <f t="shared" si="5"/>
        <v>75.00200000000001</v>
      </c>
      <c r="V49" s="79">
        <f t="shared" si="5"/>
        <v>75.00200000000001</v>
      </c>
      <c r="W49" s="79">
        <f t="shared" si="5"/>
        <v>75.00200000000001</v>
      </c>
      <c r="X49" s="79">
        <f t="shared" si="5"/>
        <v>75.00200000000001</v>
      </c>
      <c r="Y49" s="79">
        <f t="shared" si="5"/>
        <v>75.00200000000001</v>
      </c>
      <c r="Z49" s="79">
        <f t="shared" si="5"/>
        <v>75.00200000000001</v>
      </c>
      <c r="AA49" s="79">
        <f t="shared" si="5"/>
        <v>75.00200000000001</v>
      </c>
      <c r="AB49" s="80">
        <f t="shared" si="5"/>
        <v>75.00200000000001</v>
      </c>
    </row>
    <row r="50" spans="1:28" x14ac:dyDescent="0.2">
      <c r="A50" s="69"/>
      <c r="B50" s="70"/>
      <c r="C50" s="70"/>
      <c r="D50" s="70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80"/>
    </row>
    <row r="51" spans="1:28" x14ac:dyDescent="0.2">
      <c r="A51" s="81" t="s">
        <v>52</v>
      </c>
      <c r="B51" s="82" t="s">
        <v>48</v>
      </c>
      <c r="C51" s="82" t="s">
        <v>47</v>
      </c>
      <c r="D51" s="82" t="s">
        <v>49</v>
      </c>
      <c r="E51" s="82">
        <v>1</v>
      </c>
      <c r="F51" s="82">
        <v>1</v>
      </c>
      <c r="G51" s="82">
        <v>1</v>
      </c>
      <c r="H51" s="82">
        <v>1</v>
      </c>
      <c r="I51" s="82">
        <v>1</v>
      </c>
      <c r="J51" s="82">
        <v>1</v>
      </c>
      <c r="K51" s="82">
        <v>1</v>
      </c>
      <c r="L51" s="82">
        <v>1</v>
      </c>
      <c r="M51" s="82">
        <v>1</v>
      </c>
      <c r="N51" s="82">
        <v>1</v>
      </c>
      <c r="O51" s="82">
        <v>1</v>
      </c>
      <c r="P51" s="82">
        <v>1</v>
      </c>
      <c r="Q51" s="82">
        <v>1</v>
      </c>
      <c r="R51" s="82">
        <v>1</v>
      </c>
      <c r="S51" s="82">
        <v>1</v>
      </c>
      <c r="T51" s="82">
        <v>1</v>
      </c>
      <c r="U51" s="82">
        <v>1</v>
      </c>
      <c r="V51" s="82">
        <v>1</v>
      </c>
      <c r="W51" s="82">
        <v>1</v>
      </c>
      <c r="X51" s="82">
        <v>1</v>
      </c>
      <c r="Y51" s="82">
        <v>1</v>
      </c>
      <c r="Z51" s="82">
        <v>1</v>
      </c>
      <c r="AA51" s="82">
        <v>1</v>
      </c>
      <c r="AB51" s="83">
        <v>1</v>
      </c>
    </row>
    <row r="52" spans="1:28" ht="13" x14ac:dyDescent="0.2">
      <c r="A52" s="84" t="s">
        <v>243</v>
      </c>
      <c r="B52" s="371" t="s">
        <v>244</v>
      </c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371"/>
      <c r="Z52" s="372"/>
    </row>
  </sheetData>
  <customSheetViews>
    <customSheetView guid="{76B31FA6-86C0-4976-9399-063E4EF8EAF6}" hiddenRows="1" showRuler="0">
      <pane xSplit="4" ySplit="1" topLeftCell="E2" activePane="bottomRight" state="frozen"/>
      <selection pane="bottomRight" activeCell="Q4" sqref="Q4"/>
      <pageMargins left="0.75" right="0.75" top="1" bottom="1" header="0.5" footer="0.5"/>
      <pageSetup orientation="portrait" horizontalDpi="300" verticalDpi="300" r:id="rId1"/>
      <headerFooter alignWithMargins="0"/>
    </customSheetView>
  </customSheetViews>
  <mergeCells count="2">
    <mergeCell ref="A19:AB19"/>
    <mergeCell ref="B52:Z52"/>
  </mergeCells>
  <phoneticPr fontId="2" type="noConversion"/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Building Description</vt:lpstr>
      <vt:lpstr>Zone Summary</vt:lpstr>
      <vt:lpstr>Lighting</vt:lpstr>
      <vt:lpstr>Occupancy</vt:lpstr>
      <vt:lpstr>Electric Equipment</vt:lpstr>
      <vt:lpstr>Ventilation</vt:lpstr>
      <vt:lpstr>Outdoor Air</vt:lpstr>
      <vt:lpstr>Schedules</vt:lpstr>
      <vt:lpstr>SchedulePlots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Yulong</dc:creator>
  <cp:lastModifiedBy>Im, Piljae</cp:lastModifiedBy>
  <cp:lastPrinted>2011-02-26T00:41:28Z</cp:lastPrinted>
  <dcterms:created xsi:type="dcterms:W3CDTF">2008-01-14T18:21:26Z</dcterms:created>
  <dcterms:modified xsi:type="dcterms:W3CDTF">2019-11-15T18:52:27Z</dcterms:modified>
</cp:coreProperties>
</file>