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24226"/>
  <mc:AlternateContent xmlns:mc="http://schemas.openxmlformats.org/markup-compatibility/2006">
    <mc:Choice Requires="x15">
      <x15ac:absPath xmlns:x15ac="http://schemas.microsoft.com/office/spreadsheetml/2010/11/ac" url="C:\Users\poo\Documents\GitHub\openstudio-standards\docs\"/>
    </mc:Choice>
  </mc:AlternateContent>
  <xr:revisionPtr revIDLastSave="0" documentId="13_ncr:1_{2CF44BDD-54E1-439B-8576-7390F2BDD227}" xr6:coauthVersionLast="45" xr6:coauthVersionMax="45" xr10:uidLastSave="{00000000-0000-0000-0000-000000000000}"/>
  <bookViews>
    <workbookView xWindow="-110" yWindow="-110" windowWidth="25820" windowHeight="14020" xr2:uid="{00000000-000D-0000-FFFF-FFFF00000000}"/>
  </bookViews>
  <sheets>
    <sheet name="Readme" sheetId="32" r:id="rId1"/>
    <sheet name="Building Description" sheetId="19" r:id="rId2"/>
    <sheet name="Zone Summary" sheetId="24" r:id="rId3"/>
    <sheet name="Lighting" sheetId="25" r:id="rId4"/>
    <sheet name="Occupancy" sheetId="26" r:id="rId5"/>
    <sheet name="Electric Equipment" sheetId="29" r:id="rId6"/>
    <sheet name="Ventilation" sheetId="30" r:id="rId7"/>
    <sheet name="Outdoor Air" sheetId="31" r:id="rId8"/>
    <sheet name="Schedules" sheetId="2" r:id="rId9"/>
    <sheet name="SchedulePlots" sheetId="23" r:id="rId10"/>
  </sheets>
  <externalReferences>
    <externalReference r:id="rId11"/>
    <externalReference r:id="rId12"/>
    <externalReference r:id="rId13"/>
    <externalReference r:id="rId14"/>
  </externalReferences>
  <definedNames>
    <definedName name="_IWB2">#REF!</definedName>
    <definedName name="_ODB2">#REF!</definedName>
    <definedName name="CAP_11000">#REF!</definedName>
    <definedName name="CAP_12000">#REF!</definedName>
    <definedName name="CAP_9000">#REF!</definedName>
    <definedName name="CAP_A">[3]Coefficients!$C$3</definedName>
    <definedName name="CAP_B">[3]Coefficients!$D$3</definedName>
    <definedName name="CAP_C">[3]Coefficients!$E$3</definedName>
    <definedName name="CAP_D">[3]Coefficients!$F$3</definedName>
    <definedName name="CAP_E">[3]Coefficients!$G$3</definedName>
    <definedName name="CAP_F">[3]Coefficients!$H$3</definedName>
    <definedName name="CAP_RATED">'[3]DOE2 Performance Curves'!$C$3</definedName>
    <definedName name="CCap">'[4]PTAC 9000 Btuh'!$B$2</definedName>
    <definedName name="DeltaFan">'[4]PTAC 9000 Btuh'!$F$5</definedName>
    <definedName name="EER_RATED">'[3]DOE2 Performance Curves'!$D$3</definedName>
    <definedName name="EFF_A">[3]Coefficients!$C$4</definedName>
    <definedName name="EFF_B">[3]Coefficients!$D$4</definedName>
    <definedName name="EFF_C">[3]Coefficients!$E$4</definedName>
    <definedName name="EFF_D">[3]Coefficients!$F$4</definedName>
    <definedName name="EFF_E">[3]Coefficients!$G$4</definedName>
    <definedName name="EFF_F">[3]Coefficients!$H$4</definedName>
    <definedName name="Fan_11000">#REF!</definedName>
    <definedName name="Fan_12000">#REF!</definedName>
    <definedName name="Fan_9000">#REF!</definedName>
    <definedName name="Fan_PTAC_11000_1">'[3]Fan Inputs (Sensitivity)'!$G$85</definedName>
    <definedName name="Fan_PTAC_11000_2">'[3]Fan Inputs (Sensitivity)'!$G$89</definedName>
    <definedName name="Fan_PTAC_11000_3">'[3]Fan Inputs (Sensitivity)'!$G$93</definedName>
    <definedName name="Fan_PTAC_11000_4">'[3]Fan Inputs (Sensitivity)'!$G$97</definedName>
    <definedName name="Fan_PTAC_11000_5">'[3]Fan Inputs (Sensitivity)'!$G$101</definedName>
    <definedName name="Fan_PTAC_12000_1">'[3]Fan Inputs (Sensitivity)'!$G$84</definedName>
    <definedName name="Fan_PTAC_12000_2">'[3]Fan Inputs (Sensitivity)'!$G$88</definedName>
    <definedName name="Fan_PTAC_12000_3">'[3]Fan Inputs (Sensitivity)'!$G$92</definedName>
    <definedName name="Fan_PTAC_12000_4">'[3]Fan Inputs (Sensitivity)'!$G$96</definedName>
    <definedName name="Fan_PTAC_12000_5">'[3]Fan Inputs (Sensitivity)'!$G$100</definedName>
    <definedName name="Fan_PTAC_9000_1">'[3]Fan Inputs (Sensitivity)'!$G$83</definedName>
    <definedName name="Fan_PTAC_9000_2">'[3]Fan Inputs (Sensitivity)'!$G$87</definedName>
    <definedName name="Fan_PTAC_9000_3">'[3]Fan Inputs (Sensitivity)'!$G$91</definedName>
    <definedName name="Fan_PTAC_9000_4">'[3]Fan Inputs (Sensitivity)'!$G$95</definedName>
    <definedName name="Fan_PTAC_9000_5">'[3]Fan Inputs (Sensitivity)'!$G$99</definedName>
    <definedName name="Fan_PTHP_11000_1">'[3]Fan Inputs (Sensitivity)'!#REF!</definedName>
    <definedName name="Fan_PTHP_11000_2">'[3]Fan Inputs (Sensitivity)'!#REF!</definedName>
    <definedName name="Fan_PTHP_11000_3">'[3]Fan Inputs (Sensitivity)'!#REF!</definedName>
    <definedName name="Fan_PTHP_11000_4">'[3]Fan Inputs (Sensitivity)'!#REF!</definedName>
    <definedName name="Fan_PTHP_11000_5">'[3]Fan Inputs (Sensitivity)'!#REF!</definedName>
    <definedName name="Fan_PTHP_12000_1">'[3]Fan Inputs (Sensitivity)'!#REF!</definedName>
    <definedName name="Fan_PTHP_12000_2">'[3]Fan Inputs (Sensitivity)'!#REF!</definedName>
    <definedName name="Fan_PTHP_12000_3">'[3]Fan Inputs (Sensitivity)'!#REF!</definedName>
    <definedName name="Fan_PTHP_12000_4">'[3]Fan Inputs (Sensitivity)'!#REF!</definedName>
    <definedName name="Fan_PTHP_12000_5">'[3]Fan Inputs (Sensitivity)'!#REF!</definedName>
    <definedName name="Fan_PTHP_9000_1">'[3]Fan Inputs (Sensitivity)'!#REF!</definedName>
    <definedName name="Fan_PTHP_9000_2">'[3]Fan Inputs (Sensitivity)'!#REF!</definedName>
    <definedName name="Fan_PTHP_9000_3">'[3]Fan Inputs (Sensitivity)'!#REF!</definedName>
    <definedName name="Fan_PTHP_9000_4">'[3]Fan Inputs (Sensitivity)'!#REF!</definedName>
    <definedName name="Fan_PTHP_9000_5">'[3]Fan Inputs (Sensitivity)'!#REF!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DB">'[3]DOE2 Performance Curves'!$B$7:$B$37</definedName>
    <definedName name="PL_A">[3]Coefficients!$C$6</definedName>
    <definedName name="PL_B">[3]Coefficients!$D$6</definedName>
    <definedName name="PL_C">[3]Coefficients!$E$6</definedName>
    <definedName name="PL_COM_A">[3]Coefficients!$C$11</definedName>
    <definedName name="PL_COM_B">[3]Coefficients!$D$11</definedName>
    <definedName name="PL_COM_C">[3]Coefficients!$E$11</definedName>
    <definedName name="PL_COM_D">[3]Coefficients!$F$11</definedName>
    <definedName name="PL_D">[3]Coefficients!$F$6</definedName>
    <definedName name="PL_PTAC_A">[3]Coefficients!$C$8</definedName>
    <definedName name="PL_PTAC_B">[3]Coefficients!$D$8</definedName>
    <definedName name="PL_PTAC_C">[3]Coefficients!$E$8</definedName>
    <definedName name="PL_PTAC_D">[3]Coefficients!$F$8</definedName>
    <definedName name="PL_RDX_A">[3]Coefficients!$C$10</definedName>
    <definedName name="PL_RDX_B">[3]Coefficients!$D$10</definedName>
    <definedName name="PL_SC_A">[3]Coefficients!$C$9</definedName>
    <definedName name="PL_SC_B">[3]Coefficients!$D$9</definedName>
    <definedName name="PL_SC_C">[3]Coefficients!$E$9</definedName>
    <definedName name="PL_SELECTED_A">[3]Coefficients!$C$15</definedName>
    <definedName name="PL_SELECTED_B">[3]Coefficients!$D$15</definedName>
    <definedName name="PL_SELECTED_C">[3]Coefficients!$E$15</definedName>
    <definedName name="PL_SELECTED_D">[3]Coefficients!$F$15</definedName>
    <definedName name="PL_TYPICAL_A">[3]Coefficients!$C$13</definedName>
    <definedName name="PL_TYPICAL_B">[3]Coefficients!$D$13</definedName>
    <definedName name="PL_TYPICAL_C">[3]Coefficients!$E$13</definedName>
    <definedName name="PL_TYPICAL_D">[3]Coefficients!$F$13</definedName>
    <definedName name="PLR">'[3]DOE2 Performance Curves'!$M$7:$M$27</definedName>
    <definedName name="_xlnm.Print_Titles" localSheetId="1">'Building Description'!$5:$5</definedName>
    <definedName name="SCAP_A">[3]Coefficients!$C$5</definedName>
    <definedName name="SCAP_B">[3]Coefficients!$D$5</definedName>
    <definedName name="SCAP_C">[3]Coefficients!$E$5</definedName>
    <definedName name="SCAP_D">[3]Coefficients!$F$5</definedName>
    <definedName name="SCAP_E">[3]Coefficients!$G$5</definedName>
    <definedName name="SCAP_F">[3]Coefficients!$H$5</definedName>
    <definedName name="WB">'[3]DOE2 Performance Curves'!$C$7:$C$37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82" i="24" l="1"/>
  <c r="M126" i="24" s="1"/>
  <c r="L126" i="24"/>
  <c r="C126" i="24"/>
  <c r="B126" i="24"/>
  <c r="M125" i="24"/>
  <c r="M124" i="24"/>
  <c r="M123" i="24"/>
  <c r="M121" i="24"/>
  <c r="M113" i="24"/>
  <c r="M114" i="24"/>
  <c r="M115" i="24"/>
  <c r="M116" i="24"/>
  <c r="M117" i="24"/>
  <c r="M118" i="24"/>
  <c r="M119" i="24"/>
  <c r="M112" i="24"/>
  <c r="M108" i="24"/>
  <c r="M109" i="24"/>
  <c r="M110" i="24"/>
  <c r="M107" i="24"/>
  <c r="M94" i="24"/>
  <c r="M95" i="24"/>
  <c r="M96" i="24"/>
  <c r="M97" i="24"/>
  <c r="M98" i="24"/>
  <c r="M99" i="24"/>
  <c r="M100" i="24"/>
  <c r="M101" i="24"/>
  <c r="M102" i="24"/>
  <c r="M103" i="24"/>
  <c r="M104" i="24"/>
  <c r="M105" i="24"/>
  <c r="M93" i="24"/>
  <c r="M85" i="24"/>
  <c r="M86" i="24"/>
  <c r="M87" i="24"/>
  <c r="M88" i="24"/>
  <c r="M89" i="24"/>
  <c r="M90" i="24"/>
  <c r="M91" i="24"/>
  <c r="M84" i="24"/>
  <c r="M80" i="24"/>
  <c r="M75" i="24"/>
  <c r="M76" i="24"/>
  <c r="M77" i="24"/>
  <c r="M78" i="24"/>
  <c r="M74" i="24"/>
  <c r="M72" i="24"/>
  <c r="M47" i="24"/>
  <c r="M48" i="24"/>
  <c r="M49" i="24"/>
  <c r="M50" i="24"/>
  <c r="M51" i="24"/>
  <c r="M52" i="24"/>
  <c r="M53" i="24"/>
  <c r="M54" i="24"/>
  <c r="M55" i="24"/>
  <c r="M56" i="24"/>
  <c r="M57" i="24"/>
  <c r="M58" i="24"/>
  <c r="M59" i="24"/>
  <c r="M60" i="24"/>
  <c r="M61" i="24"/>
  <c r="M62" i="24"/>
  <c r="M63" i="24"/>
  <c r="M64" i="24"/>
  <c r="M65" i="24"/>
  <c r="M66" i="24"/>
  <c r="M67" i="24"/>
  <c r="M68" i="24"/>
  <c r="M69" i="24"/>
  <c r="M70" i="24"/>
  <c r="M46" i="24"/>
  <c r="M42" i="24"/>
  <c r="M43" i="24"/>
  <c r="M44" i="24"/>
  <c r="M41" i="24"/>
  <c r="M38" i="24"/>
  <c r="M39" i="24"/>
  <c r="M37" i="24"/>
  <c r="M35" i="24"/>
  <c r="M26" i="24"/>
  <c r="M27" i="24"/>
  <c r="M28" i="24"/>
  <c r="M29" i="24"/>
  <c r="M30" i="24"/>
  <c r="M31" i="24"/>
  <c r="M32" i="24"/>
  <c r="M33" i="24"/>
  <c r="M25" i="24"/>
  <c r="M18" i="24"/>
  <c r="M19" i="24"/>
  <c r="M20" i="24"/>
  <c r="M21" i="24"/>
  <c r="M22" i="24"/>
  <c r="M23" i="24"/>
  <c r="M17" i="24"/>
  <c r="M13" i="24"/>
  <c r="M14" i="24"/>
  <c r="M15" i="24"/>
  <c r="M12" i="24"/>
  <c r="M10" i="24"/>
  <c r="M6" i="24"/>
  <c r="M7" i="24"/>
  <c r="M8" i="24"/>
  <c r="M5" i="24"/>
  <c r="L19" i="24"/>
  <c r="H125" i="24"/>
  <c r="H124" i="24"/>
  <c r="H123" i="24"/>
  <c r="H121" i="24"/>
  <c r="H113" i="24"/>
  <c r="H114" i="24"/>
  <c r="H115" i="24"/>
  <c r="H116" i="24"/>
  <c r="H117" i="24"/>
  <c r="H118" i="24"/>
  <c r="H119" i="24"/>
  <c r="H112" i="24"/>
  <c r="H108" i="24"/>
  <c r="H109" i="24"/>
  <c r="H110" i="24"/>
  <c r="H107" i="24"/>
  <c r="H94" i="24"/>
  <c r="H95" i="24"/>
  <c r="H96" i="24"/>
  <c r="H97" i="24"/>
  <c r="H98" i="24"/>
  <c r="H99" i="24"/>
  <c r="H100" i="24"/>
  <c r="H101" i="24"/>
  <c r="H102" i="24"/>
  <c r="H103" i="24"/>
  <c r="H104" i="24"/>
  <c r="H105" i="24"/>
  <c r="H93" i="24"/>
  <c r="H85" i="24"/>
  <c r="H86" i="24"/>
  <c r="H87" i="24"/>
  <c r="H88" i="24"/>
  <c r="H89" i="24"/>
  <c r="H90" i="24"/>
  <c r="H91" i="24"/>
  <c r="H84" i="24"/>
  <c r="H82" i="24"/>
  <c r="H80" i="24"/>
  <c r="H75" i="24"/>
  <c r="H76" i="24"/>
  <c r="H77" i="24"/>
  <c r="H78" i="24"/>
  <c r="H74" i="24"/>
  <c r="H72" i="24"/>
  <c r="H47" i="24"/>
  <c r="H48" i="24"/>
  <c r="H49" i="24"/>
  <c r="H50" i="24"/>
  <c r="H51" i="24"/>
  <c r="H52" i="24"/>
  <c r="H53" i="24"/>
  <c r="H54" i="24"/>
  <c r="H55" i="24"/>
  <c r="H56" i="24"/>
  <c r="H57" i="24"/>
  <c r="H58" i="24"/>
  <c r="H59" i="24"/>
  <c r="H60" i="24"/>
  <c r="H61" i="24"/>
  <c r="H62" i="24"/>
  <c r="H63" i="24"/>
  <c r="H64" i="24"/>
  <c r="H65" i="24"/>
  <c r="H66" i="24"/>
  <c r="H67" i="24"/>
  <c r="H68" i="24"/>
  <c r="H69" i="24"/>
  <c r="H70" i="24"/>
  <c r="H46" i="24"/>
  <c r="H42" i="24"/>
  <c r="H43" i="24"/>
  <c r="H44" i="24"/>
  <c r="H41" i="24"/>
  <c r="H38" i="24"/>
  <c r="H39" i="24"/>
  <c r="H37" i="24"/>
  <c r="H35" i="24"/>
  <c r="H26" i="24"/>
  <c r="H27" i="24"/>
  <c r="H28" i="24"/>
  <c r="H29" i="24"/>
  <c r="H30" i="24"/>
  <c r="H31" i="24"/>
  <c r="H32" i="24"/>
  <c r="H33" i="24"/>
  <c r="H25" i="24"/>
  <c r="H18" i="24"/>
  <c r="H19" i="24"/>
  <c r="H20" i="24"/>
  <c r="H21" i="24"/>
  <c r="H22" i="24"/>
  <c r="H23" i="24"/>
  <c r="H17" i="24"/>
  <c r="H13" i="24"/>
  <c r="H14" i="24"/>
  <c r="H15" i="24"/>
  <c r="H12" i="24"/>
  <c r="H10" i="24"/>
  <c r="H6" i="24"/>
  <c r="H7" i="24"/>
  <c r="H8" i="24"/>
  <c r="H5" i="24"/>
  <c r="F124" i="24"/>
  <c r="F123" i="24"/>
  <c r="F125" i="24"/>
  <c r="F121" i="24"/>
  <c r="F113" i="24"/>
  <c r="F114" i="24"/>
  <c r="F115" i="24"/>
  <c r="F116" i="24"/>
  <c r="F117" i="24"/>
  <c r="F118" i="24"/>
  <c r="F119" i="24"/>
  <c r="F112" i="24"/>
  <c r="F108" i="24"/>
  <c r="F109" i="24"/>
  <c r="F110" i="24"/>
  <c r="F107" i="24"/>
  <c r="F94" i="24"/>
  <c r="F95" i="24"/>
  <c r="F96" i="24"/>
  <c r="F97" i="24"/>
  <c r="F98" i="24"/>
  <c r="F99" i="24"/>
  <c r="F100" i="24"/>
  <c r="F101" i="24"/>
  <c r="F102" i="24"/>
  <c r="F103" i="24"/>
  <c r="F104" i="24"/>
  <c r="F105" i="24"/>
  <c r="F93" i="24"/>
  <c r="F91" i="24"/>
  <c r="F90" i="24"/>
  <c r="F89" i="24"/>
  <c r="F88" i="24"/>
  <c r="F87" i="24"/>
  <c r="F86" i="24"/>
  <c r="F85" i="24"/>
  <c r="F84" i="24"/>
  <c r="F82" i="24"/>
  <c r="F80" i="24"/>
  <c r="F75" i="24"/>
  <c r="F76" i="24"/>
  <c r="F77" i="24"/>
  <c r="F78" i="24"/>
  <c r="F74" i="24"/>
  <c r="F72"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2" i="24"/>
  <c r="F43" i="24"/>
  <c r="F44" i="24"/>
  <c r="F41" i="24"/>
  <c r="F38" i="24"/>
  <c r="F39" i="24"/>
  <c r="F37" i="24"/>
  <c r="F35" i="24"/>
  <c r="F26" i="24"/>
  <c r="F27" i="24"/>
  <c r="F28" i="24"/>
  <c r="F29" i="24"/>
  <c r="F30" i="24"/>
  <c r="F31" i="24"/>
  <c r="F32" i="24"/>
  <c r="F33" i="24"/>
  <c r="F25" i="24"/>
  <c r="F18" i="24"/>
  <c r="F19" i="24"/>
  <c r="F20" i="24"/>
  <c r="F21" i="24"/>
  <c r="F22" i="24"/>
  <c r="F23" i="24"/>
  <c r="F17" i="24"/>
  <c r="F13" i="24"/>
  <c r="F14" i="24"/>
  <c r="F15" i="24"/>
  <c r="F12" i="24"/>
  <c r="F10" i="24"/>
  <c r="F6" i="24"/>
  <c r="F7" i="24"/>
  <c r="F8" i="24"/>
  <c r="F5" i="24"/>
  <c r="C122" i="31" l="1"/>
  <c r="B122" i="31"/>
  <c r="C120" i="31"/>
  <c r="B120" i="31"/>
  <c r="C111" i="31"/>
  <c r="B111" i="31"/>
  <c r="C106" i="31"/>
  <c r="B106" i="31"/>
  <c r="C92" i="31"/>
  <c r="B92" i="31"/>
  <c r="C83" i="31"/>
  <c r="B83" i="31"/>
  <c r="C81" i="31"/>
  <c r="B81" i="31"/>
  <c r="C79" i="31"/>
  <c r="B79" i="31"/>
  <c r="C73" i="31"/>
  <c r="B73" i="31"/>
  <c r="C71" i="31"/>
  <c r="B71" i="31"/>
  <c r="C45" i="31"/>
  <c r="B45" i="31"/>
  <c r="C40" i="31"/>
  <c r="B40" i="31"/>
  <c r="C36" i="31"/>
  <c r="B36" i="31"/>
  <c r="C34" i="31"/>
  <c r="B34" i="31"/>
  <c r="C24" i="31"/>
  <c r="B24" i="31"/>
  <c r="C16" i="31"/>
  <c r="B16" i="31"/>
  <c r="C11" i="31"/>
  <c r="B11" i="31"/>
  <c r="C9" i="31"/>
  <c r="B9" i="31"/>
  <c r="C4" i="31"/>
  <c r="C126" i="31" s="1"/>
  <c r="B4" i="31"/>
  <c r="B126" i="31" l="1"/>
  <c r="D34" i="31" s="1"/>
  <c r="D79" i="31" l="1"/>
  <c r="D111" i="31"/>
  <c r="D120" i="31"/>
  <c r="D45" i="31"/>
  <c r="D16" i="31"/>
  <c r="D4" i="31"/>
  <c r="D126" i="31" s="1"/>
  <c r="D73" i="31"/>
  <c r="D11" i="31"/>
  <c r="D24" i="31"/>
  <c r="D40" i="31"/>
  <c r="D36" i="31"/>
  <c r="D71" i="31"/>
  <c r="D83" i="31"/>
  <c r="D81" i="31"/>
  <c r="D9" i="31"/>
  <c r="D106" i="31"/>
  <c r="D92" i="31"/>
  <c r="L125" i="24" l="1"/>
  <c r="L124" i="24"/>
  <c r="L123" i="24"/>
  <c r="L121" i="24"/>
  <c r="L119" i="24"/>
  <c r="L118" i="24"/>
  <c r="L117" i="24"/>
  <c r="L116" i="24"/>
  <c r="L115" i="24"/>
  <c r="L114" i="24"/>
  <c r="L113" i="24"/>
  <c r="L112" i="24"/>
  <c r="L110" i="24"/>
  <c r="L109" i="24"/>
  <c r="L108" i="24"/>
  <c r="L107" i="24"/>
  <c r="L105" i="24"/>
  <c r="L104" i="24"/>
  <c r="L103" i="24"/>
  <c r="L102" i="24"/>
  <c r="L101" i="24"/>
  <c r="L100" i="24"/>
  <c r="L99" i="24"/>
  <c r="L98" i="24"/>
  <c r="L97" i="24"/>
  <c r="L96" i="24"/>
  <c r="L95" i="24"/>
  <c r="L94" i="24"/>
  <c r="L93" i="24"/>
  <c r="L91" i="24"/>
  <c r="L90" i="24"/>
  <c r="L89" i="24"/>
  <c r="L88" i="24"/>
  <c r="L87" i="24"/>
  <c r="L86" i="24"/>
  <c r="L85" i="24"/>
  <c r="L84" i="24"/>
  <c r="L82" i="24"/>
  <c r="L80" i="24"/>
  <c r="L78" i="24"/>
  <c r="L77" i="24"/>
  <c r="L76" i="24"/>
  <c r="L75" i="24"/>
  <c r="L74" i="24"/>
  <c r="L72" i="24"/>
  <c r="L70" i="24"/>
  <c r="L69" i="24"/>
  <c r="L68" i="24"/>
  <c r="L67" i="24"/>
  <c r="L66" i="24"/>
  <c r="L65" i="24"/>
  <c r="L64" i="24"/>
  <c r="L63" i="24"/>
  <c r="L62" i="24"/>
  <c r="L61" i="24"/>
  <c r="L60" i="24"/>
  <c r="L59" i="24"/>
  <c r="L58" i="24"/>
  <c r="L57" i="24"/>
  <c r="L56" i="24"/>
  <c r="L55" i="24"/>
  <c r="L54" i="24"/>
  <c r="L53" i="24"/>
  <c r="L52" i="24"/>
  <c r="L51" i="24"/>
  <c r="L50" i="24"/>
  <c r="L49" i="24"/>
  <c r="L48" i="24"/>
  <c r="L47" i="24"/>
  <c r="L46" i="24"/>
  <c r="L44" i="24"/>
  <c r="L43" i="24"/>
  <c r="L42" i="24"/>
  <c r="L41" i="24"/>
  <c r="L39" i="24"/>
  <c r="L38" i="24"/>
  <c r="L37" i="24"/>
  <c r="L35" i="24"/>
  <c r="L33" i="24"/>
  <c r="L32" i="24"/>
  <c r="L31" i="24"/>
  <c r="L30" i="24"/>
  <c r="L29" i="24"/>
  <c r="L28" i="24"/>
  <c r="L27" i="24"/>
  <c r="L26" i="24"/>
  <c r="L25" i="24"/>
  <c r="L23" i="24"/>
  <c r="L22" i="24"/>
  <c r="L21" i="24"/>
  <c r="L20" i="24"/>
  <c r="L18" i="24"/>
  <c r="L17" i="24"/>
  <c r="L15" i="24"/>
  <c r="L14" i="24"/>
  <c r="L13" i="24"/>
  <c r="L12" i="24"/>
  <c r="L10" i="24"/>
  <c r="L6" i="24"/>
  <c r="L7" i="24"/>
  <c r="L8" i="24"/>
  <c r="L5" i="24"/>
  <c r="J35" i="24"/>
  <c r="I9" i="26"/>
  <c r="M9" i="26" s="1"/>
  <c r="K34" i="31" s="1"/>
  <c r="J9" i="26"/>
  <c r="N9" i="26" s="1"/>
  <c r="K9" i="26"/>
  <c r="O9" i="26" s="1"/>
  <c r="L9" i="26"/>
  <c r="P9" i="26" s="1"/>
  <c r="C34" i="24"/>
  <c r="C9" i="30" s="1"/>
  <c r="B34" i="24"/>
  <c r="B9" i="25" s="1"/>
  <c r="C9" i="26" l="1"/>
  <c r="C9" i="29"/>
  <c r="C9" i="25"/>
  <c r="B9" i="26"/>
  <c r="B9" i="29"/>
  <c r="B9" i="30"/>
  <c r="M35" i="31"/>
  <c r="P35" i="31" s="1"/>
  <c r="L35" i="31"/>
  <c r="O35" i="31" s="1"/>
  <c r="N35" i="31"/>
  <c r="Q35" i="31" s="1"/>
  <c r="I5" i="26"/>
  <c r="J5" i="26"/>
  <c r="K5" i="26"/>
  <c r="L5" i="26"/>
  <c r="I6" i="26"/>
  <c r="J6" i="26"/>
  <c r="K6" i="26"/>
  <c r="L6" i="26"/>
  <c r="I7" i="26"/>
  <c r="J7" i="26"/>
  <c r="K7" i="26"/>
  <c r="L7" i="26"/>
  <c r="I8" i="26"/>
  <c r="J8" i="26"/>
  <c r="K8" i="26"/>
  <c r="L8" i="26"/>
  <c r="I10" i="26"/>
  <c r="M10" i="26" s="1"/>
  <c r="K36" i="31" s="1"/>
  <c r="J10" i="26"/>
  <c r="N10" i="26" s="1"/>
  <c r="K10" i="26"/>
  <c r="O10" i="26" s="1"/>
  <c r="L10" i="26"/>
  <c r="P10" i="26" s="1"/>
  <c r="I11" i="26"/>
  <c r="J11" i="26"/>
  <c r="K11" i="26"/>
  <c r="L11" i="26"/>
  <c r="I12" i="26"/>
  <c r="J12" i="26"/>
  <c r="K12" i="26"/>
  <c r="L12" i="26"/>
  <c r="I13" i="26"/>
  <c r="J13" i="26"/>
  <c r="K13" i="26"/>
  <c r="L13" i="26"/>
  <c r="I14" i="26"/>
  <c r="J14" i="26"/>
  <c r="K14" i="26"/>
  <c r="L14" i="26"/>
  <c r="I15" i="26"/>
  <c r="J15" i="26"/>
  <c r="K15" i="26"/>
  <c r="L15" i="26"/>
  <c r="I16" i="26"/>
  <c r="J16" i="26"/>
  <c r="K16" i="26"/>
  <c r="L16" i="26"/>
  <c r="I17" i="26"/>
  <c r="M17" i="26" s="1"/>
  <c r="K83" i="31" s="1"/>
  <c r="J17" i="26"/>
  <c r="N17" i="26" s="1"/>
  <c r="K17" i="26"/>
  <c r="O17" i="26" s="1"/>
  <c r="L17" i="26"/>
  <c r="P17" i="26" s="1"/>
  <c r="I18" i="26"/>
  <c r="J18" i="26"/>
  <c r="K18" i="26"/>
  <c r="L18" i="26"/>
  <c r="I19" i="26"/>
  <c r="J19" i="26"/>
  <c r="K19" i="26"/>
  <c r="L19" i="26"/>
  <c r="I20" i="26"/>
  <c r="M20" i="26" s="1"/>
  <c r="K111" i="31" s="1"/>
  <c r="J20" i="26"/>
  <c r="N20" i="26" s="1"/>
  <c r="K20" i="26"/>
  <c r="O20" i="26" s="1"/>
  <c r="L20" i="26"/>
  <c r="P20" i="26" s="1"/>
  <c r="I21" i="26"/>
  <c r="J21" i="26"/>
  <c r="K21" i="26"/>
  <c r="L21" i="26"/>
  <c r="L4" i="26"/>
  <c r="P4" i="26" s="1"/>
  <c r="K4" i="26"/>
  <c r="O4" i="26" s="1"/>
  <c r="J4" i="26"/>
  <c r="N4" i="26" s="1"/>
  <c r="I4" i="26"/>
  <c r="M4" i="26" s="1"/>
  <c r="K4" i="31" s="1"/>
  <c r="C21" i="30"/>
  <c r="B21" i="30"/>
  <c r="C21" i="29"/>
  <c r="C19" i="29"/>
  <c r="C120" i="24"/>
  <c r="C21" i="25" s="1"/>
  <c r="B120" i="24"/>
  <c r="B21" i="29" s="1"/>
  <c r="B111" i="24"/>
  <c r="C111" i="24"/>
  <c r="C20" i="29" s="1"/>
  <c r="B106" i="24"/>
  <c r="B19" i="30" s="1"/>
  <c r="C106" i="24"/>
  <c r="C19" i="26" s="1"/>
  <c r="B92" i="24"/>
  <c r="B18" i="29" s="1"/>
  <c r="C92" i="24"/>
  <c r="C18" i="30" s="1"/>
  <c r="B83" i="24"/>
  <c r="B17" i="29" s="1"/>
  <c r="C83" i="24"/>
  <c r="C17" i="29" s="1"/>
  <c r="C79" i="24"/>
  <c r="C15" i="26" s="1"/>
  <c r="B79" i="24"/>
  <c r="B15" i="25" s="1"/>
  <c r="C71" i="24"/>
  <c r="C13" i="25" s="1"/>
  <c r="B71" i="24"/>
  <c r="B13" i="29" s="1"/>
  <c r="B73" i="24"/>
  <c r="B14" i="29" s="1"/>
  <c r="C73" i="24"/>
  <c r="C14" i="25" s="1"/>
  <c r="B45" i="24"/>
  <c r="B12" i="30" s="1"/>
  <c r="C45" i="24"/>
  <c r="C12" i="29" s="1"/>
  <c r="C36" i="24"/>
  <c r="C10" i="25" s="1"/>
  <c r="B36" i="24"/>
  <c r="B10" i="29" s="1"/>
  <c r="C9" i="24"/>
  <c r="C5" i="25" s="1"/>
  <c r="B9" i="24"/>
  <c r="B5" i="29" s="1"/>
  <c r="B4" i="24"/>
  <c r="B4" i="29" s="1"/>
  <c r="C4" i="24"/>
  <c r="C4" i="25" s="1"/>
  <c r="C21" i="26" l="1"/>
  <c r="C19" i="30"/>
  <c r="C19" i="25"/>
  <c r="C18" i="25"/>
  <c r="C17" i="30"/>
  <c r="C17" i="26"/>
  <c r="C13" i="26"/>
  <c r="C13" i="30"/>
  <c r="C13" i="29"/>
  <c r="C12" i="25"/>
  <c r="C4" i="26"/>
  <c r="C4" i="30"/>
  <c r="C4" i="29"/>
  <c r="B21" i="26"/>
  <c r="N21" i="26" s="1"/>
  <c r="B19" i="25"/>
  <c r="B19" i="29"/>
  <c r="B18" i="26"/>
  <c r="P18" i="26" s="1"/>
  <c r="B18" i="30"/>
  <c r="B18" i="25"/>
  <c r="B17" i="30"/>
  <c r="B17" i="26"/>
  <c r="B17" i="25"/>
  <c r="B14" i="30"/>
  <c r="B14" i="26"/>
  <c r="O14" i="26" s="1"/>
  <c r="B13" i="30"/>
  <c r="B13" i="26"/>
  <c r="B12" i="29"/>
  <c r="B5" i="25"/>
  <c r="B5" i="26"/>
  <c r="O5" i="26" s="1"/>
  <c r="B5" i="30"/>
  <c r="B4" i="26"/>
  <c r="B4" i="30"/>
  <c r="L5" i="31"/>
  <c r="O5" i="31" s="1"/>
  <c r="L7" i="31"/>
  <c r="O7" i="31" s="1"/>
  <c r="M5" i="31"/>
  <c r="P5" i="31" s="1"/>
  <c r="M7" i="31"/>
  <c r="P7" i="31" s="1"/>
  <c r="N5" i="31"/>
  <c r="Q5" i="31" s="1"/>
  <c r="N7" i="31"/>
  <c r="Q7" i="31" s="1"/>
  <c r="N4" i="31"/>
  <c r="L6" i="31"/>
  <c r="O6" i="31" s="1"/>
  <c r="M4" i="31"/>
  <c r="M8" i="31"/>
  <c r="P8" i="31" s="1"/>
  <c r="N8" i="31"/>
  <c r="Q8" i="31" s="1"/>
  <c r="M6" i="31"/>
  <c r="P6" i="31" s="1"/>
  <c r="L4" i="31"/>
  <c r="N6" i="31"/>
  <c r="Q6" i="31" s="1"/>
  <c r="L8" i="31"/>
  <c r="O8" i="31" s="1"/>
  <c r="P14" i="26"/>
  <c r="M86" i="31"/>
  <c r="P86" i="31" s="1"/>
  <c r="L88" i="31"/>
  <c r="O88" i="31" s="1"/>
  <c r="N89" i="31"/>
  <c r="Q89" i="31" s="1"/>
  <c r="N91" i="31"/>
  <c r="Q91" i="31" s="1"/>
  <c r="M84" i="31"/>
  <c r="P84" i="31" s="1"/>
  <c r="M85" i="31"/>
  <c r="P85" i="31" s="1"/>
  <c r="N86" i="31"/>
  <c r="Q86" i="31" s="1"/>
  <c r="M88" i="31"/>
  <c r="P88" i="31" s="1"/>
  <c r="L84" i="31"/>
  <c r="O84" i="31" s="1"/>
  <c r="M87" i="31"/>
  <c r="P87" i="31" s="1"/>
  <c r="N88" i="31"/>
  <c r="Q88" i="31" s="1"/>
  <c r="L90" i="31"/>
  <c r="O90" i="31" s="1"/>
  <c r="N90" i="31"/>
  <c r="Q90" i="31" s="1"/>
  <c r="L85" i="31"/>
  <c r="O85" i="31" s="1"/>
  <c r="L87" i="31"/>
  <c r="O87" i="31" s="1"/>
  <c r="M90" i="31"/>
  <c r="P90" i="31" s="1"/>
  <c r="N84" i="31"/>
  <c r="Q84" i="31" s="1"/>
  <c r="L89" i="31"/>
  <c r="O89" i="31" s="1"/>
  <c r="N85" i="31"/>
  <c r="Q85" i="31" s="1"/>
  <c r="M89" i="31"/>
  <c r="P89" i="31" s="1"/>
  <c r="N87" i="31"/>
  <c r="Q87" i="31" s="1"/>
  <c r="M91" i="31"/>
  <c r="P91" i="31" s="1"/>
  <c r="L86" i="31"/>
  <c r="O86" i="31" s="1"/>
  <c r="L91" i="31"/>
  <c r="O91" i="31" s="1"/>
  <c r="N14" i="26"/>
  <c r="L114" i="31"/>
  <c r="O114" i="31" s="1"/>
  <c r="M117" i="31"/>
  <c r="P117" i="31" s="1"/>
  <c r="M119" i="31"/>
  <c r="P119" i="31" s="1"/>
  <c r="N112" i="31"/>
  <c r="Q112" i="31" s="1"/>
  <c r="N118" i="31"/>
  <c r="Q118" i="31" s="1"/>
  <c r="M114" i="31"/>
  <c r="P114" i="31" s="1"/>
  <c r="N117" i="31"/>
  <c r="Q117" i="31" s="1"/>
  <c r="N119" i="31"/>
  <c r="Q119" i="31" s="1"/>
  <c r="M112" i="31"/>
  <c r="P112" i="31" s="1"/>
  <c r="N116" i="31"/>
  <c r="Q116" i="31" s="1"/>
  <c r="N114" i="31"/>
  <c r="Q114" i="31" s="1"/>
  <c r="L116" i="31"/>
  <c r="O116" i="31" s="1"/>
  <c r="L118" i="31"/>
  <c r="O118" i="31" s="1"/>
  <c r="L112" i="31"/>
  <c r="O112" i="31" s="1"/>
  <c r="M116" i="31"/>
  <c r="P116" i="31" s="1"/>
  <c r="M118" i="31"/>
  <c r="P118" i="31" s="1"/>
  <c r="L113" i="31"/>
  <c r="O113" i="31" s="1"/>
  <c r="L117" i="31"/>
  <c r="O117" i="31" s="1"/>
  <c r="M113" i="31"/>
  <c r="P113" i="31" s="1"/>
  <c r="N113" i="31"/>
  <c r="Q113" i="31" s="1"/>
  <c r="M115" i="31"/>
  <c r="P115" i="31" s="1"/>
  <c r="N115" i="31"/>
  <c r="Q115" i="31" s="1"/>
  <c r="L115" i="31"/>
  <c r="O115" i="31" s="1"/>
  <c r="L119" i="31"/>
  <c r="O119" i="31" s="1"/>
  <c r="M39" i="31"/>
  <c r="P39" i="31" s="1"/>
  <c r="M37" i="31"/>
  <c r="P37" i="31" s="1"/>
  <c r="N39" i="31"/>
  <c r="Q39" i="31" s="1"/>
  <c r="L37" i="31"/>
  <c r="O37" i="31" s="1"/>
  <c r="L38" i="31"/>
  <c r="O38" i="31" s="1"/>
  <c r="N38" i="31"/>
  <c r="Q38" i="31" s="1"/>
  <c r="L39" i="31"/>
  <c r="O39" i="31" s="1"/>
  <c r="N37" i="31"/>
  <c r="Q37" i="31" s="1"/>
  <c r="M38" i="31"/>
  <c r="P38" i="31" s="1"/>
  <c r="O13" i="26"/>
  <c r="M13" i="26"/>
  <c r="K71" i="31" s="1"/>
  <c r="O18" i="26"/>
  <c r="N18" i="26"/>
  <c r="P13" i="26"/>
  <c r="M18" i="26"/>
  <c r="K92" i="31" s="1"/>
  <c r="N13" i="26"/>
  <c r="C20" i="25"/>
  <c r="B15" i="29"/>
  <c r="B10" i="25"/>
  <c r="C15" i="25"/>
  <c r="C15" i="30"/>
  <c r="C12" i="26"/>
  <c r="C20" i="26"/>
  <c r="C5" i="29"/>
  <c r="C10" i="29"/>
  <c r="C14" i="29"/>
  <c r="C18" i="29"/>
  <c r="C12" i="30"/>
  <c r="C20" i="30"/>
  <c r="C15" i="29"/>
  <c r="B10" i="26"/>
  <c r="B10" i="30"/>
  <c r="B12" i="25"/>
  <c r="B20" i="25"/>
  <c r="C17" i="25"/>
  <c r="C5" i="26"/>
  <c r="C10" i="26"/>
  <c r="C14" i="26"/>
  <c r="C18" i="26"/>
  <c r="C5" i="30"/>
  <c r="C10" i="30"/>
  <c r="C14" i="30"/>
  <c r="B20" i="29"/>
  <c r="B4" i="25"/>
  <c r="B13" i="25"/>
  <c r="B21" i="25"/>
  <c r="B15" i="26"/>
  <c r="N15" i="26" s="1"/>
  <c r="B19" i="26"/>
  <c r="P19" i="26" s="1"/>
  <c r="B15" i="30"/>
  <c r="B14" i="25"/>
  <c r="B12" i="26"/>
  <c r="M12" i="26" s="1"/>
  <c r="K45" i="31" s="1"/>
  <c r="B20" i="26"/>
  <c r="B20" i="30"/>
  <c r="M14" i="26" l="1"/>
  <c r="K73" i="31" s="1"/>
  <c r="M76" i="31" s="1"/>
  <c r="P76" i="31" s="1"/>
  <c r="M21" i="26"/>
  <c r="K120" i="31" s="1"/>
  <c r="L121" i="31" s="1"/>
  <c r="O121" i="31" s="1"/>
  <c r="O21" i="26"/>
  <c r="P21" i="26"/>
  <c r="N5" i="26"/>
  <c r="M5" i="26"/>
  <c r="K9" i="31" s="1"/>
  <c r="N10" i="31" s="1"/>
  <c r="Q10" i="31" s="1"/>
  <c r="P5" i="26"/>
  <c r="N77" i="31"/>
  <c r="Q77" i="31" s="1"/>
  <c r="M74" i="31"/>
  <c r="P74" i="31" s="1"/>
  <c r="L76" i="31"/>
  <c r="O76" i="31" s="1"/>
  <c r="L78" i="31"/>
  <c r="O78" i="31" s="1"/>
  <c r="M75" i="31"/>
  <c r="P75" i="31" s="1"/>
  <c r="L77" i="31"/>
  <c r="O77" i="31" s="1"/>
  <c r="M77" i="31"/>
  <c r="P77" i="31" s="1"/>
  <c r="L48" i="31"/>
  <c r="O48" i="31" s="1"/>
  <c r="L52" i="31"/>
  <c r="O52" i="31" s="1"/>
  <c r="L56" i="31"/>
  <c r="O56" i="31" s="1"/>
  <c r="L60" i="31"/>
  <c r="O60" i="31" s="1"/>
  <c r="L62" i="31"/>
  <c r="O62" i="31" s="1"/>
  <c r="M64" i="31"/>
  <c r="P64" i="31" s="1"/>
  <c r="L66" i="31"/>
  <c r="O66" i="31" s="1"/>
  <c r="M68" i="31"/>
  <c r="P68" i="31" s="1"/>
  <c r="L70" i="31"/>
  <c r="O70" i="31" s="1"/>
  <c r="L46" i="31"/>
  <c r="O46" i="31" s="1"/>
  <c r="L59" i="31"/>
  <c r="O59" i="31" s="1"/>
  <c r="L65" i="31"/>
  <c r="O65" i="31" s="1"/>
  <c r="M48" i="31"/>
  <c r="P48" i="31" s="1"/>
  <c r="L50" i="31"/>
  <c r="O50" i="31" s="1"/>
  <c r="M52" i="31"/>
  <c r="P52" i="31" s="1"/>
  <c r="L54" i="31"/>
  <c r="O54" i="31" s="1"/>
  <c r="M56" i="31"/>
  <c r="P56" i="31" s="1"/>
  <c r="L58" i="31"/>
  <c r="O58" i="31" s="1"/>
  <c r="M60" i="31"/>
  <c r="P60" i="31" s="1"/>
  <c r="M62" i="31"/>
  <c r="P62" i="31" s="1"/>
  <c r="N64" i="31"/>
  <c r="Q64" i="31" s="1"/>
  <c r="M66" i="31"/>
  <c r="P66" i="31" s="1"/>
  <c r="N68" i="31"/>
  <c r="Q68" i="31" s="1"/>
  <c r="M70" i="31"/>
  <c r="P70" i="31" s="1"/>
  <c r="L47" i="31"/>
  <c r="O47" i="31" s="1"/>
  <c r="L55" i="31"/>
  <c r="O55" i="31" s="1"/>
  <c r="M67" i="31"/>
  <c r="P67" i="31" s="1"/>
  <c r="N48" i="31"/>
  <c r="Q48" i="31" s="1"/>
  <c r="M50" i="31"/>
  <c r="P50" i="31" s="1"/>
  <c r="N52" i="31"/>
  <c r="Q52" i="31" s="1"/>
  <c r="M54" i="31"/>
  <c r="P54" i="31" s="1"/>
  <c r="N56" i="31"/>
  <c r="Q56" i="31" s="1"/>
  <c r="M58" i="31"/>
  <c r="P58" i="31" s="1"/>
  <c r="N60" i="31"/>
  <c r="Q60" i="31" s="1"/>
  <c r="N62" i="31"/>
  <c r="Q62" i="31" s="1"/>
  <c r="N66" i="31"/>
  <c r="Q66" i="31" s="1"/>
  <c r="N70" i="31"/>
  <c r="Q70" i="31" s="1"/>
  <c r="L51" i="31"/>
  <c r="O51" i="31" s="1"/>
  <c r="M63" i="31"/>
  <c r="P63" i="31" s="1"/>
  <c r="L69" i="31"/>
  <c r="O69" i="31" s="1"/>
  <c r="N50" i="31"/>
  <c r="Q50" i="31" s="1"/>
  <c r="N54" i="31"/>
  <c r="Q54" i="31" s="1"/>
  <c r="N58" i="31"/>
  <c r="Q58" i="31" s="1"/>
  <c r="L63" i="31"/>
  <c r="O63" i="31" s="1"/>
  <c r="L67" i="31"/>
  <c r="O67" i="31" s="1"/>
  <c r="M51" i="31"/>
  <c r="P51" i="31" s="1"/>
  <c r="M61" i="31"/>
  <c r="P61" i="31" s="1"/>
  <c r="N67" i="31"/>
  <c r="Q67" i="31" s="1"/>
  <c r="M46" i="31"/>
  <c r="P46" i="31" s="1"/>
  <c r="N51" i="31"/>
  <c r="Q51" i="31" s="1"/>
  <c r="L57" i="31"/>
  <c r="O57" i="31" s="1"/>
  <c r="N61" i="31"/>
  <c r="Q61" i="31" s="1"/>
  <c r="M47" i="31"/>
  <c r="P47" i="31" s="1"/>
  <c r="M57" i="31"/>
  <c r="P57" i="31" s="1"/>
  <c r="N63" i="31"/>
  <c r="Q63" i="31" s="1"/>
  <c r="L68" i="31"/>
  <c r="O68" i="31" s="1"/>
  <c r="N47" i="31"/>
  <c r="Q47" i="31" s="1"/>
  <c r="M53" i="31"/>
  <c r="P53" i="31" s="1"/>
  <c r="M59" i="31"/>
  <c r="P59" i="31" s="1"/>
  <c r="L64" i="31"/>
  <c r="O64" i="31" s="1"/>
  <c r="N69" i="31"/>
  <c r="Q69" i="31" s="1"/>
  <c r="L49" i="31"/>
  <c r="O49" i="31" s="1"/>
  <c r="N53" i="31"/>
  <c r="Q53" i="31" s="1"/>
  <c r="N59" i="31"/>
  <c r="Q59" i="31" s="1"/>
  <c r="M65" i="31"/>
  <c r="P65" i="31" s="1"/>
  <c r="M49" i="31"/>
  <c r="P49" i="31" s="1"/>
  <c r="M55" i="31"/>
  <c r="P55" i="31" s="1"/>
  <c r="N65" i="31"/>
  <c r="Q65" i="31" s="1"/>
  <c r="M69" i="31"/>
  <c r="P69" i="31" s="1"/>
  <c r="N49" i="31"/>
  <c r="Q49" i="31" s="1"/>
  <c r="L53" i="31"/>
  <c r="O53" i="31" s="1"/>
  <c r="N55" i="31"/>
  <c r="Q55" i="31" s="1"/>
  <c r="N57" i="31"/>
  <c r="Q57" i="31" s="1"/>
  <c r="N46" i="31"/>
  <c r="Q46" i="31" s="1"/>
  <c r="L61" i="31"/>
  <c r="O61" i="31" s="1"/>
  <c r="Q4" i="31"/>
  <c r="O4" i="31"/>
  <c r="L95" i="31"/>
  <c r="O95" i="31" s="1"/>
  <c r="L99" i="31"/>
  <c r="O99" i="31" s="1"/>
  <c r="L103" i="31"/>
  <c r="O103" i="31" s="1"/>
  <c r="N93" i="31"/>
  <c r="Q93" i="31" s="1"/>
  <c r="N105" i="31"/>
  <c r="Q105" i="31" s="1"/>
  <c r="N97" i="31"/>
  <c r="Q97" i="31" s="1"/>
  <c r="N101" i="31"/>
  <c r="Q101" i="31" s="1"/>
  <c r="M95" i="31"/>
  <c r="P95" i="31" s="1"/>
  <c r="M99" i="31"/>
  <c r="P99" i="31" s="1"/>
  <c r="M103" i="31"/>
  <c r="P103" i="31" s="1"/>
  <c r="M93" i="31"/>
  <c r="P93" i="31" s="1"/>
  <c r="N95" i="31"/>
  <c r="Q95" i="31" s="1"/>
  <c r="L97" i="31"/>
  <c r="O97" i="31" s="1"/>
  <c r="N99" i="31"/>
  <c r="Q99" i="31" s="1"/>
  <c r="L101" i="31"/>
  <c r="O101" i="31" s="1"/>
  <c r="N103" i="31"/>
  <c r="Q103" i="31" s="1"/>
  <c r="L105" i="31"/>
  <c r="O105" i="31" s="1"/>
  <c r="L93" i="31"/>
  <c r="O93" i="31" s="1"/>
  <c r="M97" i="31"/>
  <c r="P97" i="31" s="1"/>
  <c r="M101" i="31"/>
  <c r="P101" i="31" s="1"/>
  <c r="M105" i="31"/>
  <c r="P105" i="31" s="1"/>
  <c r="M94" i="31"/>
  <c r="P94" i="31" s="1"/>
  <c r="L100" i="31"/>
  <c r="O100" i="31" s="1"/>
  <c r="N104" i="31"/>
  <c r="Q104" i="31" s="1"/>
  <c r="N94" i="31"/>
  <c r="Q94" i="31" s="1"/>
  <c r="M100" i="31"/>
  <c r="P100" i="31" s="1"/>
  <c r="L96" i="31"/>
  <c r="O96" i="31" s="1"/>
  <c r="N100" i="31"/>
  <c r="Q100" i="31" s="1"/>
  <c r="M96" i="31"/>
  <c r="P96" i="31" s="1"/>
  <c r="L102" i="31"/>
  <c r="O102" i="31" s="1"/>
  <c r="N96" i="31"/>
  <c r="Q96" i="31" s="1"/>
  <c r="M102" i="31"/>
  <c r="P102" i="31" s="1"/>
  <c r="L94" i="31"/>
  <c r="O94" i="31" s="1"/>
  <c r="N98" i="31"/>
  <c r="Q98" i="31" s="1"/>
  <c r="M104" i="31"/>
  <c r="P104" i="31" s="1"/>
  <c r="L98" i="31"/>
  <c r="O98" i="31" s="1"/>
  <c r="N102" i="31"/>
  <c r="Q102" i="31" s="1"/>
  <c r="M98" i="31"/>
  <c r="P98" i="31" s="1"/>
  <c r="L104" i="31"/>
  <c r="O104" i="31" s="1"/>
  <c r="N72" i="31"/>
  <c r="Q72" i="31" s="1"/>
  <c r="M72" i="31"/>
  <c r="P72" i="31" s="1"/>
  <c r="L72" i="31"/>
  <c r="O72" i="31" s="1"/>
  <c r="P4" i="31"/>
  <c r="O15" i="26"/>
  <c r="M19" i="26"/>
  <c r="K106" i="31" s="1"/>
  <c r="P12" i="26"/>
  <c r="M15" i="26"/>
  <c r="K79" i="31" s="1"/>
  <c r="N19" i="26"/>
  <c r="N12" i="26"/>
  <c r="P15" i="26"/>
  <c r="O19" i="26"/>
  <c r="O12" i="26"/>
  <c r="N74" i="31" l="1"/>
  <c r="Q74" i="31" s="1"/>
  <c r="N75" i="31"/>
  <c r="Q75" i="31" s="1"/>
  <c r="L74" i="31"/>
  <c r="O74" i="31" s="1"/>
  <c r="N76" i="31"/>
  <c r="Q76" i="31" s="1"/>
  <c r="L75" i="31"/>
  <c r="O75" i="31" s="1"/>
  <c r="M78" i="31"/>
  <c r="P78" i="31" s="1"/>
  <c r="N78" i="31"/>
  <c r="Q78" i="31" s="1"/>
  <c r="N121" i="31"/>
  <c r="Q121" i="31" s="1"/>
  <c r="M121" i="31"/>
  <c r="P121" i="31" s="1"/>
  <c r="L10" i="31"/>
  <c r="O10" i="31" s="1"/>
  <c r="M10" i="31"/>
  <c r="P10" i="31" s="1"/>
  <c r="M80" i="31"/>
  <c r="P80" i="31" s="1"/>
  <c r="N80" i="31"/>
  <c r="Q80" i="31" s="1"/>
  <c r="L80" i="31"/>
  <c r="O80" i="31" s="1"/>
  <c r="N109" i="31"/>
  <c r="Q109" i="31" s="1"/>
  <c r="M108" i="31"/>
  <c r="P108" i="31" s="1"/>
  <c r="N110" i="31"/>
  <c r="Q110" i="31" s="1"/>
  <c r="N107" i="31"/>
  <c r="Q107" i="31" s="1"/>
  <c r="L110" i="31"/>
  <c r="O110" i="31" s="1"/>
  <c r="M107" i="31"/>
  <c r="P107" i="31" s="1"/>
  <c r="L108" i="31"/>
  <c r="O108" i="31" s="1"/>
  <c r="M110" i="31"/>
  <c r="P110" i="31" s="1"/>
  <c r="L107" i="31"/>
  <c r="O107" i="31" s="1"/>
  <c r="N108" i="31"/>
  <c r="Q108" i="31" s="1"/>
  <c r="L109" i="31"/>
  <c r="O109" i="31" s="1"/>
  <c r="M109" i="31"/>
  <c r="P109" i="31" s="1"/>
  <c r="B122" i="24"/>
  <c r="C81" i="24"/>
  <c r="B81" i="24"/>
  <c r="B40" i="24"/>
  <c r="B24" i="24"/>
  <c r="B16" i="24"/>
  <c r="C11" i="24"/>
  <c r="B11" i="24"/>
  <c r="B8" i="26" l="1"/>
  <c r="B8" i="25"/>
  <c r="B8" i="29"/>
  <c r="B8" i="30"/>
  <c r="C16" i="25"/>
  <c r="C16" i="29"/>
  <c r="C16" i="30"/>
  <c r="C16" i="26"/>
  <c r="B16" i="30"/>
  <c r="B16" i="26"/>
  <c r="B16" i="25"/>
  <c r="B16" i="29"/>
  <c r="B22" i="29"/>
  <c r="B22" i="25"/>
  <c r="B22" i="26"/>
  <c r="B22" i="30"/>
  <c r="B7" i="30"/>
  <c r="B7" i="26"/>
  <c r="B7" i="29"/>
  <c r="B7" i="25"/>
  <c r="B11" i="29"/>
  <c r="B11" i="30"/>
  <c r="B11" i="26"/>
  <c r="B11" i="25"/>
  <c r="B6" i="25"/>
  <c r="B6" i="30"/>
  <c r="B6" i="26"/>
  <c r="B6" i="29"/>
  <c r="C6" i="30"/>
  <c r="C6" i="25"/>
  <c r="C6" i="26"/>
  <c r="C6" i="29"/>
  <c r="C122" i="24"/>
  <c r="D34" i="24"/>
  <c r="C40" i="24"/>
  <c r="C24" i="24"/>
  <c r="C16" i="24"/>
  <c r="D9" i="30" l="1"/>
  <c r="D9" i="26"/>
  <c r="D9" i="29"/>
  <c r="D9" i="25"/>
  <c r="N6" i="26"/>
  <c r="M6" i="26"/>
  <c r="K11" i="31" s="1"/>
  <c r="O6" i="26"/>
  <c r="P6" i="26"/>
  <c r="P7" i="26"/>
  <c r="N7" i="26"/>
  <c r="M7" i="26"/>
  <c r="K16" i="31" s="1"/>
  <c r="O7" i="26"/>
  <c r="O11" i="26"/>
  <c r="M11" i="26"/>
  <c r="K40" i="31" s="1"/>
  <c r="P11" i="26"/>
  <c r="N11" i="26"/>
  <c r="M16" i="26"/>
  <c r="K81" i="31" s="1"/>
  <c r="N16" i="26"/>
  <c r="O16" i="26"/>
  <c r="P16" i="26"/>
  <c r="O8" i="26"/>
  <c r="P8" i="26"/>
  <c r="N8" i="26"/>
  <c r="M8" i="26"/>
  <c r="K24" i="31" s="1"/>
  <c r="B23" i="30"/>
  <c r="B23" i="26"/>
  <c r="C22" i="25"/>
  <c r="C22" i="30"/>
  <c r="C22" i="26"/>
  <c r="C22" i="29"/>
  <c r="B23" i="25"/>
  <c r="B23" i="29"/>
  <c r="C7" i="25"/>
  <c r="C7" i="29"/>
  <c r="C7" i="30"/>
  <c r="C7" i="26"/>
  <c r="C8" i="29"/>
  <c r="C8" i="30"/>
  <c r="C8" i="25"/>
  <c r="C8" i="26"/>
  <c r="C11" i="30"/>
  <c r="C11" i="25"/>
  <c r="C11" i="26"/>
  <c r="C11" i="29"/>
  <c r="D106" i="24"/>
  <c r="D120" i="24"/>
  <c r="D111" i="24"/>
  <c r="D83" i="24"/>
  <c r="D92" i="24"/>
  <c r="D79" i="24"/>
  <c r="D81" i="24"/>
  <c r="D73" i="24"/>
  <c r="D71" i="24"/>
  <c r="D40" i="24"/>
  <c r="D45" i="24"/>
  <c r="D24" i="24"/>
  <c r="D11" i="24"/>
  <c r="D16" i="24"/>
  <c r="D36" i="24"/>
  <c r="D9" i="24"/>
  <c r="D4" i="24"/>
  <c r="M19" i="31" l="1"/>
  <c r="P19" i="31" s="1"/>
  <c r="N23" i="31"/>
  <c r="Q23" i="31" s="1"/>
  <c r="N19" i="31"/>
  <c r="Q19" i="31" s="1"/>
  <c r="L20" i="31"/>
  <c r="O20" i="31" s="1"/>
  <c r="L22" i="31"/>
  <c r="O22" i="31" s="1"/>
  <c r="L18" i="31"/>
  <c r="O18" i="31" s="1"/>
  <c r="M20" i="31"/>
  <c r="P20" i="31" s="1"/>
  <c r="M22" i="31"/>
  <c r="P22" i="31" s="1"/>
  <c r="L23" i="31"/>
  <c r="O23" i="31" s="1"/>
  <c r="L19" i="31"/>
  <c r="O19" i="31" s="1"/>
  <c r="M23" i="31"/>
  <c r="P23" i="31" s="1"/>
  <c r="N20" i="31"/>
  <c r="Q20" i="31" s="1"/>
  <c r="N17" i="31"/>
  <c r="Q17" i="31" s="1"/>
  <c r="M21" i="31"/>
  <c r="P21" i="31" s="1"/>
  <c r="L17" i="31"/>
  <c r="O17" i="31" s="1"/>
  <c r="N22" i="31"/>
  <c r="Q22" i="31" s="1"/>
  <c r="N21" i="31"/>
  <c r="Q21" i="31" s="1"/>
  <c r="M18" i="31"/>
  <c r="P18" i="31" s="1"/>
  <c r="N18" i="31"/>
  <c r="Q18" i="31" s="1"/>
  <c r="L21" i="31"/>
  <c r="O21" i="31" s="1"/>
  <c r="M17" i="31"/>
  <c r="P17" i="31" s="1"/>
  <c r="N82" i="31"/>
  <c r="Q82" i="31" s="1"/>
  <c r="M82" i="31"/>
  <c r="P82" i="31" s="1"/>
  <c r="L82" i="31"/>
  <c r="O82" i="31" s="1"/>
  <c r="L43" i="31"/>
  <c r="O43" i="31" s="1"/>
  <c r="L42" i="31"/>
  <c r="O42" i="31" s="1"/>
  <c r="L44" i="31"/>
  <c r="O44" i="31" s="1"/>
  <c r="N41" i="31"/>
  <c r="Q41" i="31" s="1"/>
  <c r="M42" i="31"/>
  <c r="P42" i="31" s="1"/>
  <c r="M44" i="31"/>
  <c r="P44" i="31" s="1"/>
  <c r="M41" i="31"/>
  <c r="P41" i="31" s="1"/>
  <c r="N42" i="31"/>
  <c r="Q42" i="31" s="1"/>
  <c r="N44" i="31"/>
  <c r="Q44" i="31" s="1"/>
  <c r="L41" i="31"/>
  <c r="O41" i="31" s="1"/>
  <c r="M43" i="31"/>
  <c r="P43" i="31" s="1"/>
  <c r="N43" i="31"/>
  <c r="Q43" i="31" s="1"/>
  <c r="M13" i="31"/>
  <c r="P13" i="31" s="1"/>
  <c r="M15" i="31"/>
  <c r="P15" i="31" s="1"/>
  <c r="M12" i="31"/>
  <c r="N13" i="31"/>
  <c r="Q13" i="31" s="1"/>
  <c r="N15" i="31"/>
  <c r="Q15" i="31" s="1"/>
  <c r="L12" i="31"/>
  <c r="L14" i="31"/>
  <c r="O14" i="31" s="1"/>
  <c r="M14" i="31"/>
  <c r="P14" i="31" s="1"/>
  <c r="L15" i="31"/>
  <c r="O15" i="31" s="1"/>
  <c r="L13" i="31"/>
  <c r="O13" i="31" s="1"/>
  <c r="N12" i="31"/>
  <c r="N14" i="31"/>
  <c r="Q14" i="31" s="1"/>
  <c r="K126" i="31"/>
  <c r="L26" i="31"/>
  <c r="O26" i="31" s="1"/>
  <c r="L28" i="31"/>
  <c r="O28" i="31" s="1"/>
  <c r="N29" i="31"/>
  <c r="Q29" i="31" s="1"/>
  <c r="N31" i="31"/>
  <c r="Q31" i="31" s="1"/>
  <c r="L33" i="31"/>
  <c r="O33" i="31" s="1"/>
  <c r="N25" i="31"/>
  <c r="Q25" i="31" s="1"/>
  <c r="M26" i="31"/>
  <c r="P26" i="31" s="1"/>
  <c r="M28" i="31"/>
  <c r="P28" i="31" s="1"/>
  <c r="M33" i="31"/>
  <c r="P33" i="31" s="1"/>
  <c r="M25" i="31"/>
  <c r="P25" i="31" s="1"/>
  <c r="N26" i="31"/>
  <c r="Q26" i="31" s="1"/>
  <c r="N28" i="31"/>
  <c r="Q28" i="31" s="1"/>
  <c r="N33" i="31"/>
  <c r="Q33" i="31" s="1"/>
  <c r="L25" i="31"/>
  <c r="O25" i="31" s="1"/>
  <c r="L27" i="31"/>
  <c r="O27" i="31" s="1"/>
  <c r="L30" i="31"/>
  <c r="O30" i="31" s="1"/>
  <c r="L32" i="31"/>
  <c r="O32" i="31" s="1"/>
  <c r="L29" i="31"/>
  <c r="O29" i="31" s="1"/>
  <c r="M29" i="31"/>
  <c r="P29" i="31" s="1"/>
  <c r="M27" i="31"/>
  <c r="P27" i="31" s="1"/>
  <c r="M30" i="31"/>
  <c r="P30" i="31" s="1"/>
  <c r="L31" i="31"/>
  <c r="O31" i="31" s="1"/>
  <c r="M31" i="31"/>
  <c r="P31" i="31" s="1"/>
  <c r="M32" i="31"/>
  <c r="P32" i="31" s="1"/>
  <c r="N30" i="31"/>
  <c r="Q30" i="31" s="1"/>
  <c r="N32" i="31"/>
  <c r="Q32" i="31" s="1"/>
  <c r="N27" i="31"/>
  <c r="Q27" i="31" s="1"/>
  <c r="C23" i="30"/>
  <c r="C23" i="29"/>
  <c r="C23" i="26"/>
  <c r="C23" i="25"/>
  <c r="D16" i="30"/>
  <c r="D16" i="26"/>
  <c r="D16" i="29"/>
  <c r="D16" i="25"/>
  <c r="D7" i="25"/>
  <c r="D7" i="30"/>
  <c r="D7" i="26"/>
  <c r="D7" i="29"/>
  <c r="D17" i="26"/>
  <c r="D17" i="29"/>
  <c r="D17" i="30"/>
  <c r="D17" i="25"/>
  <c r="D15" i="25"/>
  <c r="D15" i="29"/>
  <c r="D15" i="30"/>
  <c r="D15" i="26"/>
  <c r="D8" i="26"/>
  <c r="D8" i="29"/>
  <c r="D8" i="30"/>
  <c r="D8" i="25"/>
  <c r="D20" i="26"/>
  <c r="D20" i="25"/>
  <c r="D20" i="30"/>
  <c r="D20" i="29"/>
  <c r="D12" i="26"/>
  <c r="D12" i="25"/>
  <c r="D12" i="29"/>
  <c r="D12" i="30"/>
  <c r="D11" i="29"/>
  <c r="D11" i="30"/>
  <c r="D11" i="25"/>
  <c r="D11" i="26"/>
  <c r="D21" i="29"/>
  <c r="D21" i="26"/>
  <c r="D21" i="30"/>
  <c r="D21" i="25"/>
  <c r="D18" i="25"/>
  <c r="D18" i="26"/>
  <c r="D18" i="29"/>
  <c r="D18" i="30"/>
  <c r="D4" i="29"/>
  <c r="D4" i="26"/>
  <c r="D4" i="30"/>
  <c r="D4" i="25"/>
  <c r="D13" i="29"/>
  <c r="D13" i="26"/>
  <c r="D13" i="30"/>
  <c r="D13" i="25"/>
  <c r="D10" i="29"/>
  <c r="D10" i="26"/>
  <c r="D10" i="30"/>
  <c r="D10" i="25"/>
  <c r="D6" i="30"/>
  <c r="D6" i="29"/>
  <c r="D6" i="25"/>
  <c r="D6" i="26"/>
  <c r="D5" i="30"/>
  <c r="D5" i="29"/>
  <c r="D5" i="26"/>
  <c r="D5" i="25"/>
  <c r="D14" i="26"/>
  <c r="D14" i="29"/>
  <c r="D14" i="25"/>
  <c r="D14" i="30"/>
  <c r="D19" i="29"/>
  <c r="D19" i="30"/>
  <c r="D19" i="25"/>
  <c r="D19" i="26"/>
  <c r="D126" i="24"/>
  <c r="Q12" i="31" l="1"/>
  <c r="Q126" i="31" s="1"/>
  <c r="N126" i="31"/>
  <c r="P12" i="31"/>
  <c r="P126" i="31" s="1"/>
  <c r="M126" i="31"/>
  <c r="O12" i="31"/>
  <c r="O126" i="31" s="1"/>
  <c r="L126" i="31"/>
  <c r="I24" i="26"/>
  <c r="E24" i="25"/>
  <c r="F24" i="25"/>
  <c r="D23" i="25"/>
  <c r="H24" i="25"/>
  <c r="G24" i="25"/>
  <c r="L24" i="30"/>
  <c r="E24" i="30"/>
  <c r="H24" i="30"/>
  <c r="G24" i="30"/>
  <c r="K24" i="30"/>
  <c r="J24" i="30"/>
  <c r="I24" i="30"/>
  <c r="F24" i="30"/>
  <c r="D23" i="30"/>
  <c r="D23" i="26"/>
  <c r="G24" i="26"/>
  <c r="H24" i="26"/>
  <c r="E24" i="26"/>
  <c r="J24" i="26"/>
  <c r="F24" i="26"/>
  <c r="O24" i="26"/>
  <c r="N24" i="26"/>
  <c r="P24" i="26"/>
  <c r="L24" i="26"/>
  <c r="K24" i="26"/>
  <c r="M24" i="26"/>
  <c r="D23" i="29"/>
  <c r="E24" i="29"/>
  <c r="H24" i="29"/>
  <c r="G24" i="29"/>
  <c r="F24" i="29"/>
  <c r="AB59" i="2"/>
  <c r="AA59" i="2"/>
  <c r="Z59" i="2"/>
  <c r="Y59" i="2"/>
  <c r="X59" i="2"/>
  <c r="W59" i="2"/>
  <c r="V59" i="2"/>
  <c r="U59" i="2"/>
  <c r="T59" i="2"/>
  <c r="S59" i="2"/>
  <c r="R59" i="2"/>
  <c r="Q59" i="2"/>
  <c r="P59" i="2"/>
  <c r="O59" i="2"/>
  <c r="N59" i="2"/>
  <c r="M59" i="2"/>
  <c r="L59" i="2"/>
  <c r="K59" i="2"/>
  <c r="J59" i="2"/>
  <c r="I59" i="2"/>
  <c r="H59" i="2"/>
  <c r="G59" i="2"/>
  <c r="F59" i="2"/>
  <c r="E59" i="2"/>
  <c r="AB58" i="2"/>
  <c r="AA58" i="2"/>
  <c r="Z58" i="2"/>
  <c r="Y58" i="2"/>
  <c r="X58" i="2"/>
  <c r="W58" i="2"/>
  <c r="V58" i="2"/>
  <c r="U58" i="2"/>
  <c r="T58" i="2"/>
  <c r="S58" i="2"/>
  <c r="R58" i="2"/>
  <c r="Q58" i="2"/>
  <c r="P58" i="2"/>
  <c r="O58" i="2"/>
  <c r="N58" i="2"/>
  <c r="M58" i="2"/>
  <c r="L58" i="2"/>
  <c r="K58" i="2"/>
  <c r="J58" i="2"/>
  <c r="I58" i="2"/>
  <c r="H58" i="2"/>
  <c r="G58" i="2"/>
  <c r="F58" i="2"/>
  <c r="E58" i="2"/>
  <c r="AB57" i="2"/>
  <c r="AA57" i="2"/>
  <c r="Z57" i="2"/>
  <c r="Y57" i="2"/>
  <c r="X57" i="2"/>
  <c r="W57" i="2"/>
  <c r="V57" i="2"/>
  <c r="U57" i="2"/>
  <c r="T57" i="2"/>
  <c r="S57" i="2"/>
  <c r="R57" i="2"/>
  <c r="Q57" i="2"/>
  <c r="P57" i="2"/>
  <c r="O57" i="2"/>
  <c r="N57" i="2"/>
  <c r="M57" i="2"/>
  <c r="L57" i="2"/>
  <c r="K57" i="2"/>
  <c r="J57" i="2"/>
  <c r="I57" i="2"/>
  <c r="H57" i="2"/>
  <c r="G57" i="2"/>
  <c r="F57" i="2"/>
  <c r="E57" i="2"/>
  <c r="AB56" i="2"/>
  <c r="AA56" i="2"/>
  <c r="Z56" i="2"/>
  <c r="Y56" i="2"/>
  <c r="X56" i="2"/>
  <c r="W56" i="2"/>
  <c r="V56" i="2"/>
  <c r="U56" i="2"/>
  <c r="T56" i="2"/>
  <c r="S56" i="2"/>
  <c r="R56" i="2"/>
  <c r="Q56" i="2"/>
  <c r="P56" i="2"/>
  <c r="O56" i="2"/>
  <c r="N56" i="2"/>
  <c r="M56" i="2"/>
  <c r="L56" i="2"/>
  <c r="K56" i="2"/>
  <c r="J56" i="2"/>
  <c r="I56" i="2"/>
  <c r="H56" i="2"/>
  <c r="G56" i="2"/>
  <c r="F56" i="2"/>
  <c r="E56" i="2"/>
  <c r="AB55" i="2"/>
  <c r="AA55" i="2"/>
  <c r="Z55" i="2"/>
  <c r="Y55" i="2"/>
  <c r="X55" i="2"/>
  <c r="W55" i="2"/>
  <c r="V55" i="2"/>
  <c r="U55" i="2"/>
  <c r="T55" i="2"/>
  <c r="S55" i="2"/>
  <c r="R55" i="2"/>
  <c r="Q55" i="2"/>
  <c r="P55" i="2"/>
  <c r="O55" i="2"/>
  <c r="N55" i="2"/>
  <c r="M55" i="2"/>
  <c r="L55" i="2"/>
  <c r="K55" i="2"/>
  <c r="J55" i="2"/>
  <c r="I55" i="2"/>
  <c r="H55" i="2"/>
  <c r="G55" i="2"/>
  <c r="F55" i="2"/>
  <c r="E55" i="2"/>
  <c r="AB54" i="2"/>
  <c r="AA54" i="2"/>
  <c r="Z54" i="2"/>
  <c r="Y54" i="2"/>
  <c r="X54" i="2"/>
  <c r="W54" i="2"/>
  <c r="V54" i="2"/>
  <c r="U54" i="2"/>
  <c r="T54" i="2"/>
  <c r="S54" i="2"/>
  <c r="R54" i="2"/>
  <c r="Q54" i="2"/>
  <c r="P54" i="2"/>
  <c r="O54" i="2"/>
  <c r="N54" i="2"/>
  <c r="M54" i="2"/>
  <c r="L54" i="2"/>
  <c r="K54" i="2"/>
  <c r="J54" i="2"/>
  <c r="I54" i="2"/>
  <c r="H54" i="2"/>
  <c r="G54" i="2"/>
  <c r="F54" i="2"/>
  <c r="E54" i="2"/>
  <c r="AB53" i="2"/>
  <c r="AA53" i="2"/>
  <c r="Z53" i="2"/>
  <c r="Y53" i="2"/>
  <c r="X53" i="2"/>
  <c r="W53" i="2"/>
  <c r="V53" i="2"/>
  <c r="U53" i="2"/>
  <c r="T53" i="2"/>
  <c r="S53" i="2"/>
  <c r="R53" i="2"/>
  <c r="Q53" i="2"/>
  <c r="P53" i="2"/>
  <c r="O53" i="2"/>
  <c r="N53" i="2"/>
  <c r="M53" i="2"/>
  <c r="L53" i="2"/>
  <c r="K53" i="2"/>
  <c r="J53" i="2"/>
  <c r="I53" i="2"/>
  <c r="H53" i="2"/>
  <c r="G53" i="2"/>
  <c r="F53" i="2"/>
  <c r="E53" i="2"/>
  <c r="AB52" i="2"/>
  <c r="AA52" i="2"/>
  <c r="Z52" i="2"/>
  <c r="Y52" i="2"/>
  <c r="X52" i="2"/>
  <c r="W52" i="2"/>
  <c r="V52" i="2"/>
  <c r="U52" i="2"/>
  <c r="T52" i="2"/>
  <c r="S52" i="2"/>
  <c r="R52" i="2"/>
  <c r="Q52" i="2"/>
  <c r="P52" i="2"/>
  <c r="O52" i="2"/>
  <c r="N52" i="2"/>
  <c r="M52" i="2"/>
  <c r="L52" i="2"/>
  <c r="K52" i="2"/>
  <c r="J52" i="2"/>
  <c r="I52" i="2"/>
  <c r="H52" i="2"/>
  <c r="G52" i="2"/>
  <c r="F52" i="2"/>
  <c r="E52" i="2"/>
  <c r="AB51" i="2"/>
  <c r="AA51" i="2"/>
  <c r="Z51" i="2"/>
  <c r="Y51" i="2"/>
  <c r="X51" i="2"/>
  <c r="W51" i="2"/>
  <c r="V51" i="2"/>
  <c r="U51" i="2"/>
  <c r="T51" i="2"/>
  <c r="S51" i="2"/>
  <c r="R51" i="2"/>
  <c r="Q51" i="2"/>
  <c r="P51" i="2"/>
  <c r="O51" i="2"/>
  <c r="N51" i="2"/>
  <c r="M51" i="2"/>
  <c r="L51" i="2"/>
  <c r="K51" i="2"/>
  <c r="J51" i="2"/>
  <c r="I51" i="2"/>
  <c r="H51" i="2"/>
  <c r="G51" i="2"/>
  <c r="F51" i="2"/>
  <c r="E51" i="2"/>
  <c r="AB50" i="2"/>
  <c r="AA50" i="2"/>
  <c r="Z50" i="2"/>
  <c r="Y50" i="2"/>
  <c r="X50" i="2"/>
  <c r="W50" i="2"/>
  <c r="V50" i="2"/>
  <c r="U50" i="2"/>
  <c r="T50" i="2"/>
  <c r="S50" i="2"/>
  <c r="R50" i="2"/>
  <c r="Q50" i="2"/>
  <c r="P50" i="2"/>
  <c r="O50" i="2"/>
  <c r="N50" i="2"/>
  <c r="M50" i="2"/>
  <c r="L50" i="2"/>
  <c r="K50" i="2"/>
  <c r="J50" i="2"/>
  <c r="I50" i="2"/>
  <c r="H50" i="2"/>
  <c r="G50" i="2"/>
  <c r="F50" i="2"/>
  <c r="E50" i="2"/>
  <c r="I46" i="2"/>
  <c r="AB49" i="2"/>
  <c r="AA49" i="2"/>
  <c r="Z49" i="2"/>
  <c r="Y49" i="2"/>
  <c r="X49" i="2"/>
  <c r="W49" i="2"/>
  <c r="V49" i="2"/>
  <c r="U49" i="2"/>
  <c r="T49" i="2"/>
  <c r="S49" i="2"/>
  <c r="R49" i="2"/>
  <c r="Q49" i="2"/>
  <c r="P49" i="2"/>
  <c r="O49" i="2"/>
  <c r="N49" i="2"/>
  <c r="M49" i="2"/>
  <c r="L49" i="2"/>
  <c r="K49" i="2"/>
  <c r="J49" i="2"/>
  <c r="I49" i="2"/>
  <c r="H49" i="2"/>
  <c r="G49" i="2"/>
  <c r="F49" i="2"/>
  <c r="E49" i="2"/>
  <c r="AB48" i="2"/>
  <c r="AA48" i="2"/>
  <c r="Z48" i="2"/>
  <c r="Y48" i="2"/>
  <c r="X48" i="2"/>
  <c r="W48" i="2"/>
  <c r="V48" i="2"/>
  <c r="U48" i="2"/>
  <c r="T48" i="2"/>
  <c r="S48" i="2"/>
  <c r="R48" i="2"/>
  <c r="Q48" i="2"/>
  <c r="P48" i="2"/>
  <c r="O48" i="2"/>
  <c r="N48" i="2"/>
  <c r="M48" i="2"/>
  <c r="L48" i="2"/>
  <c r="K48" i="2"/>
  <c r="J48" i="2"/>
  <c r="I48" i="2"/>
  <c r="H48" i="2"/>
  <c r="G48" i="2"/>
  <c r="F48" i="2"/>
  <c r="E48" i="2"/>
  <c r="AB47" i="2"/>
  <c r="AA47" i="2"/>
  <c r="Z47" i="2"/>
  <c r="Y47" i="2"/>
  <c r="X47" i="2"/>
  <c r="W47" i="2"/>
  <c r="V47" i="2"/>
  <c r="U47" i="2"/>
  <c r="T47" i="2"/>
  <c r="S47" i="2"/>
  <c r="R47" i="2"/>
  <c r="Q47" i="2"/>
  <c r="P47" i="2"/>
  <c r="O47" i="2"/>
  <c r="N47" i="2"/>
  <c r="M47" i="2"/>
  <c r="L47" i="2"/>
  <c r="K47" i="2"/>
  <c r="J47" i="2"/>
  <c r="I47" i="2"/>
  <c r="H47" i="2"/>
  <c r="G47" i="2"/>
  <c r="F47" i="2"/>
  <c r="E47" i="2"/>
  <c r="AB46" i="2"/>
  <c r="AA46" i="2"/>
  <c r="Z46" i="2"/>
  <c r="Y46" i="2"/>
  <c r="X46" i="2"/>
  <c r="W46" i="2"/>
  <c r="V46" i="2"/>
  <c r="U46" i="2"/>
  <c r="T46" i="2"/>
  <c r="S46" i="2"/>
  <c r="R46" i="2"/>
  <c r="Q46" i="2"/>
  <c r="P46" i="2"/>
  <c r="O46" i="2"/>
  <c r="N46" i="2"/>
  <c r="M46" i="2"/>
  <c r="L46" i="2"/>
  <c r="K46" i="2"/>
  <c r="J46" i="2"/>
  <c r="H46" i="2"/>
  <c r="G46" i="2"/>
  <c r="F46" i="2"/>
  <c r="E46" i="2"/>
  <c r="Z45" i="2"/>
  <c r="Y45" i="2"/>
  <c r="X45" i="2"/>
  <c r="W45" i="2"/>
  <c r="V45" i="2"/>
  <c r="U45" i="2"/>
  <c r="T45" i="2"/>
  <c r="S45" i="2"/>
  <c r="R45" i="2"/>
  <c r="Q45" i="2"/>
  <c r="P45" i="2"/>
  <c r="O45" i="2"/>
  <c r="N45" i="2"/>
  <c r="M45" i="2"/>
  <c r="L45" i="2"/>
  <c r="K45" i="2"/>
  <c r="J45" i="2"/>
  <c r="I45" i="2"/>
  <c r="F45" i="2"/>
  <c r="G45" i="2"/>
  <c r="H45" i="2"/>
  <c r="AA45" i="2"/>
  <c r="AB45" i="2"/>
  <c r="E45" i="2"/>
  <c r="J43" i="2"/>
  <c r="I43" i="2"/>
  <c r="AB44" i="2"/>
  <c r="AA44" i="2"/>
  <c r="Z44" i="2"/>
  <c r="Y44" i="2"/>
  <c r="X44" i="2"/>
  <c r="W44" i="2"/>
  <c r="V44" i="2"/>
  <c r="U44" i="2"/>
  <c r="T44" i="2"/>
  <c r="S44" i="2"/>
  <c r="R44" i="2"/>
  <c r="Q44" i="2"/>
  <c r="P44" i="2"/>
  <c r="O44" i="2"/>
  <c r="N44" i="2"/>
  <c r="M44" i="2"/>
  <c r="L44" i="2"/>
  <c r="K44" i="2"/>
  <c r="J44" i="2"/>
  <c r="I44" i="2"/>
  <c r="H44" i="2"/>
  <c r="G44" i="2"/>
  <c r="F44" i="2"/>
  <c r="E44" i="2"/>
  <c r="AB41" i="2"/>
  <c r="AA41" i="2"/>
  <c r="Z41" i="2"/>
  <c r="Y41" i="2"/>
  <c r="X41" i="2"/>
  <c r="W41" i="2"/>
  <c r="V41" i="2"/>
  <c r="U41" i="2"/>
  <c r="T41" i="2"/>
  <c r="S41" i="2"/>
  <c r="R41" i="2"/>
  <c r="Q41" i="2"/>
  <c r="P41" i="2"/>
  <c r="O41" i="2"/>
  <c r="N41" i="2"/>
  <c r="M41" i="2"/>
  <c r="L41" i="2"/>
  <c r="K41" i="2"/>
  <c r="J41" i="2"/>
  <c r="I41" i="2"/>
  <c r="H41" i="2"/>
  <c r="G41" i="2"/>
  <c r="F41" i="2"/>
  <c r="E41" i="2"/>
  <c r="AB43" i="2"/>
  <c r="AA43" i="2"/>
  <c r="Z43" i="2"/>
  <c r="Y43" i="2"/>
  <c r="X43" i="2"/>
  <c r="W43" i="2"/>
  <c r="V43" i="2"/>
  <c r="U43" i="2"/>
  <c r="T43" i="2"/>
  <c r="S43" i="2"/>
  <c r="R43" i="2"/>
  <c r="Q43" i="2"/>
  <c r="P43" i="2"/>
  <c r="O43" i="2"/>
  <c r="N43" i="2"/>
  <c r="M43" i="2"/>
  <c r="L43" i="2"/>
  <c r="K43" i="2"/>
  <c r="H43" i="2"/>
  <c r="G43" i="2"/>
  <c r="F43" i="2"/>
  <c r="E43" i="2"/>
  <c r="AB42" i="2"/>
  <c r="AA42" i="2"/>
  <c r="Z42" i="2"/>
  <c r="Y42" i="2"/>
  <c r="X42" i="2"/>
  <c r="W42" i="2"/>
  <c r="V42" i="2"/>
  <c r="U42" i="2"/>
  <c r="T42" i="2"/>
  <c r="S42" i="2"/>
  <c r="R42" i="2"/>
  <c r="Q42" i="2"/>
  <c r="P42" i="2"/>
  <c r="O42" i="2"/>
  <c r="N42" i="2"/>
  <c r="M42" i="2"/>
  <c r="L42" i="2"/>
  <c r="K42" i="2"/>
  <c r="J42" i="2"/>
  <c r="I42" i="2"/>
  <c r="H42" i="2"/>
  <c r="G42" i="2"/>
  <c r="F42" i="2"/>
  <c r="E42" i="2"/>
  <c r="Z40" i="2"/>
  <c r="Y40" i="2"/>
  <c r="X40" i="2"/>
  <c r="W40" i="2"/>
  <c r="V40" i="2"/>
  <c r="U40" i="2"/>
  <c r="T40" i="2"/>
  <c r="S40" i="2"/>
  <c r="R40" i="2"/>
  <c r="Q40" i="2"/>
  <c r="P40" i="2"/>
  <c r="O40" i="2"/>
  <c r="N40" i="2"/>
  <c r="M40" i="2"/>
  <c r="L40" i="2"/>
  <c r="K40" i="2"/>
  <c r="J40" i="2"/>
  <c r="I40" i="2"/>
  <c r="F40" i="2"/>
  <c r="G40" i="2"/>
  <c r="H40" i="2"/>
  <c r="AA40" i="2"/>
  <c r="AB40" i="2"/>
  <c r="E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tc={8A79F627-257E-4D75-B0CD-E9A3ECE90730}</author>
    <author>tc={2D72CED9-89FB-4411-9693-09589F9C29DC}</author>
    <author>tc={8E9DF022-6ECA-4D60-86C2-78D448FBBD05}</author>
  </authors>
  <commentList>
    <comment ref="D14" authorId="0" shapeId="0" xr:uid="{8A79F627-257E-4D75-B0CD-E9A3ECE90730}">
      <text>
        <t>[Threaded comment]
Your version of Excel allows you to read this threaded comment; however, any edits to it will get removed if the file is opened in a newer version of Excel. Learn more: https://go.microsoft.com/fwlink/?linkid=870924
Comment:
    An updated 3D rendering of the new large office prototype was not included in the document from Dr. Piljae.</t>
      </text>
    </comment>
    <comment ref="E22" authorId="1" shapeId="0" xr:uid="{2D72CED9-89FB-4411-9693-09589F9C29DC}">
      <text>
        <t>[Threaded comment]
Your version of Excel allows you to read this threaded comment; however, any edits to it will get removed if the file is opened in a newer version of Excel. Learn more: https://go.microsoft.com/fwlink/?linkid=870924
Comment:
    I assumed that the IT Closets shown on the floor plans for the Bottom and Middle/Top floors are labeled as data centers in the SketchUp model.</t>
      </text>
    </comment>
    <comment ref="D67" authorId="2" shapeId="0" xr:uid="{8E9DF022-6ECA-4D60-86C2-78D448FBBD05}">
      <text>
        <t>[Threaded comment]
Your version of Excel allows you to read this threaded comment; however, any edits to it will get removed if the file is opened in a newer version of Excel. Learn more: https://go.microsoft.com/fwlink/?linkid=870924
Comment:
    I think this is correct, based on the report that Dr. Piljae sent (OS_LargeOffice_Distributed).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tc={29DECDB3-8FDD-4D62-95F9-E20C8F5DBA1C}</author>
  </authors>
  <commentList>
    <comment ref="G3" authorId="0" shapeId="0" xr:uid="{29DECDB3-8FDD-4D62-95F9-E20C8F5DBA1C}">
      <text>
        <t>[Threaded comment]
Your version of Excel allows you to read this threaded comment; however, any edits to it will get removed if the file is opened in a newer version of Excel. Learn more: https://go.microsoft.com/fwlink/?linkid=870924
Comment:
    These seemed off in the table in the final report about the updated large office model. The cells appeared to be shifted by one... So I just took these values from the other ASHRAE standard years (because the values for all the other years were all the same for each of the space types across the years' versions).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tc={0B67A23A-F400-4AE1-A0DC-10392E502524}</author>
  </authors>
  <commentList>
    <comment ref="G3" authorId="0" shapeId="0" xr:uid="{0B67A23A-F400-4AE1-A0DC-10392E502524}">
      <text>
        <t>[Threaded comment]
Your version of Excel allows you to read this threaded comment; however, any edits to it will get removed if the file is opened in a newer version of Excel. Learn more: https://go.microsoft.com/fwlink/?linkid=870924
Comment:
    I left these values as they were pulled from Table 4, because there were several differences in each of the different vintages. However, these 2010 values seem exceptionally different (like in the Occupancy tab).</t>
      </text>
    </comment>
  </commentList>
</comments>
</file>

<file path=xl/sharedStrings.xml><?xml version="1.0" encoding="utf-8"?>
<sst xmlns="http://schemas.openxmlformats.org/spreadsheetml/2006/main" count="1057" uniqueCount="478">
  <si>
    <t>No insulation</t>
  </si>
  <si>
    <t xml:space="preserve">    Supply Fan Total Efficiency (%)</t>
  </si>
  <si>
    <t>Pump</t>
  </si>
  <si>
    <t>Supply Fan</t>
  </si>
  <si>
    <t xml:space="preserve">     Pump Type</t>
  </si>
  <si>
    <t>Cooling Tower</t>
  </si>
  <si>
    <t xml:space="preserve">     Cooling Tower Type</t>
  </si>
  <si>
    <t xml:space="preserve">    Tank Volume (gal)</t>
  </si>
  <si>
    <t>Elevator</t>
  </si>
  <si>
    <t xml:space="preserve">    Peak Power</t>
  </si>
  <si>
    <t>Exterior Lighting</t>
  </si>
  <si>
    <t>(°F)</t>
  </si>
  <si>
    <t>PNNL's CBECS Study</t>
  </si>
  <si>
    <t xml:space="preserve">    Supply Fan Pressure Drop</t>
  </si>
  <si>
    <t xml:space="preserve">Thermal Zoning
</t>
  </si>
  <si>
    <t>Program</t>
  </si>
  <si>
    <t>Form</t>
  </si>
  <si>
    <t>Number of Floors</t>
  </si>
  <si>
    <t>Window Locations</t>
  </si>
  <si>
    <t>Shading Geometry</t>
  </si>
  <si>
    <t>Azimuth</t>
  </si>
  <si>
    <t>Exterior walls</t>
  </si>
  <si>
    <t>Roof</t>
  </si>
  <si>
    <t>Window</t>
  </si>
  <si>
    <t>Foundation</t>
  </si>
  <si>
    <t>Foundation Type</t>
  </si>
  <si>
    <t>Interior Partitions</t>
  </si>
  <si>
    <t>Internal Mass</t>
  </si>
  <si>
    <t>Air Barrier System</t>
  </si>
  <si>
    <t>HVAC</t>
  </si>
  <si>
    <t>System Type</t>
  </si>
  <si>
    <t>HVAC Sizing</t>
  </si>
  <si>
    <t>HVAC Efficiency</t>
  </si>
  <si>
    <t>HVAC Control</t>
  </si>
  <si>
    <t>Service Water Heating</t>
  </si>
  <si>
    <t>Internal Loads &amp; Schedules</t>
  </si>
  <si>
    <t>Lighting</t>
  </si>
  <si>
    <t>Schedule</t>
  </si>
  <si>
    <t>Occupancy</t>
  </si>
  <si>
    <t>BLDG_LIGHT_SCH</t>
  </si>
  <si>
    <t>BLDG_OCC_SCH</t>
  </si>
  <si>
    <t>BLDG_EQUIP_SCH</t>
  </si>
  <si>
    <t>Infiltration Schedule</t>
  </si>
  <si>
    <t>BLDG_SWH_SCH</t>
  </si>
  <si>
    <t>Type</t>
  </si>
  <si>
    <t>Through</t>
  </si>
  <si>
    <t>Day of Week</t>
  </si>
  <si>
    <t>on/off</t>
  </si>
  <si>
    <t>Through 12/31</t>
  </si>
  <si>
    <t>WD, SummerDesign</t>
  </si>
  <si>
    <t>Sat, WinterDesign</t>
  </si>
  <si>
    <t>Sun, Hol, Other</t>
  </si>
  <si>
    <t>Fraction</t>
  </si>
  <si>
    <t>All</t>
  </si>
  <si>
    <t>HVACOperationSchd</t>
  </si>
  <si>
    <t>WD</t>
  </si>
  <si>
    <t>SummerDesign</t>
  </si>
  <si>
    <t>BLDG_ELEVATORS</t>
  </si>
  <si>
    <t>fraction</t>
  </si>
  <si>
    <t>Temperature</t>
  </si>
  <si>
    <t>Sat</t>
  </si>
  <si>
    <t>WinterDesign</t>
  </si>
  <si>
    <t>MinOA_MotorizedDamper_Sched</t>
  </si>
  <si>
    <t>CW-Loop-Temp-Schedule</t>
  </si>
  <si>
    <t>HW-Loop-Temp-Schedule</t>
  </si>
  <si>
    <t>1 am</t>
  </si>
  <si>
    <t>2 am</t>
  </si>
  <si>
    <t>3 am</t>
  </si>
  <si>
    <t>4 am</t>
  </si>
  <si>
    <t>5 am</t>
  </si>
  <si>
    <t>6 am</t>
  </si>
  <si>
    <t>7 am</t>
  </si>
  <si>
    <t>8 am</t>
  </si>
  <si>
    <t>9 am</t>
  </si>
  <si>
    <t>10 am</t>
  </si>
  <si>
    <t>11 am</t>
  </si>
  <si>
    <t>Noon</t>
  </si>
  <si>
    <t>1 pm</t>
  </si>
  <si>
    <t>2 pm</t>
  </si>
  <si>
    <t>3 pm</t>
  </si>
  <si>
    <t>4 pm</t>
  </si>
  <si>
    <t>5 pm</t>
  </si>
  <si>
    <t>6 pm</t>
  </si>
  <si>
    <t>7 pm</t>
  </si>
  <si>
    <t>8 pm</t>
  </si>
  <si>
    <t>9 pm</t>
  </si>
  <si>
    <t>10 pm</t>
  </si>
  <si>
    <t>11 pm</t>
  </si>
  <si>
    <t>12 pm</t>
  </si>
  <si>
    <t>Item</t>
  </si>
  <si>
    <t>Data Source</t>
  </si>
  <si>
    <t>Vintage</t>
  </si>
  <si>
    <t>NEW CONSTRUCTION</t>
  </si>
  <si>
    <t>Available fuel types</t>
  </si>
  <si>
    <t>Building Type (Principal Building Function)</t>
  </si>
  <si>
    <t>Building Prototype</t>
  </si>
  <si>
    <t xml:space="preserve">Building shape </t>
  </si>
  <si>
    <t xml:space="preserve">Aspect Ratio </t>
  </si>
  <si>
    <t>Window Fraction
(Window-to-Wall Ratio)</t>
  </si>
  <si>
    <t>Floor to floor height (feet)</t>
  </si>
  <si>
    <t>Floor to ceiling height (feet)</t>
  </si>
  <si>
    <t>Glazing sill height (feet)</t>
  </si>
  <si>
    <t>Architecture</t>
  </si>
  <si>
    <t xml:space="preserve">    Construction</t>
  </si>
  <si>
    <t xml:space="preserve">    Dimensions</t>
  </si>
  <si>
    <t xml:space="preserve">    Tilts and orientations</t>
  </si>
  <si>
    <t xml:space="preserve">    Glass-Type and frame</t>
  </si>
  <si>
    <t xml:space="preserve">    SHGC (all)</t>
  </si>
  <si>
    <t xml:space="preserve">    Visible transmittance</t>
  </si>
  <si>
    <t xml:space="preserve">    Operable area</t>
  </si>
  <si>
    <t xml:space="preserve">   Construction</t>
  </si>
  <si>
    <t xml:space="preserve">   Dimensions</t>
  </si>
  <si>
    <t xml:space="preserve">    Heating type</t>
  </si>
  <si>
    <t xml:space="preserve">    Cooling type</t>
  </si>
  <si>
    <t xml:space="preserve">    Distribution and terminal units</t>
  </si>
  <si>
    <t xml:space="preserve">    Air Conditioning</t>
  </si>
  <si>
    <t xml:space="preserve">    Heating</t>
  </si>
  <si>
    <t xml:space="preserve">    Supply air temperature</t>
  </si>
  <si>
    <t xml:space="preserve">    Chilled water supply temperatures</t>
  </si>
  <si>
    <t xml:space="preserve">    Hot water supply temperatures</t>
  </si>
  <si>
    <t xml:space="preserve">    Fan schedules</t>
  </si>
  <si>
    <t xml:space="preserve">    Economizers</t>
  </si>
  <si>
    <t xml:space="preserve">    Ventilation</t>
  </si>
  <si>
    <t xml:space="preserve">    Demand Control Ventilation</t>
  </si>
  <si>
    <t xml:space="preserve">    Energy Recovery</t>
  </si>
  <si>
    <t xml:space="preserve">     Pump Power</t>
  </si>
  <si>
    <t xml:space="preserve">    SWH type</t>
  </si>
  <si>
    <t xml:space="preserve">    Fuel type</t>
  </si>
  <si>
    <t xml:space="preserve">    Thermal efficiency (%)</t>
  </si>
  <si>
    <t xml:space="preserve">    Water temperature setpoint</t>
  </si>
  <si>
    <t xml:space="preserve">    Water consumption</t>
  </si>
  <si>
    <t xml:space="preserve">    Schedule</t>
  </si>
  <si>
    <t xml:space="preserve">    Daylighting Controls</t>
  </si>
  <si>
    <t xml:space="preserve">    Occupancy Sensors</t>
  </si>
  <si>
    <t xml:space="preserve">Plug load </t>
  </si>
  <si>
    <t xml:space="preserve">    Average people</t>
  </si>
  <si>
    <t>References</t>
  </si>
  <si>
    <r>
      <t xml:space="preserve">McGraw-Hill Companies, Inc. (2001).  </t>
    </r>
    <r>
      <rPr>
        <i/>
        <sz val="10"/>
        <rFont val="Arial"/>
        <family val="2"/>
      </rPr>
      <t>Time-Saver Standards for Building Types</t>
    </r>
    <r>
      <rPr>
        <sz val="10"/>
        <rFont val="Arial"/>
        <family val="2"/>
      </rPr>
      <t>.  New York, NY.</t>
    </r>
  </si>
  <si>
    <t>HVAC Schedules</t>
  </si>
  <si>
    <t>Internal Loads Schedules</t>
  </si>
  <si>
    <t>Service Water Heater Load Schedule</t>
  </si>
  <si>
    <t xml:space="preserve">    Thermostat Setpoint</t>
  </si>
  <si>
    <t xml:space="preserve">    Thermostat Setback</t>
  </si>
  <si>
    <t>Misc.</t>
  </si>
  <si>
    <t xml:space="preserve">    Thermal properties for ground level floor
    U-factor (Btu / h * ft2 * °F) 
    and/or
    R-value (h * ft2 * °F / Btu)</t>
  </si>
  <si>
    <t xml:space="preserve">    Thermal properties for basement walls</t>
  </si>
  <si>
    <t>2 x 4 uninsulated stud wall</t>
  </si>
  <si>
    <t xml:space="preserve">     Cooling Tower Power</t>
  </si>
  <si>
    <r>
      <t xml:space="preserve">PNNL's CBECS Study. 2006. </t>
    </r>
    <r>
      <rPr>
        <i/>
        <sz val="10"/>
        <rFont val="Arial"/>
        <family val="2"/>
      </rPr>
      <t xml:space="preserve">Review of Pre- and Post-1980 Buildings in CBECS – HVAC Equipment. </t>
    </r>
    <r>
      <rPr>
        <sz val="10"/>
        <rFont val="Arial"/>
        <family val="2"/>
      </rPr>
      <t>Dave Winiarski, Wei Jiang and Mark Halverson.  Pacific Northwest National Laboratory.  December 2006.</t>
    </r>
  </si>
  <si>
    <r>
      <t xml:space="preserve">PNNL's CBECS Study. 2007. </t>
    </r>
    <r>
      <rPr>
        <i/>
        <sz val="10"/>
        <rFont val="Arial"/>
        <family val="2"/>
      </rPr>
      <t>Analysis of Building Envelope Construction in 2003 CBECS Buildings.</t>
    </r>
    <r>
      <rPr>
        <sz val="10"/>
        <rFont val="Arial"/>
        <family val="2"/>
      </rPr>
      <t xml:space="preserve"> Dave Winiarski, Mark Halverson, and Wei Jiang. Pacific Northwest National Laboratory.  March 2007.</t>
    </r>
  </si>
  <si>
    <t>Construction type: PNNL's CBECS Study</t>
  </si>
  <si>
    <t xml:space="preserve">     Rated Pump Head</t>
  </si>
  <si>
    <t>Skylight</t>
  </si>
  <si>
    <t>NA</t>
  </si>
  <si>
    <t>LBNL (1991).  Huang, Joe,  Akbari, H., Rainer, L. and Ritschard, R.  481 Prototypical Commercial Buildings for 20 Urban Market Areas, prepared for the Gas Research Institute, Chicago IL, also LBL-29798, Berkeley CA.</t>
  </si>
  <si>
    <t>6 inches standard wood (16.6 lb/ft²)</t>
  </si>
  <si>
    <t xml:space="preserve">40% of above-grade gross walls
37.5% of gross walls (including the below-grade walls) </t>
  </si>
  <si>
    <t>Maximum 110F, Minimum 52F</t>
  </si>
  <si>
    <t>(Fan Schedule)</t>
  </si>
  <si>
    <t>INFIL_SCH_PNNL</t>
  </si>
  <si>
    <t>Heat-Supply-Air-Temp-Sch</t>
  </si>
  <si>
    <t>Cool-Supply-Air-Temp-Sch</t>
  </si>
  <si>
    <t>(Climate Zone 4-8)</t>
  </si>
  <si>
    <t>MinOA_Sched</t>
  </si>
  <si>
    <t>(Climate Zone 1-3)</t>
  </si>
  <si>
    <t>180 F</t>
  </si>
  <si>
    <t>44 F</t>
  </si>
  <si>
    <t xml:space="preserve">85°F Cooling/60°F Heating
</t>
  </si>
  <si>
    <t>90.1 Simulation Working Group</t>
  </si>
  <si>
    <t>75°F Cooling/70°F Heating</t>
  </si>
  <si>
    <t xml:space="preserve">   Infiltration</t>
  </si>
  <si>
    <t>8" concrete wall; 6" concrete slab, 140 lbs heavy-weight aggregate</t>
  </si>
  <si>
    <t>12
(plus basement)</t>
  </si>
  <si>
    <t>Total Floor Area (sq feet)</t>
  </si>
  <si>
    <t>Temperature
(°F)</t>
  </si>
  <si>
    <t>Quantity</t>
  </si>
  <si>
    <t>DOE Commercial Reference Building TSD (unpublished) and models (V1.3_5.0).</t>
  </si>
  <si>
    <t>Motor type</t>
  </si>
  <si>
    <t>Peak Motor Power Watts per elevator</t>
  </si>
  <si>
    <t>Heat Gain to Building</t>
  </si>
  <si>
    <t>Peak Fan/lights Power Watts per elevator</t>
  </si>
  <si>
    <t>Motor and fan/lights Schedules</t>
  </si>
  <si>
    <t>DOE Commercial Reference Building TSD (unpublished) and models (V1.3_5.0) and Appendix DF 2007</t>
  </si>
  <si>
    <t>Sun</t>
  </si>
  <si>
    <t>ELEV_LIGHT_FAN_SCH_24_7</t>
  </si>
  <si>
    <t>Exterior</t>
  </si>
  <si>
    <t>Total Occupants</t>
  </si>
  <si>
    <t>Multipliers</t>
  </si>
  <si>
    <t>Assumed Space Type</t>
  </si>
  <si>
    <t>90.1-2004
(62-1999)</t>
  </si>
  <si>
    <t>90.1-2007
(62.1-2004)</t>
  </si>
  <si>
    <t>90.1-2010
(62.1-2007)</t>
  </si>
  <si>
    <t>Zone Summary</t>
  </si>
  <si>
    <t>Conditioned [Y/N]</t>
  </si>
  <si>
    <t>AREA WEIGHTED AVERAGE</t>
  </si>
  <si>
    <t>Y</t>
  </si>
  <si>
    <t>498,600
(240 ft x 160 ft)</t>
  </si>
  <si>
    <t>3 ft</t>
  </si>
  <si>
    <t>N</t>
  </si>
  <si>
    <t>90.1 Mechanical Subcommittee, Elevator Working Group</t>
  </si>
  <si>
    <t>Time Saver Standards; 
Large Office studies (ConEd,  EPRI, MEOS, NEU1(1-4), NEU2, PNL) cited in Huang et al. 1992</t>
  </si>
  <si>
    <t>Hypothetical window with a weighted U-factor and SHGC</t>
  </si>
  <si>
    <t>140 F</t>
  </si>
  <si>
    <t>HTGSETP_DC_SCH</t>
  </si>
  <si>
    <t>CLGSETP_DC_SCH</t>
  </si>
  <si>
    <r>
      <t xml:space="preserve">Time Saver Standards; 
</t>
    </r>
    <r>
      <rPr>
        <sz val="10"/>
        <rFont val="Arial"/>
        <family val="2"/>
      </rPr>
      <t>Large Office studies (ConEd,  EPRI, MEOS, NEU1(1-4), NEU2, PNL) cited in Huang et al. 1991</t>
    </r>
  </si>
  <si>
    <t>Prototype Building Modeling Specifications</t>
  </si>
  <si>
    <t>When applicable, certain codes or standards may restrict the window area to lower fractions</t>
  </si>
  <si>
    <t>Even distribution among all four sides</t>
  </si>
  <si>
    <t xml:space="preserve">Requirements in codes or standards
Nonresidential; Walls, Above-Grade, Steel-Framed                                                                                                                                                                                            </t>
  </si>
  <si>
    <t>Applicable codes or standards</t>
  </si>
  <si>
    <t xml:space="preserve">Based on floor area and aspect ratio </t>
  </si>
  <si>
    <t xml:space="preserve">Vertical
</t>
  </si>
  <si>
    <t>Construction type: PNNL's CBECS Study
Base assembly from 90.1 Appendix A.</t>
  </si>
  <si>
    <t>Mass (pre-cast concrete panel): 
8 in. heavy-weight concrete + wall insulation + 0.5 in. gypsum board</t>
  </si>
  <si>
    <t>Built-up roof: 
Roof membrane+roof insulation+metal decking</t>
  </si>
  <si>
    <t>Based on floor area and aspect ratio</t>
  </si>
  <si>
    <t>Horizontal</t>
  </si>
  <si>
    <t>Based on window fraction, location, glazing sill height, floor area and aspect ratio</t>
  </si>
  <si>
    <t>Requirements in codes or standards
Nonresidential</t>
  </si>
  <si>
    <t>Not modeled</t>
  </si>
  <si>
    <t>Basement (conditioned)</t>
  </si>
  <si>
    <t>Requirements in codes or standards
Nonresidential; Floors, Mass</t>
  </si>
  <si>
    <t>Based on floor plan and floor-to-floor height</t>
  </si>
  <si>
    <t>Peak: 0.2016 cfm/sf of above grade exterior wall surface area, adjusted by wind (when fans turn off)
Off Peak: 25% of peak infiltration rate (when fans turn on)</t>
  </si>
  <si>
    <t>One gas-fired boiler</t>
  </si>
  <si>
    <t>Water-source DX cooling coil with fluid cooler for datacenter in the basement and IT closets in other floors
Two water-cooled centrifugal chillers for the rest of the building</t>
  </si>
  <si>
    <t>Autosized to design day</t>
  </si>
  <si>
    <t>Requirements in codes or standards</t>
  </si>
  <si>
    <t>Temperature setpoint reset may be required by codes and standards.</t>
  </si>
  <si>
    <t>Depending on the fan motor size and requirements in codes or standards</t>
  </si>
  <si>
    <t>Depending on the fan supply air cfm</t>
  </si>
  <si>
    <t>Requirements in applicable codes or standards for motor efficiency and fan power limitation</t>
  </si>
  <si>
    <t>Autosized</t>
  </si>
  <si>
    <t>Open cooling tower with two-speed fans; two-speed fluid-cooler for data center and IT closets</t>
  </si>
  <si>
    <t>One main water heater with storage tank</t>
  </si>
  <si>
    <t>Natural gas</t>
  </si>
  <si>
    <t>ASHRAE Standard 62.1</t>
  </si>
  <si>
    <t>Goel S, M Rosenberg, R Athalye, Y Xie, W Wang, R Hart, J Zhang, V Mendon. 2014. Enhancements to ASHRAE Standard 90.1 Prototype Building Models.  PNNL-23269, Pacific Northwest National Laboratory, Richland, Washington.  http://www.pnnl.gov/main/publications/external/technical_reports/PNNL-23269.pdf</t>
  </si>
  <si>
    <t xml:space="preserve">The schedules are also subject to changes in different models based on applicable code requrirements triggered by cllimate zone, system capacity, control type, or other criteria. </t>
  </si>
  <si>
    <t>CLGSETP_SCH</t>
  </si>
  <si>
    <t>HTGSETP_SCH</t>
  </si>
  <si>
    <t xml:space="preserve">Notes: </t>
  </si>
  <si>
    <t>Gas, electricity</t>
  </si>
  <si>
    <t>Office</t>
  </si>
  <si>
    <t>None</t>
  </si>
  <si>
    <t>Nnon-directional</t>
  </si>
  <si>
    <t>Same as above requirements</t>
  </si>
  <si>
    <t xml:space="preserve">Ducker Fenestration Market Data provided by the 90.1 Envelope Subcommittee </t>
  </si>
  <si>
    <t xml:space="preserve">Primary chilled water (CHW) pumps: constant speed; secondary CHW pump: variable speed; IT closet (water loop heat pump) pump: constant speed; cooling tower pump: variable speed; service hot water (SWH): constant speed; hot water (HW) pump: variable speed </t>
  </si>
  <si>
    <t>Use the pump power assumptions as specified in 90.1 Appendix G, i.e., 22 W/gpm for chilled water pump, 19 W/gpm for hot water and condensing water pumps. For SWH pump, first estimated based on circulation flow and then adjusted based on modeled design flow.</t>
  </si>
  <si>
    <r>
      <t xml:space="preserve">If applicable, model inputs for other codes or standards may be different.
PNNL 2014. </t>
    </r>
    <r>
      <rPr>
        <i/>
        <sz val="10"/>
        <rFont val="Arial"/>
        <family val="2"/>
      </rPr>
      <t>Enhancements to ASHRAE Standard 90.1 Prototype Building Models</t>
    </r>
  </si>
  <si>
    <r>
      <t xml:space="preserve">For data center and IT closet, see PNNL-23269 </t>
    </r>
    <r>
      <rPr>
        <i/>
        <sz val="10"/>
        <rFont val="Arial"/>
        <family val="2"/>
      </rPr>
      <t>Enhancements to ASHRAE Standard 90.1 Prototype Building Models</t>
    </r>
  </si>
  <si>
    <t>Based on design assumptions for façade, parking lot, entrance, etc. and requirements in codes or standards</t>
  </si>
  <si>
    <t>Requirements in codes or standards
Nonresidential; insulation entirely above deck</t>
  </si>
  <si>
    <t>Traction</t>
  </si>
  <si>
    <r>
      <t xml:space="preserve">    U-factor (Btu / h * ft</t>
    </r>
    <r>
      <rPr>
        <vertAlign val="superscript"/>
        <sz val="10"/>
        <rFont val="Arial"/>
        <family val="2"/>
      </rPr>
      <t>2</t>
    </r>
    <r>
      <rPr>
        <sz val="10"/>
        <rFont val="Arial"/>
        <family val="2"/>
      </rPr>
      <t xml:space="preserve"> * °F) and/or
    R-value (h * ft</t>
    </r>
    <r>
      <rPr>
        <vertAlign val="superscript"/>
        <sz val="10"/>
        <rFont val="Arial"/>
        <family val="2"/>
      </rPr>
      <t>2</t>
    </r>
    <r>
      <rPr>
        <sz val="10"/>
        <rFont val="Arial"/>
        <family val="2"/>
      </rPr>
      <t xml:space="preserve"> * °F / Btu)</t>
    </r>
  </si>
  <si>
    <r>
      <t xml:space="preserve">    U-factor (Btu / h * ft</t>
    </r>
    <r>
      <rPr>
        <vertAlign val="superscript"/>
        <sz val="10"/>
        <rFont val="Arial"/>
        <family val="2"/>
      </rPr>
      <t>2</t>
    </r>
    <r>
      <rPr>
        <sz val="10"/>
        <rFont val="Arial"/>
        <family val="2"/>
      </rPr>
      <t xml:space="preserve"> * °F) </t>
    </r>
  </si>
  <si>
    <r>
      <t xml:space="preserve">Reference: 
PNNL-18898. </t>
    </r>
    <r>
      <rPr>
        <i/>
        <sz val="10"/>
        <rFont val="Arial"/>
        <family val="2"/>
      </rPr>
      <t>Infiltration Modeling Guidelines for Commercial Building Energy Analysis</t>
    </r>
    <r>
      <rPr>
        <sz val="10"/>
        <rFont val="Arial"/>
        <family val="2"/>
      </rPr>
      <t>.
Modeled peak infiltration rate may be different for different codes or standards because of their continuous air barrier requirements.</t>
    </r>
  </si>
  <si>
    <r>
      <t>Reference:
PNNL-23269</t>
    </r>
    <r>
      <rPr>
        <i/>
        <sz val="10"/>
        <rFont val="Arial"/>
        <family val="2"/>
      </rPr>
      <t xml:space="preserve"> Enhancements to ASHRAE Standard 90.1 Prototype Building Models</t>
    </r>
  </si>
  <si>
    <r>
      <t xml:space="preserve">ASHRAE Standard 62.1 or International Mechanical Code
See under </t>
    </r>
    <r>
      <rPr>
        <b/>
        <sz val="10"/>
        <rFont val="Arial"/>
        <family val="2"/>
      </rPr>
      <t>Outdoor Air</t>
    </r>
  </si>
  <si>
    <r>
      <t xml:space="preserve">See under </t>
    </r>
    <r>
      <rPr>
        <b/>
        <sz val="10"/>
        <rFont val="Arial"/>
        <family val="2"/>
      </rPr>
      <t>Schedules</t>
    </r>
  </si>
  <si>
    <r>
      <t xml:space="preserve">Reference:
PNNL-23269 </t>
    </r>
    <r>
      <rPr>
        <i/>
        <sz val="10"/>
        <rFont val="Arial"/>
        <family val="2"/>
      </rPr>
      <t>Enhancements to ASHRAE Standard 90.1 Prototype Building Models</t>
    </r>
  </si>
  <si>
    <r>
      <t xml:space="preserve">    Average power density (W/ft</t>
    </r>
    <r>
      <rPr>
        <vertAlign val="superscript"/>
        <sz val="10"/>
        <rFont val="Arial"/>
        <family val="2"/>
      </rPr>
      <t>2</t>
    </r>
    <r>
      <rPr>
        <sz val="10"/>
        <rFont val="Arial"/>
        <family val="2"/>
      </rPr>
      <t>)</t>
    </r>
  </si>
  <si>
    <r>
      <t xml:space="preserve">Requirements in codes or standards
See </t>
    </r>
    <r>
      <rPr>
        <b/>
        <sz val="10"/>
        <rFont val="Arial"/>
        <family val="2"/>
      </rPr>
      <t>Zone Summary</t>
    </r>
  </si>
  <si>
    <r>
      <t xml:space="preserve">See under </t>
    </r>
    <r>
      <rPr>
        <b/>
        <sz val="10"/>
        <rFont val="Arial"/>
        <family val="2"/>
      </rPr>
      <t>Zone Summary</t>
    </r>
  </si>
  <si>
    <r>
      <t xml:space="preserve">See under </t>
    </r>
    <r>
      <rPr>
        <b/>
        <sz val="10"/>
        <rFont val="Arial"/>
        <family val="2"/>
      </rPr>
      <t xml:space="preserve">Schedules </t>
    </r>
    <r>
      <rPr>
        <sz val="10"/>
        <rFont val="Arial"/>
        <family val="2"/>
      </rPr>
      <t>and control requirements in codes or standards</t>
    </r>
  </si>
  <si>
    <t>Descriptions</t>
  </si>
  <si>
    <t>Location 
(Representing 8 Climate Zones)</t>
  </si>
  <si>
    <t>Zone 4A: New York, New York (mixed, humid)
Zone 4B: Albuquerque, New Mexico (mixed, dry)
Zone 4C: Seattle, Washington (mixed, marine)
Zone 5A: Buffalo, NY (cool, humid)
Zone 5B: Denver, Colorado (cool, dry)
Zone 5C: Port Angeles, Washington (cool, marine)</t>
  </si>
  <si>
    <t>Zone 6A: Rochester, Minnesota (cold, humid)
Zone 6B: Great Falls, Montana (cold, dry)
Zone 7: International Falls, Minnesota (very cold)
Zone 8: Fairbanks, Alaska (subarctic</t>
  </si>
  <si>
    <t>Selection of representative climates based on ASHRAE Standard 169-2013</t>
  </si>
  <si>
    <t>ASHRAE 2013. ANSI/ASHRAE Standard 169-2013. Climatic Data for Building Design Standards. American Society of Heating, Refrigerating, and Air-Conditioning Engineers, Atlanta, Georgia. Relevant information available as Annex 1 in ASHRAE 2016</t>
  </si>
  <si>
    <t>Zone 1A: Honolulu, Hawaii (very hot, humid)
Zone 1B: New Delhi, India (very hot, dry)
Zone 2A: Tampa, Florida (hot, humid)
Zone 2B: Tucson, Arizona (hot, dry)
Zone 3A: Atlanta, Georgia (warm, humid)
Zone 3B: El Paso, Texas (warm, dry)
Zone 3C: San Diego, California (warm, marine)</t>
  </si>
  <si>
    <t>New Large Office (Detailed)</t>
  </si>
  <si>
    <t>Middle &amp; Top Floors:</t>
  </si>
  <si>
    <t>Workshop</t>
  </si>
  <si>
    <t>Locker Room</t>
  </si>
  <si>
    <t xml:space="preserve">VAV terminal box with damper and hot-water reheating coil except (including in the basement). </t>
  </si>
  <si>
    <t>(90.1-2004 baseline requirements for LPD)</t>
  </si>
  <si>
    <t>Zone Type</t>
  </si>
  <si>
    <r>
      <t>Zone Area Total [ft</t>
    </r>
    <r>
      <rPr>
        <b/>
        <vertAlign val="superscript"/>
        <sz val="10"/>
        <rFont val="Arial"/>
        <family val="2"/>
      </rPr>
      <t>2</t>
    </r>
    <r>
      <rPr>
        <b/>
        <sz val="10"/>
        <rFont val="Arial"/>
        <family val="2"/>
      </rPr>
      <t>]</t>
    </r>
  </si>
  <si>
    <r>
      <t>Zone Volume Total [ft</t>
    </r>
    <r>
      <rPr>
        <b/>
        <vertAlign val="superscript"/>
        <sz val="10"/>
        <rFont val="Arial"/>
        <family val="2"/>
      </rPr>
      <t>3</t>
    </r>
    <r>
      <rPr>
        <b/>
        <sz val="10"/>
        <rFont val="Arial"/>
        <family val="2"/>
      </rPr>
      <t>]</t>
    </r>
  </si>
  <si>
    <t>Area Percentage [%]</t>
  </si>
  <si>
    <t>Zone Name 
(in prototype model)</t>
  </si>
  <si>
    <r>
      <t>Area [ft</t>
    </r>
    <r>
      <rPr>
        <b/>
        <vertAlign val="superscript"/>
        <sz val="10"/>
        <rFont val="Arial"/>
        <family val="2"/>
      </rPr>
      <t>2</t>
    </r>
    <r>
      <rPr>
        <b/>
        <sz val="10"/>
        <rFont val="Arial"/>
        <family val="2"/>
      </rPr>
      <t>]</t>
    </r>
  </si>
  <si>
    <r>
      <t>Volume [ft</t>
    </r>
    <r>
      <rPr>
        <b/>
        <vertAlign val="superscript"/>
        <sz val="10"/>
        <rFont val="Arial"/>
        <family val="2"/>
      </rPr>
      <t>3</t>
    </r>
    <r>
      <rPr>
        <b/>
        <sz val="10"/>
        <rFont val="Arial"/>
        <family val="2"/>
      </rPr>
      <t>]</t>
    </r>
  </si>
  <si>
    <r>
      <t>Gross Wall Area [ft</t>
    </r>
    <r>
      <rPr>
        <b/>
        <vertAlign val="superscript"/>
        <sz val="10"/>
        <color rgb="FF000000"/>
        <rFont val="Arial"/>
        <family val="2"/>
      </rPr>
      <t>2</t>
    </r>
    <r>
      <rPr>
        <b/>
        <sz val="10"/>
        <color indexed="8"/>
        <rFont val="Arial"/>
        <family val="2"/>
      </rPr>
      <t>]</t>
    </r>
  </si>
  <si>
    <r>
      <t>Window Glass Area [ft</t>
    </r>
    <r>
      <rPr>
        <b/>
        <vertAlign val="superscript"/>
        <sz val="10"/>
        <color rgb="FF000000"/>
        <rFont val="Arial"/>
        <family val="2"/>
      </rPr>
      <t>2</t>
    </r>
    <r>
      <rPr>
        <b/>
        <sz val="10"/>
        <color indexed="8"/>
        <rFont val="Arial"/>
        <family val="2"/>
      </rPr>
      <t>]</t>
    </r>
  </si>
  <si>
    <t xml:space="preserve">Active Storage </t>
  </si>
  <si>
    <t>Classroom/Lecture/Training</t>
  </si>
  <si>
    <t>Conference Meeting/Multipurpose</t>
  </si>
  <si>
    <t xml:space="preserve">Corridor </t>
  </si>
  <si>
    <t xml:space="preserve">Dining </t>
  </si>
  <si>
    <t xml:space="preserve">Enclosed Office </t>
  </si>
  <si>
    <t>EnclosedOffice_Bot_1</t>
  </si>
  <si>
    <t>EnclosedOffice_Bot_2</t>
  </si>
  <si>
    <t>EnclosedOffice_Bot_3</t>
  </si>
  <si>
    <t>EnclosedOffice_Bot_4</t>
  </si>
  <si>
    <t>EnclosedOffice_Mid_1</t>
  </si>
  <si>
    <t>EnclosedOffice_Mid_2</t>
  </si>
  <si>
    <t>EnclosedOffice_Mid_3</t>
  </si>
  <si>
    <t>EnclosedOffice_Top_1</t>
  </si>
  <si>
    <t>EnclosedOffice_Top_2</t>
  </si>
  <si>
    <t>EnclosedOffice_Top_3</t>
  </si>
  <si>
    <t xml:space="preserve">Lobby </t>
  </si>
  <si>
    <t>Lounge</t>
  </si>
  <si>
    <t>Lounge_Bot</t>
  </si>
  <si>
    <t>Electrical/Mechnical</t>
  </si>
  <si>
    <t xml:space="preserve">Open Office </t>
  </si>
  <si>
    <t xml:space="preserve">Restroom </t>
  </si>
  <si>
    <t>Stair</t>
  </si>
  <si>
    <t>Plenum</t>
  </si>
  <si>
    <t>MidFloor_Plenum</t>
  </si>
  <si>
    <t>TopFloor_Plenum</t>
  </si>
  <si>
    <r>
      <t>TOTAL</t>
    </r>
    <r>
      <rPr>
        <vertAlign val="superscript"/>
        <sz val="10"/>
        <color indexed="8"/>
        <rFont val="Arial"/>
        <family val="2"/>
      </rPr>
      <t xml:space="preserve">1 </t>
    </r>
  </si>
  <si>
    <t>ActiveStorage_Basement_ZN</t>
  </si>
  <si>
    <t>ActiveStorage_Bot_ZN</t>
  </si>
  <si>
    <t>ActiveStorage_Mid_ZN</t>
  </si>
  <si>
    <t>ActiveStorage_Top_ZN</t>
  </si>
  <si>
    <t>Atrium</t>
  </si>
  <si>
    <t>Atrium_Bot_ZN</t>
  </si>
  <si>
    <t>Classroom_Basement_ZN</t>
  </si>
  <si>
    <t>Classroom_Bot_ZN</t>
  </si>
  <si>
    <t>Classroom_Mid_ZN</t>
  </si>
  <si>
    <t>Classroom_Top_ZN</t>
  </si>
  <si>
    <t>ConfRoom_Basement_ZN</t>
  </si>
  <si>
    <t>ConfRoom_Bot_ZN_1</t>
  </si>
  <si>
    <t>ConfRoom_Bot_ZN_2</t>
  </si>
  <si>
    <t>ConfRoom_Mid_ZN_1</t>
  </si>
  <si>
    <t>ConfRoom_Mid_ZN_2</t>
  </si>
  <si>
    <t>ConfRoom_Top_ZN_1</t>
  </si>
  <si>
    <t>ConfRoom_Top_ZN_2</t>
  </si>
  <si>
    <t>Corridor_Basement_ZN_1</t>
  </si>
  <si>
    <t>Corridor_Basement_ZN_2</t>
  </si>
  <si>
    <t>Corridor_Basement_ZN_3</t>
  </si>
  <si>
    <t>Corridor_Bot_ZN_1</t>
  </si>
  <si>
    <t>Corridor_Bot_ZN_2</t>
  </si>
  <si>
    <t>Corridor_Mid_ZN_1</t>
  </si>
  <si>
    <t>Corridor_Mid_ZN_2</t>
  </si>
  <si>
    <t>Corridor_Top_ZN_1</t>
  </si>
  <si>
    <t>Corridor_Top_ZN_2</t>
  </si>
  <si>
    <t>DataCenter_Basement_ZN</t>
  </si>
  <si>
    <t>DataCenter_Bot_ZN</t>
  </si>
  <si>
    <t>DataCenter_Mid_ZN</t>
  </si>
  <si>
    <t>DataCenter_Top_ZN</t>
  </si>
  <si>
    <t>Dining_Basement_ZN</t>
  </si>
  <si>
    <t>Dining_Bot_ZN</t>
  </si>
  <si>
    <t>Dining_Mid_ZN</t>
  </si>
  <si>
    <t>Dining_Top_ZN</t>
  </si>
  <si>
    <t>EnclosedOffice_Basement_ZN_1</t>
  </si>
  <si>
    <t>EnclosedOffice_Basement_ZN_2</t>
  </si>
  <si>
    <t>EnclosedOffice_Basement_ZN_3</t>
  </si>
  <si>
    <t>EnclosedOffice_Bot_5</t>
  </si>
  <si>
    <t>EnclosedOffice_Bot_6</t>
  </si>
  <si>
    <t>EnclosedOffice_Mid_4</t>
  </si>
  <si>
    <t>EnclosedOffice_Mid_5</t>
  </si>
  <si>
    <t>EnclosedOffice_Mid_6</t>
  </si>
  <si>
    <t>EnclosedOffice_Mid_7</t>
  </si>
  <si>
    <t>EnclosedOffice_Mid_8</t>
  </si>
  <si>
    <t>EnclosedOffice_Top_4</t>
  </si>
  <si>
    <t>EnclosedOffice_Top_5</t>
  </si>
  <si>
    <t>EnclosedOffice_Top_6</t>
  </si>
  <si>
    <t>EnclosedOffice_Top_7</t>
  </si>
  <si>
    <t>EnclosedOffice_Top_8</t>
  </si>
  <si>
    <t>FoodPrep_Basement_ZN</t>
  </si>
  <si>
    <t>Food Prep</t>
  </si>
  <si>
    <t>Lobby_Basement_ZN</t>
  </si>
  <si>
    <t>Lobby_Bot_ZN_1</t>
  </si>
  <si>
    <t>Lobby_Bot_ZN_2</t>
  </si>
  <si>
    <t>Lobby_Mid_ZN</t>
  </si>
  <si>
    <t>Lobby_Top_ZN</t>
  </si>
  <si>
    <t>Locker_Basement_ZN</t>
  </si>
  <si>
    <t>Mechanical_Basement_ZN_1</t>
  </si>
  <si>
    <t>Mechanical_Basement_ZN_2</t>
  </si>
  <si>
    <t>Mechanical_Bot_ZN_1</t>
  </si>
  <si>
    <t>Mechanical_Bot_ZN_2</t>
  </si>
  <si>
    <t>Mechanical_Mid_ZN_1</t>
  </si>
  <si>
    <t>Mechanical_Mid_ZN_2</t>
  </si>
  <si>
    <t>Mechanical_Top_ZN_1</t>
  </si>
  <si>
    <t>Mechanical_Top_ZN_2</t>
  </si>
  <si>
    <t>OpenOffice_Basement_ZN_1</t>
  </si>
  <si>
    <t>OpenOffice_Basement_ZN_2</t>
  </si>
  <si>
    <t>OpenOffice_Bot_ZN_1</t>
  </si>
  <si>
    <t>OpenOffice_Bot_ZN_2</t>
  </si>
  <si>
    <t>OpenOffice_Bot_ZN_3</t>
  </si>
  <si>
    <t>OpenOffice_Mid_ZN_1</t>
  </si>
  <si>
    <t>OpenOffice_Mid_ZN_2</t>
  </si>
  <si>
    <t>OpenOffice_Mid_ZN_3</t>
  </si>
  <si>
    <t>OpenOffice_Mid_ZN_4</t>
  </si>
  <si>
    <t>OpenOffice_Top_ZN_1</t>
  </si>
  <si>
    <t>OpenOffice_Top_ZN_2</t>
  </si>
  <si>
    <t>OpenOffice_Top_ZN_3</t>
  </si>
  <si>
    <t>OpenOffice_Top_ZN_4</t>
  </si>
  <si>
    <t>Restroom_Basement_ZN</t>
  </si>
  <si>
    <t>Restroom_Bot_ZN</t>
  </si>
  <si>
    <t>Restroom_Mid_ZN</t>
  </si>
  <si>
    <t>Restroom_Top_ZN</t>
  </si>
  <si>
    <t>Stair_Basement_ZN_1</t>
  </si>
  <si>
    <t>Stair_Basement_ZN_2</t>
  </si>
  <si>
    <t>Stair_Bot_ZN_1</t>
  </si>
  <si>
    <t>Stair_Bot_ZN_2</t>
  </si>
  <si>
    <t>Stair_Mid_ZN_1</t>
  </si>
  <si>
    <t>Stair_Mid_ZN_2</t>
  </si>
  <si>
    <t>Stair_Top_ZN_1</t>
  </si>
  <si>
    <t>Stair_Top_ZN_2</t>
  </si>
  <si>
    <t>Workshop_Basement_ZN</t>
  </si>
  <si>
    <t>BotFloor_Plenum</t>
  </si>
  <si>
    <t xml:space="preserve">Lighting </t>
  </si>
  <si>
    <r>
      <t xml:space="preserve">Lounge </t>
    </r>
    <r>
      <rPr>
        <vertAlign val="superscript"/>
        <sz val="10"/>
        <color rgb="FF000000"/>
        <rFont val="Arial"/>
        <family val="2"/>
      </rPr>
      <t>3</t>
    </r>
  </si>
  <si>
    <t>Data Center</t>
  </si>
  <si>
    <r>
      <t>1.</t>
    </r>
    <r>
      <rPr>
        <sz val="7"/>
        <rFont val="Arial"/>
        <family val="2"/>
      </rPr>
      <t> </t>
    </r>
    <r>
      <rPr>
        <sz val="11"/>
        <rFont val="Arial"/>
        <family val="2"/>
      </rPr>
      <t xml:space="preserve">Only volume and gross wall area include unconditioned space.   </t>
    </r>
  </si>
  <si>
    <r>
      <t xml:space="preserve">2. This tables details the lighting power density based on applicable requirements in ASHRAE Standard 90.1 for the listed vintages (taken from the tables in the </t>
    </r>
    <r>
      <rPr>
        <i/>
        <sz val="11"/>
        <rFont val="Arial"/>
        <family val="2"/>
      </rPr>
      <t>Final_Report_OS_Medium_Office_Distributed)</t>
    </r>
    <r>
      <rPr>
        <sz val="11"/>
        <rFont val="Arial"/>
        <family val="2"/>
      </rPr>
      <t>. The actual inputs for the models are based on applicable codes and standards.</t>
    </r>
  </si>
  <si>
    <r>
      <t xml:space="preserve">ASHRAE STANDARD 
Lighting </t>
    </r>
    <r>
      <rPr>
        <b/>
        <vertAlign val="superscript"/>
        <sz val="10"/>
        <rFont val="Arial"/>
        <family val="2"/>
      </rPr>
      <t>2</t>
    </r>
    <r>
      <rPr>
        <b/>
        <sz val="10"/>
        <rFont val="Arial"/>
        <family val="2"/>
      </rPr>
      <t xml:space="preserve"> [W/ft</t>
    </r>
    <r>
      <rPr>
        <b/>
        <vertAlign val="superscript"/>
        <sz val="10"/>
        <rFont val="Arial"/>
        <family val="2"/>
      </rPr>
      <t>2</t>
    </r>
    <r>
      <rPr>
        <b/>
        <sz val="10"/>
        <rFont val="Arial"/>
        <family val="2"/>
      </rPr>
      <t>]</t>
    </r>
  </si>
  <si>
    <r>
      <t>ASHRAE STANDARD 
Occupancy per Area [people/1000 ft</t>
    </r>
    <r>
      <rPr>
        <b/>
        <vertAlign val="superscript"/>
        <sz val="10"/>
        <rFont val="Arial"/>
        <family val="2"/>
      </rPr>
      <t>2</t>
    </r>
    <r>
      <rPr>
        <b/>
        <sz val="10"/>
        <rFont val="Arial"/>
        <family val="2"/>
      </rPr>
      <t>]</t>
    </r>
  </si>
  <si>
    <r>
      <t>Calculated
People [ft</t>
    </r>
    <r>
      <rPr>
        <b/>
        <vertAlign val="superscript"/>
        <sz val="10"/>
        <rFont val="Arial"/>
        <family val="2"/>
      </rPr>
      <t>2</t>
    </r>
    <r>
      <rPr>
        <b/>
        <sz val="10"/>
        <rFont val="Arial"/>
        <family val="2"/>
      </rPr>
      <t>/person]</t>
    </r>
  </si>
  <si>
    <t>Calculated
Number of People</t>
  </si>
  <si>
    <r>
      <t xml:space="preserve">2. This tables details the occupancy per area based on applicable requirements in ASHRAE Standard 62.1 for the listed vintages (taken from the tables in the </t>
    </r>
    <r>
      <rPr>
        <i/>
        <sz val="11"/>
        <rFont val="Arial"/>
        <family val="2"/>
      </rPr>
      <t>Final_Report_OS_Medium_Office_Distributed)</t>
    </r>
    <r>
      <rPr>
        <sz val="11"/>
        <rFont val="Arial"/>
        <family val="2"/>
      </rPr>
      <t>. The actual inputs for the models are based on applicable codes and standards.</t>
    </r>
  </si>
  <si>
    <t>Electric Equipment</t>
  </si>
  <si>
    <r>
      <t>ASHRAE STANDARD 
Electric Equipment per Area [W/ft</t>
    </r>
    <r>
      <rPr>
        <b/>
        <vertAlign val="superscript"/>
        <sz val="10"/>
        <rFont val="Arial"/>
        <family val="2"/>
      </rPr>
      <t>2</t>
    </r>
    <r>
      <rPr>
        <b/>
        <sz val="10"/>
        <rFont val="Arial"/>
        <family val="2"/>
      </rPr>
      <t>]</t>
    </r>
  </si>
  <si>
    <r>
      <t xml:space="preserve">2. This tables details the electric equipment per area based the tables in the </t>
    </r>
    <r>
      <rPr>
        <i/>
        <sz val="11"/>
        <rFont val="Arial"/>
        <family val="2"/>
      </rPr>
      <t>Final_Report_OS_Medium_Office_Distributed</t>
    </r>
    <r>
      <rPr>
        <sz val="11"/>
        <rFont val="Arial"/>
        <family val="2"/>
      </rPr>
      <t>. The actual inputs for the models are based on applicable codes and standards.</t>
    </r>
  </si>
  <si>
    <t>Ventilation</t>
  </si>
  <si>
    <r>
      <t>ASHRAE STANDARD 
Ventilation per Area [ft</t>
    </r>
    <r>
      <rPr>
        <b/>
        <vertAlign val="superscript"/>
        <sz val="10"/>
        <rFont val="Arial"/>
        <family val="2"/>
      </rPr>
      <t>3</t>
    </r>
    <r>
      <rPr>
        <b/>
        <sz val="10"/>
        <rFont val="Arial"/>
        <family val="2"/>
      </rPr>
      <t>/min*ft</t>
    </r>
    <r>
      <rPr>
        <b/>
        <vertAlign val="superscript"/>
        <sz val="10"/>
        <rFont val="Arial"/>
        <family val="2"/>
      </rPr>
      <t>2</t>
    </r>
    <r>
      <rPr>
        <b/>
        <sz val="10"/>
        <rFont val="Arial"/>
        <family val="2"/>
      </rPr>
      <t>]</t>
    </r>
  </si>
  <si>
    <r>
      <t>ASHRAE STANDARD 
Ventilation per Person [ft</t>
    </r>
    <r>
      <rPr>
        <b/>
        <vertAlign val="superscript"/>
        <sz val="10"/>
        <rFont val="Arial"/>
        <family val="2"/>
      </rPr>
      <t>3</t>
    </r>
    <r>
      <rPr>
        <b/>
        <sz val="10"/>
        <rFont val="Arial"/>
        <family val="2"/>
      </rPr>
      <t>/min*person]</t>
    </r>
  </si>
  <si>
    <r>
      <t xml:space="preserve">2. This tables details the ventilation based on applicable requirements in ASHRAE Standard 62.1 for the listed vintages (taken from the tables in the </t>
    </r>
    <r>
      <rPr>
        <i/>
        <sz val="11"/>
        <rFont val="Arial"/>
        <family val="2"/>
      </rPr>
      <t>Final_Report_OS_Medium_Office_Distributed)</t>
    </r>
    <r>
      <rPr>
        <sz val="11"/>
        <rFont val="Arial"/>
        <family val="2"/>
      </rPr>
      <t>. The actual inputs for the models are based on applicable codes and standards.</t>
    </r>
  </si>
  <si>
    <t>Total OSA Ventilation 
(cfm/zone)</t>
  </si>
  <si>
    <t>Total OSA Ventilation 
(cfm/ft2)</t>
  </si>
  <si>
    <t xml:space="preserve">Calculated from 62.1-2004 </t>
  </si>
  <si>
    <t>Active Storage</t>
  </si>
  <si>
    <t>Conference/Meeting/Multipurpose</t>
  </si>
  <si>
    <t>Corridor/Transition</t>
  </si>
  <si>
    <t>Dining Area</t>
  </si>
  <si>
    <t>Office-enclosed</t>
  </si>
  <si>
    <t>Lobby</t>
  </si>
  <si>
    <t>Electrical/Mechanical</t>
  </si>
  <si>
    <t>Office-open plan</t>
  </si>
  <si>
    <t>Restrooms</t>
  </si>
  <si>
    <t>1. The ventilation requirements for other codes or standards are based on their reference ASHRAE Standard 62.1 or International Mechanical Code.</t>
  </si>
  <si>
    <t>Stairs-active</t>
  </si>
  <si>
    <t>3. According to the code for the updated model prototype, "Atrium" is mapped to be space type "Lobby."</t>
  </si>
  <si>
    <r>
      <t xml:space="preserve">Atrium </t>
    </r>
    <r>
      <rPr>
        <vertAlign val="superscript"/>
        <sz val="10"/>
        <color rgb="FF000000"/>
        <rFont val="Arial"/>
        <family val="2"/>
      </rPr>
      <t>3</t>
    </r>
  </si>
  <si>
    <r>
      <t xml:space="preserve">Lounge </t>
    </r>
    <r>
      <rPr>
        <vertAlign val="superscript"/>
        <sz val="10"/>
        <color rgb="FF000000"/>
        <rFont val="Arial"/>
        <family val="2"/>
      </rPr>
      <t>4</t>
    </r>
  </si>
  <si>
    <t>4. According to the code for the updated model prototype, "Lounge," "Food Prep," "Workshop", and "Locker Room" are mapped to be space type "Breakroom."</t>
  </si>
  <si>
    <r>
      <t xml:space="preserve">Workshop </t>
    </r>
    <r>
      <rPr>
        <vertAlign val="superscript"/>
        <sz val="10"/>
        <color rgb="FF000000"/>
        <rFont val="Arial"/>
        <family val="2"/>
      </rPr>
      <t>4</t>
    </r>
  </si>
  <si>
    <r>
      <t xml:space="preserve">Locker Room </t>
    </r>
    <r>
      <rPr>
        <vertAlign val="superscript"/>
        <sz val="10"/>
        <color rgb="FF000000"/>
        <rFont val="Arial"/>
        <family val="2"/>
      </rPr>
      <t>4</t>
    </r>
  </si>
  <si>
    <r>
      <t xml:space="preserve">Food Prep </t>
    </r>
    <r>
      <rPr>
        <vertAlign val="superscript"/>
        <sz val="10"/>
        <color rgb="FF000000"/>
        <rFont val="Arial"/>
        <family val="2"/>
      </rPr>
      <t>4</t>
    </r>
  </si>
  <si>
    <t>2. According to the code for the updated model prototype, "Atrium" is mapped to be space type "Lobby."</t>
  </si>
  <si>
    <t>3. According to the code for the updated model prototype, "Lounge," "Food Prep," "Workshop", and "Locker Room" are mapped to be space type "Breakroom."</t>
  </si>
  <si>
    <r>
      <t xml:space="preserve">Food Prep </t>
    </r>
    <r>
      <rPr>
        <vertAlign val="superscript"/>
        <sz val="10"/>
        <color rgb="FF000000"/>
        <rFont val="Arial"/>
        <family val="2"/>
      </rPr>
      <t>3</t>
    </r>
  </si>
  <si>
    <r>
      <t xml:space="preserve">Workshop </t>
    </r>
    <r>
      <rPr>
        <vertAlign val="superscript"/>
        <sz val="10"/>
        <color rgb="FF000000"/>
        <rFont val="Arial"/>
        <family val="2"/>
      </rPr>
      <t>3</t>
    </r>
  </si>
  <si>
    <r>
      <t xml:space="preserve">Locker Room </t>
    </r>
    <r>
      <rPr>
        <vertAlign val="superscript"/>
        <sz val="10"/>
        <color rgb="FF000000"/>
        <rFont val="Arial"/>
        <family val="2"/>
      </rPr>
      <t>3</t>
    </r>
  </si>
  <si>
    <r>
      <t xml:space="preserve">Atrium </t>
    </r>
    <r>
      <rPr>
        <vertAlign val="superscript"/>
        <sz val="10"/>
        <color rgb="FF000000"/>
        <rFont val="Arial"/>
        <family val="2"/>
      </rPr>
      <t>2</t>
    </r>
  </si>
  <si>
    <r>
      <t xml:space="preserve">Data Center </t>
    </r>
    <r>
      <rPr>
        <vertAlign val="superscript"/>
        <sz val="10"/>
        <color rgb="FF000000"/>
        <rFont val="Arial"/>
        <family val="2"/>
      </rPr>
      <t>5</t>
    </r>
  </si>
  <si>
    <t>Data Center Main</t>
  </si>
  <si>
    <r>
      <t xml:space="preserve">5. The values for the "Data Center" and "Data Center Main" space types are taken from the "Space Types" tab in the </t>
    </r>
    <r>
      <rPr>
        <i/>
        <sz val="11"/>
        <rFont val="Arial"/>
        <family val="2"/>
      </rPr>
      <t>OpenStudio_Standards</t>
    </r>
    <r>
      <rPr>
        <sz val="11"/>
        <rFont val="Arial"/>
        <family val="2"/>
      </rPr>
      <t xml:space="preserve"> Excel Workbook compiled by ORNL. </t>
    </r>
  </si>
  <si>
    <r>
      <t xml:space="preserve">4. The values for the "Data Center" and "Data Center Main" space types are taken from the "Space Types" tab in the </t>
    </r>
    <r>
      <rPr>
        <i/>
        <sz val="11"/>
        <rFont val="Arial"/>
        <family val="2"/>
      </rPr>
      <t>OpenStudio_Standards</t>
    </r>
    <r>
      <rPr>
        <sz val="11"/>
        <rFont val="Arial"/>
        <family val="2"/>
      </rPr>
      <t xml:space="preserve"> Excel Workbook compiled by ORNL. </t>
    </r>
  </si>
  <si>
    <r>
      <t xml:space="preserve">Data Center Main </t>
    </r>
    <r>
      <rPr>
        <vertAlign val="superscript"/>
        <sz val="10"/>
        <color rgb="FF000000"/>
        <rFont val="Arial"/>
        <family val="2"/>
      </rPr>
      <t>5</t>
    </r>
  </si>
  <si>
    <t xml:space="preserve">Data Center </t>
  </si>
  <si>
    <r>
      <t>Gross Wall Area [ft</t>
    </r>
    <r>
      <rPr>
        <b/>
        <vertAlign val="superscript"/>
        <sz val="10"/>
        <color rgb="FF000000"/>
        <rFont val="Arial"/>
        <family val="2"/>
      </rPr>
      <t>2</t>
    </r>
    <r>
      <rPr>
        <b/>
        <sz val="10"/>
        <color indexed="8"/>
        <rFont val="Arial"/>
        <family val="2"/>
      </rPr>
      <t>] 
(with multipliers)</t>
    </r>
  </si>
  <si>
    <r>
      <t>Window Glass Area [ft</t>
    </r>
    <r>
      <rPr>
        <b/>
        <vertAlign val="superscript"/>
        <sz val="10"/>
        <color rgb="FF000000"/>
        <rFont val="Arial"/>
        <family val="2"/>
      </rPr>
      <t>2</t>
    </r>
    <r>
      <rPr>
        <b/>
        <sz val="10"/>
        <color indexed="8"/>
        <rFont val="Arial"/>
        <family val="2"/>
      </rPr>
      <t>]
(with multipliers)</t>
    </r>
  </si>
  <si>
    <t>Breakroom</t>
  </si>
  <si>
    <r>
      <t>1.</t>
    </r>
    <r>
      <rPr>
        <sz val="7"/>
        <rFont val="Arial"/>
        <family val="2"/>
      </rPr>
      <t> </t>
    </r>
    <r>
      <rPr>
        <sz val="11"/>
        <rFont val="Arial"/>
        <family val="2"/>
      </rPr>
      <t xml:space="preserve">Only volume, and gross wall area include unconditioned space.   </t>
    </r>
  </si>
  <si>
    <r>
      <t xml:space="preserve">Data Center </t>
    </r>
    <r>
      <rPr>
        <vertAlign val="superscript"/>
        <sz val="10"/>
        <color rgb="FF000000"/>
        <rFont val="Arial"/>
        <family val="2"/>
      </rPr>
      <t>4</t>
    </r>
  </si>
  <si>
    <r>
      <t xml:space="preserve">Data Center Main </t>
    </r>
    <r>
      <rPr>
        <vertAlign val="superscript"/>
        <sz val="10"/>
        <color rgb="FF000000"/>
        <rFont val="Arial"/>
        <family val="2"/>
      </rPr>
      <t>4</t>
    </r>
  </si>
  <si>
    <t>Basement (contains main data center)</t>
  </si>
  <si>
    <t>Bottom Floor</t>
  </si>
  <si>
    <t xml:space="preserve">Active Storage: 1.79% 
Atrium: 0.39% 
Classroom/Lecture/Training: 0.40% 
Conference Meeting/Multipurpose: 1.46% 
Corridor: 4.70% 
Data Center Main: 1.70% 
Data Center: 0.95% 
Dining: 1.58% 
Enclosed Office: 18.22%
Food Prep: 0.09% 
Lobby: 2.38% 
Locker Room: 0.12% 
Lounge: 0.20% 
Electrical/Mechanical: 5.51% 
Open Office: 56.17% 
Restroom: 3.02% 
Stair: 1.70% 
Workshop: 0.10% 
</t>
  </si>
  <si>
    <t>Oak Ridge National Laboratory, updated on June 14, 2019</t>
  </si>
  <si>
    <r>
      <t>Area [ft</t>
    </r>
    <r>
      <rPr>
        <b/>
        <vertAlign val="superscript"/>
        <sz val="10"/>
        <rFont val="Arial"/>
        <family val="2"/>
      </rPr>
      <t>2</t>
    </r>
    <r>
      <rPr>
        <b/>
        <sz val="10"/>
        <rFont val="Arial"/>
        <family val="2"/>
      </rPr>
      <t>] (with multipliers)</t>
    </r>
  </si>
  <si>
    <r>
      <t>Volume [ft</t>
    </r>
    <r>
      <rPr>
        <b/>
        <vertAlign val="superscript"/>
        <sz val="10"/>
        <rFont val="Arial"/>
        <family val="2"/>
      </rPr>
      <t>3</t>
    </r>
    <r>
      <rPr>
        <b/>
        <sz val="10"/>
        <rFont val="Arial"/>
        <family val="2"/>
      </rPr>
      <t>] (with multipliers)</t>
    </r>
  </si>
  <si>
    <t>Draft for review, not to cite or circulate</t>
  </si>
  <si>
    <t>Notes:</t>
  </si>
  <si>
    <t>This is the initial version of the model specification, intended for review and obtaining feedback from stakeholders.</t>
  </si>
  <si>
    <t>Team contact:</t>
  </si>
  <si>
    <t>Piljae Im: imp1@ornl.gov</t>
  </si>
  <si>
    <t>Mini Malhotra: malhotram@ornl.gov</t>
  </si>
  <si>
    <t>Yeonjin Bae: baey@ornl.gov</t>
  </si>
  <si>
    <t>ORNL is developing a prototype energy model to support the evaluation of energy efficiency for detailed large office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</si>
</sst>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_);\(#,##0.000\)"/>
  </numFmts>
  <fonts count="51">
    <font>
      <sz val="8"/>
      <color indexed="8"/>
      <name val="MS Sans Serif"/>
      <charset val="1"/>
    </font>
    <font>
      <sz val="11"/>
      <color theme="1"/>
      <name val="Calibri"/>
      <family val="2"/>
      <scheme val="minor"/>
    </font>
    <font>
      <sz val="10"/>
      <name val="Arial"/>
      <family val="2"/>
    </font>
    <font>
      <b/>
      <sz val="14"/>
      <name val="Arial"/>
      <family val="2"/>
    </font>
    <font>
      <b/>
      <sz val="8"/>
      <name val="Arial"/>
      <family val="2"/>
    </font>
    <font>
      <b/>
      <sz val="12"/>
      <name val="Arial"/>
      <family val="2"/>
    </font>
    <font>
      <b/>
      <sz val="10"/>
      <name val="Arial"/>
      <family val="2"/>
    </font>
    <font>
      <sz val="14"/>
      <name val="Arial"/>
      <family val="2"/>
    </font>
    <font>
      <sz val="8"/>
      <name val="Arial"/>
      <family val="2"/>
    </font>
    <font>
      <i/>
      <sz val="10"/>
      <name val="Arial"/>
      <family val="2"/>
    </font>
    <font>
      <b/>
      <sz val="8"/>
      <color indexed="9"/>
      <name val="Arial"/>
      <family val="2"/>
    </font>
    <font>
      <sz val="8"/>
      <color indexed="8"/>
      <name val="MS Sans Serif"/>
      <family val="2"/>
    </font>
    <font>
      <sz val="8"/>
      <color indexed="8"/>
      <name val="Times New Roman"/>
      <family val="1"/>
    </font>
    <font>
      <b/>
      <sz val="8"/>
      <color indexed="9"/>
      <name val="Times New Roman"/>
      <family val="1"/>
    </font>
    <font>
      <sz val="8"/>
      <name val="Times New Roman"/>
      <family val="1"/>
    </font>
    <font>
      <sz val="8"/>
      <color indexed="8"/>
      <name val="MS Sans Serif"/>
      <family val="2"/>
    </font>
    <font>
      <i/>
      <sz val="11"/>
      <name val="Arial"/>
      <family val="2"/>
    </font>
    <font>
      <vertAlign val="superscript"/>
      <sz val="10"/>
      <name val="Arial"/>
      <family val="2"/>
    </font>
    <font>
      <b/>
      <vertAlign val="superscript"/>
      <sz val="10"/>
      <name val="Arial"/>
      <family val="2"/>
    </font>
    <font>
      <i/>
      <sz val="12"/>
      <name val="Arial"/>
      <family val="2"/>
    </font>
    <font>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Calibri"/>
      <family val="2"/>
      <charset val="134"/>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8"/>
      <name val="MS Sans Serif"/>
      <charset val="1"/>
    </font>
    <font>
      <sz val="11"/>
      <name val="Arial"/>
      <family val="2"/>
    </font>
    <font>
      <b/>
      <sz val="10"/>
      <color indexed="8"/>
      <name val="Arial"/>
      <family val="2"/>
    </font>
    <font>
      <b/>
      <vertAlign val="superscript"/>
      <sz val="10"/>
      <color rgb="FF000000"/>
      <name val="Arial"/>
      <family val="2"/>
    </font>
    <font>
      <sz val="10"/>
      <color indexed="8"/>
      <name val="Arial"/>
      <family val="2"/>
    </font>
    <font>
      <sz val="10"/>
      <color theme="1"/>
      <name val="Arial"/>
      <family val="2"/>
    </font>
    <font>
      <vertAlign val="superscript"/>
      <sz val="10"/>
      <color indexed="8"/>
      <name val="Arial"/>
      <family val="2"/>
    </font>
    <font>
      <sz val="11"/>
      <name val="Calibri"/>
      <family val="2"/>
      <scheme val="minor"/>
    </font>
    <font>
      <sz val="8"/>
      <color indexed="8"/>
      <name val="Arial"/>
      <family val="2"/>
    </font>
    <font>
      <vertAlign val="superscript"/>
      <sz val="10"/>
      <color rgb="FF000000"/>
      <name val="Arial"/>
      <family val="2"/>
    </font>
    <font>
      <sz val="7"/>
      <name val="Arial"/>
      <family val="2"/>
    </font>
    <font>
      <b/>
      <sz val="16"/>
      <color theme="1"/>
      <name val="Calibri"/>
      <family val="2"/>
      <scheme val="minor"/>
    </font>
  </fonts>
  <fills count="44">
    <fill>
      <patternFill patternType="none"/>
    </fill>
    <fill>
      <patternFill patternType="gray125"/>
    </fill>
    <fill>
      <patternFill patternType="solid">
        <fgColor indexed="41"/>
        <bgColor indexed="64"/>
      </patternFill>
    </fill>
    <fill>
      <patternFill patternType="solid">
        <fgColor indexed="63"/>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1"/>
        <bgColor indexed="64"/>
      </patternFill>
    </fill>
    <fill>
      <patternFill patternType="solid">
        <fgColor rgb="FFCCFFFF"/>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67">
    <border>
      <left/>
      <right/>
      <top/>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right style="medium">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s>
  <cellStyleXfs count="392">
    <xf numFmtId="0" fontId="0" fillId="0" borderId="0" applyNumberFormat="0" applyFill="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3" fillId="30" borderId="0" applyNumberFormat="0" applyBorder="0" applyAlignment="0" applyProtection="0"/>
    <xf numFmtId="0" fontId="24" fillId="31" borderId="55" applyNumberFormat="0" applyAlignment="0" applyProtection="0"/>
    <xf numFmtId="0" fontId="25" fillId="32" borderId="56"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0" fontId="26" fillId="0" borderId="0" applyNumberFormat="0" applyFill="0" applyBorder="0" applyAlignment="0" applyProtection="0"/>
    <xf numFmtId="0" fontId="27" fillId="33" borderId="0" applyNumberFormat="0" applyBorder="0" applyAlignment="0" applyProtection="0"/>
    <xf numFmtId="0" fontId="28" fillId="0" borderId="57" applyNumberFormat="0" applyFill="0" applyAlignment="0" applyProtection="0"/>
    <xf numFmtId="0" fontId="29" fillId="0" borderId="58" applyNumberFormat="0" applyFill="0" applyAlignment="0" applyProtection="0"/>
    <xf numFmtId="0" fontId="30" fillId="0" borderId="59" applyNumberFormat="0" applyFill="0" applyAlignment="0" applyProtection="0"/>
    <xf numFmtId="0" fontId="30" fillId="0" borderId="0" applyNumberFormat="0" applyFill="0" applyBorder="0" applyAlignment="0" applyProtection="0"/>
    <xf numFmtId="0" fontId="31" fillId="34" borderId="55" applyNumberFormat="0" applyAlignment="0" applyProtection="0"/>
    <xf numFmtId="0" fontId="32" fillId="0" borderId="60" applyNumberFormat="0" applyFill="0" applyAlignment="0" applyProtection="0"/>
    <xf numFmtId="0" fontId="33" fillId="3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2" fillId="0" borderId="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34"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applyNumberFormat="0" applyFill="0" applyBorder="0" applyAlignment="0" applyProtection="0"/>
    <xf numFmtId="0" fontId="11" fillId="0" borderId="0" applyNumberFormat="0" applyFill="0" applyBorder="0" applyAlignment="0" applyProtection="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11" fillId="0" borderId="0" applyNumberFormat="0" applyFill="0" applyBorder="0" applyAlignment="0" applyProtection="0"/>
    <xf numFmtId="0" fontId="11" fillId="0" borderId="0" applyNumberFormat="0" applyFill="0" applyBorder="0" applyAlignment="0" applyProtection="0"/>
    <xf numFmtId="0" fontId="21" fillId="0" borderId="0"/>
    <xf numFmtId="0" fontId="2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11" fillId="0" borderId="0" applyNumberFormat="0" applyFill="0" applyBorder="0" applyAlignment="0" applyProtection="0"/>
    <xf numFmtId="0" fontId="2"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11"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applyNumberFormat="0" applyFill="0" applyBorder="0" applyAlignment="0" applyProtection="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36" borderId="61" applyNumberFormat="0" applyFont="0" applyAlignment="0" applyProtection="0"/>
    <xf numFmtId="0" fontId="35" fillId="31" borderId="62" applyNumberFormat="0" applyAlignment="0" applyProtection="0"/>
    <xf numFmtId="9" fontId="1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0" fontId="36" fillId="0" borderId="0" applyNumberFormat="0" applyFill="0" applyBorder="0" applyAlignment="0" applyProtection="0"/>
    <xf numFmtId="0" fontId="37" fillId="0" borderId="63" applyNumberFormat="0" applyFill="0" applyAlignment="0" applyProtection="0"/>
    <xf numFmtId="0" fontId="38" fillId="0" borderId="0" applyNumberFormat="0" applyFill="0" applyBorder="0" applyAlignment="0" applyProtection="0"/>
    <xf numFmtId="43" fontId="39" fillId="0" borderId="0" applyFont="0" applyFill="0" applyBorder="0" applyAlignment="0" applyProtection="0"/>
    <xf numFmtId="0" fontId="1" fillId="0" borderId="0"/>
  </cellStyleXfs>
  <cellXfs count="410">
    <xf numFmtId="0" fontId="0" fillId="0" borderId="0" xfId="0" applyAlignment="1">
      <alignment vertical="top" wrapText="1"/>
    </xf>
    <xf numFmtId="0" fontId="2" fillId="0" borderId="0" xfId="369" applyAlignment="1">
      <alignment vertical="top" wrapText="1"/>
    </xf>
    <xf numFmtId="0" fontId="2" fillId="0" borderId="0" xfId="369" applyFill="1" applyAlignment="1">
      <alignment vertical="top" wrapText="1"/>
    </xf>
    <xf numFmtId="0" fontId="2" fillId="0" borderId="0" xfId="369" applyBorder="1" applyAlignment="1">
      <alignment vertical="top" wrapText="1"/>
    </xf>
    <xf numFmtId="0" fontId="8" fillId="2" borderId="1" xfId="369" applyFont="1" applyFill="1" applyBorder="1" applyAlignment="1">
      <alignment horizontal="left" vertical="center" wrapText="1"/>
    </xf>
    <xf numFmtId="0" fontId="8" fillId="0" borderId="0" xfId="369" applyFont="1" applyBorder="1" applyAlignment="1">
      <alignment horizontal="left" vertical="center" wrapText="1"/>
    </xf>
    <xf numFmtId="0" fontId="8" fillId="0" borderId="0" xfId="369" applyFont="1" applyAlignment="1">
      <alignment horizontal="left" vertical="center" wrapText="1"/>
    </xf>
    <xf numFmtId="0" fontId="7" fillId="0" borderId="2" xfId="369" applyFont="1" applyBorder="1" applyAlignment="1">
      <alignment horizontal="left" vertical="top"/>
    </xf>
    <xf numFmtId="0" fontId="7" fillId="0" borderId="2" xfId="369" applyFont="1" applyFill="1" applyBorder="1" applyAlignment="1">
      <alignment horizontal="left" vertical="top" wrapText="1"/>
    </xf>
    <xf numFmtId="0" fontId="7" fillId="0" borderId="3" xfId="369" applyFont="1" applyBorder="1" applyAlignment="1">
      <alignment horizontal="left" vertical="top" wrapText="1"/>
    </xf>
    <xf numFmtId="0" fontId="8" fillId="0" borderId="0" xfId="371" applyFont="1"/>
    <xf numFmtId="0" fontId="6" fillId="0" borderId="4" xfId="369" applyFont="1" applyFill="1" applyBorder="1" applyAlignment="1">
      <alignment vertical="top" wrapText="1"/>
    </xf>
    <xf numFmtId="0" fontId="6" fillId="0" borderId="4" xfId="369" applyFont="1" applyBorder="1" applyAlignment="1">
      <alignment vertical="top" wrapText="1"/>
    </xf>
    <xf numFmtId="0" fontId="6" fillId="0" borderId="3" xfId="369" applyFont="1" applyBorder="1" applyAlignment="1">
      <alignment vertical="top" wrapText="1"/>
    </xf>
    <xf numFmtId="0" fontId="6" fillId="0" borderId="5" xfId="369" applyFont="1" applyBorder="1" applyAlignment="1">
      <alignment wrapText="1"/>
    </xf>
    <xf numFmtId="0" fontId="6" fillId="0" borderId="6" xfId="369" applyFont="1" applyBorder="1" applyAlignment="1">
      <alignment wrapText="1"/>
    </xf>
    <xf numFmtId="0" fontId="5" fillId="0" borderId="0" xfId="0" applyFont="1" applyAlignment="1">
      <alignment horizontal="left"/>
    </xf>
    <xf numFmtId="0" fontId="3" fillId="0" borderId="0" xfId="369" applyFont="1" applyBorder="1" applyAlignment="1">
      <alignment vertical="top"/>
    </xf>
    <xf numFmtId="0" fontId="14" fillId="0" borderId="0" xfId="371" applyFont="1" applyAlignment="1">
      <alignment horizontal="right"/>
    </xf>
    <xf numFmtId="0" fontId="0" fillId="37" borderId="0" xfId="0" applyFill="1" applyAlignment="1">
      <alignment vertical="top" wrapText="1"/>
    </xf>
    <xf numFmtId="0" fontId="0" fillId="0" borderId="0" xfId="0" applyFill="1" applyAlignment="1">
      <alignment vertical="top" wrapText="1"/>
    </xf>
    <xf numFmtId="0" fontId="10" fillId="3" borderId="11" xfId="371" applyFont="1" applyFill="1" applyBorder="1"/>
    <xf numFmtId="0" fontId="10" fillId="3" borderId="12" xfId="371" applyFont="1" applyFill="1" applyBorder="1"/>
    <xf numFmtId="49" fontId="13" fillId="3" borderId="12" xfId="0" applyNumberFormat="1" applyFont="1" applyFill="1" applyBorder="1" applyAlignment="1">
      <alignment horizontal="right"/>
    </xf>
    <xf numFmtId="49" fontId="13" fillId="3" borderId="13" xfId="0" applyNumberFormat="1" applyFont="1" applyFill="1" applyBorder="1" applyAlignment="1">
      <alignment horizontal="right"/>
    </xf>
    <xf numFmtId="0" fontId="8" fillId="0" borderId="14" xfId="371" applyFont="1" applyBorder="1"/>
    <xf numFmtId="0" fontId="8" fillId="0" borderId="0" xfId="371" applyFont="1" applyBorder="1"/>
    <xf numFmtId="0" fontId="12" fillId="0" borderId="0" xfId="0" applyFont="1" applyBorder="1" applyAlignment="1">
      <alignment horizontal="right"/>
    </xf>
    <xf numFmtId="0" fontId="12" fillId="0" borderId="15" xfId="0" applyFont="1" applyBorder="1" applyAlignment="1">
      <alignment horizontal="right"/>
    </xf>
    <xf numFmtId="0" fontId="14" fillId="0" borderId="0" xfId="371" applyFont="1" applyBorder="1" applyAlignment="1">
      <alignment horizontal="right"/>
    </xf>
    <xf numFmtId="0" fontId="14" fillId="0" borderId="15" xfId="371" applyFont="1" applyBorder="1" applyAlignment="1">
      <alignment horizontal="right"/>
    </xf>
    <xf numFmtId="0" fontId="8" fillId="0" borderId="0" xfId="371" applyFont="1" applyBorder="1" applyAlignment="1">
      <alignment wrapText="1"/>
    </xf>
    <xf numFmtId="1" fontId="14" fillId="0" borderId="0" xfId="371" applyNumberFormat="1" applyFont="1" applyBorder="1" applyAlignment="1">
      <alignment horizontal="right"/>
    </xf>
    <xf numFmtId="1" fontId="14" fillId="0" borderId="15" xfId="371" applyNumberFormat="1" applyFont="1" applyBorder="1" applyAlignment="1">
      <alignment horizontal="right"/>
    </xf>
    <xf numFmtId="0" fontId="8" fillId="0" borderId="16" xfId="371" applyFont="1" applyBorder="1"/>
    <xf numFmtId="0" fontId="8" fillId="0" borderId="17" xfId="371" applyFont="1" applyBorder="1"/>
    <xf numFmtId="0" fontId="14" fillId="0" borderId="17" xfId="371" applyFont="1" applyBorder="1" applyAlignment="1">
      <alignment horizontal="right"/>
    </xf>
    <xf numFmtId="0" fontId="14" fillId="0" borderId="1" xfId="371" applyFont="1" applyBorder="1" applyAlignment="1">
      <alignment horizontal="right"/>
    </xf>
    <xf numFmtId="0" fontId="2" fillId="0" borderId="3" xfId="369" applyFont="1" applyBorder="1" applyAlignment="1">
      <alignment horizontal="center" vertical="center" wrapText="1"/>
    </xf>
    <xf numFmtId="0" fontId="2" fillId="0" borderId="6" xfId="369" applyFont="1" applyBorder="1" applyAlignment="1">
      <alignment horizontal="center" vertical="center" wrapText="1"/>
    </xf>
    <xf numFmtId="0" fontId="8" fillId="0" borderId="14" xfId="371" applyFont="1" applyFill="1" applyBorder="1"/>
    <xf numFmtId="0" fontId="8" fillId="0" borderId="0" xfId="371" applyFont="1" applyFill="1" applyBorder="1"/>
    <xf numFmtId="0" fontId="14" fillId="0" borderId="0" xfId="371" applyFont="1" applyFill="1" applyBorder="1" applyAlignment="1">
      <alignment horizontal="right"/>
    </xf>
    <xf numFmtId="0" fontId="14" fillId="0" borderId="15" xfId="371" applyFont="1" applyFill="1" applyBorder="1" applyAlignment="1">
      <alignment horizontal="right"/>
    </xf>
    <xf numFmtId="1" fontId="14" fillId="0" borderId="0" xfId="371" applyNumberFormat="1" applyFont="1" applyFill="1" applyBorder="1" applyAlignment="1">
      <alignment horizontal="right"/>
    </xf>
    <xf numFmtId="1" fontId="14" fillId="0" borderId="15" xfId="371" applyNumberFormat="1" applyFont="1" applyFill="1" applyBorder="1" applyAlignment="1">
      <alignment horizontal="right"/>
    </xf>
    <xf numFmtId="0" fontId="8" fillId="0" borderId="0" xfId="371" applyFont="1" applyFill="1" applyBorder="1" applyAlignment="1">
      <alignment wrapText="1"/>
    </xf>
    <xf numFmtId="0" fontId="8" fillId="0" borderId="0" xfId="371" applyFont="1" applyFill="1"/>
    <xf numFmtId="0" fontId="14" fillId="0" borderId="0" xfId="371" applyFont="1" applyFill="1" applyAlignment="1">
      <alignment horizontal="right"/>
    </xf>
    <xf numFmtId="0" fontId="2" fillId="0" borderId="18" xfId="369" applyFont="1" applyFill="1" applyBorder="1" applyAlignment="1">
      <alignment vertical="center" wrapText="1"/>
    </xf>
    <xf numFmtId="0" fontId="2" fillId="2" borderId="19" xfId="369" applyFont="1" applyFill="1" applyBorder="1" applyAlignment="1">
      <alignment horizontal="left" vertical="center" wrapText="1"/>
    </xf>
    <xf numFmtId="0" fontId="2" fillId="2" borderId="20" xfId="369" applyFont="1" applyFill="1" applyBorder="1" applyAlignment="1">
      <alignment horizontal="left" vertical="center" wrapText="1"/>
    </xf>
    <xf numFmtId="0" fontId="2" fillId="0" borderId="21" xfId="369" applyFont="1" applyFill="1" applyBorder="1" applyAlignment="1">
      <alignment horizontal="left" vertical="top" wrapText="1"/>
    </xf>
    <xf numFmtId="0" fontId="2" fillId="0" borderId="22" xfId="369" applyFont="1" applyBorder="1" applyAlignment="1">
      <alignment horizontal="left" wrapText="1"/>
    </xf>
    <xf numFmtId="0" fontId="2" fillId="0" borderId="23" xfId="369" applyFont="1" applyBorder="1" applyAlignment="1">
      <alignment horizontal="left" wrapText="1"/>
    </xf>
    <xf numFmtId="0" fontId="2" fillId="0" borderId="24" xfId="369" applyFont="1" applyBorder="1" applyAlignment="1">
      <alignment horizontal="left" wrapText="1"/>
    </xf>
    <xf numFmtId="0" fontId="2" fillId="0" borderId="21" xfId="369" applyFont="1" applyBorder="1" applyAlignment="1">
      <alignment horizontal="left" wrapText="1"/>
    </xf>
    <xf numFmtId="0" fontId="6" fillId="0" borderId="22" xfId="369" applyFont="1" applyBorder="1" applyAlignment="1">
      <alignment horizontal="left" wrapText="1"/>
    </xf>
    <xf numFmtId="0" fontId="6" fillId="0" borderId="23" xfId="369" applyFont="1" applyBorder="1" applyAlignment="1">
      <alignment horizontal="left" wrapText="1"/>
    </xf>
    <xf numFmtId="0" fontId="2" fillId="0" borderId="6" xfId="369" applyFont="1" applyBorder="1" applyAlignment="1">
      <alignment wrapText="1"/>
    </xf>
    <xf numFmtId="0" fontId="2" fillId="2" borderId="13" xfId="369" applyFont="1" applyFill="1" applyBorder="1" applyAlignment="1">
      <alignment horizontal="left" vertical="center" wrapText="1"/>
    </xf>
    <xf numFmtId="0" fontId="2" fillId="2" borderId="23" xfId="369" applyFont="1" applyFill="1" applyBorder="1" applyAlignment="1">
      <alignment horizontal="left" vertical="center" wrapText="1"/>
    </xf>
    <xf numFmtId="0" fontId="2" fillId="0" borderId="7" xfId="369" applyFont="1" applyBorder="1" applyAlignment="1">
      <alignment horizontal="left" vertical="top" wrapText="1"/>
    </xf>
    <xf numFmtId="0" fontId="2" fillId="0" borderId="25" xfId="369" applyFont="1" applyBorder="1" applyAlignment="1">
      <alignment horizontal="left" vertical="top" wrapText="1"/>
    </xf>
    <xf numFmtId="2" fontId="12" fillId="0" borderId="0" xfId="0" applyNumberFormat="1" applyFont="1" applyBorder="1" applyAlignment="1">
      <alignment horizontal="right"/>
    </xf>
    <xf numFmtId="0" fontId="6" fillId="0" borderId="11" xfId="166" applyFont="1" applyFill="1" applyBorder="1" applyAlignment="1">
      <alignment horizontal="right" vertical="top"/>
    </xf>
    <xf numFmtId="0" fontId="9" fillId="0" borderId="12" xfId="166" applyFont="1" applyFill="1" applyBorder="1" applyAlignment="1">
      <alignment vertical="top"/>
    </xf>
    <xf numFmtId="0" fontId="2" fillId="2" borderId="26" xfId="369" applyFont="1" applyFill="1" applyBorder="1" applyAlignment="1">
      <alignment horizontal="left" vertical="center" wrapText="1"/>
    </xf>
    <xf numFmtId="0" fontId="2" fillId="0" borderId="6" xfId="369" applyFont="1" applyFill="1" applyBorder="1" applyAlignment="1">
      <alignment horizontal="center" vertical="center" wrapText="1"/>
    </xf>
    <xf numFmtId="0" fontId="3" fillId="0" borderId="0" xfId="370" applyFont="1" applyBorder="1" applyAlignment="1">
      <alignment vertical="top"/>
    </xf>
    <xf numFmtId="0" fontId="16" fillId="0" borderId="0" xfId="370" applyFont="1" applyBorder="1" applyAlignment="1">
      <alignment vertical="top"/>
    </xf>
    <xf numFmtId="0" fontId="2" fillId="0" borderId="3" xfId="369" applyFont="1" applyBorder="1" applyAlignment="1">
      <alignment horizontal="left" vertical="top" wrapText="1"/>
    </xf>
    <xf numFmtId="0" fontId="2" fillId="0" borderId="20" xfId="369" applyFont="1" applyBorder="1" applyAlignment="1">
      <alignment horizontal="left" vertical="top" wrapText="1"/>
    </xf>
    <xf numFmtId="0" fontId="2" fillId="0" borderId="3" xfId="369" applyFont="1" applyFill="1" applyBorder="1" applyAlignment="1">
      <alignment horizontal="left" vertical="top" wrapText="1"/>
    </xf>
    <xf numFmtId="0" fontId="8" fillId="2" borderId="23" xfId="369" applyFont="1" applyFill="1" applyBorder="1" applyAlignment="1">
      <alignment horizontal="left" vertical="center" wrapText="1"/>
    </xf>
    <xf numFmtId="0" fontId="2" fillId="0" borderId="27" xfId="369" applyFont="1" applyBorder="1" applyAlignment="1">
      <alignment horizontal="left" vertical="top" wrapText="1"/>
    </xf>
    <xf numFmtId="0" fontId="8" fillId="2" borderId="13" xfId="369" applyFont="1" applyFill="1" applyBorder="1" applyAlignment="1">
      <alignment horizontal="left" vertical="center" wrapText="1"/>
    </xf>
    <xf numFmtId="0" fontId="2" fillId="0" borderId="28" xfId="369" applyFont="1" applyBorder="1" applyAlignment="1">
      <alignment vertical="top" wrapText="1"/>
    </xf>
    <xf numFmtId="0" fontId="2" fillId="0" borderId="21" xfId="369" applyFont="1" applyBorder="1" applyAlignment="1">
      <alignment vertical="top" wrapText="1"/>
    </xf>
    <xf numFmtId="0" fontId="2" fillId="0" borderId="28" xfId="369" applyFont="1" applyFill="1" applyBorder="1" applyAlignment="1">
      <alignment vertical="top" wrapText="1"/>
    </xf>
    <xf numFmtId="0" fontId="2" fillId="0" borderId="4" xfId="369" applyFont="1" applyBorder="1" applyAlignment="1">
      <alignment horizontal="left" vertical="top" wrapText="1"/>
    </xf>
    <xf numFmtId="0" fontId="2" fillId="0" borderId="5" xfId="369" applyFont="1" applyBorder="1" applyAlignment="1">
      <alignment wrapText="1"/>
    </xf>
    <xf numFmtId="0" fontId="2" fillId="2" borderId="15" xfId="369" applyFont="1" applyFill="1" applyBorder="1" applyAlignment="1">
      <alignment horizontal="left" vertical="center" wrapText="1"/>
    </xf>
    <xf numFmtId="0" fontId="6" fillId="0" borderId="3" xfId="369" applyFont="1" applyFill="1" applyBorder="1" applyAlignment="1">
      <alignment horizontal="left" vertical="top" wrapText="1"/>
    </xf>
    <xf numFmtId="0" fontId="9" fillId="2" borderId="23" xfId="369" applyFont="1" applyFill="1" applyBorder="1" applyAlignment="1">
      <alignment horizontal="left" vertical="center" wrapText="1"/>
    </xf>
    <xf numFmtId="0" fontId="6" fillId="0" borderId="3" xfId="369" applyFont="1" applyFill="1" applyBorder="1" applyAlignment="1">
      <alignment vertical="top" wrapText="1"/>
    </xf>
    <xf numFmtId="0" fontId="2" fillId="0" borderId="23" xfId="369" applyFont="1" applyFill="1" applyBorder="1" applyAlignment="1">
      <alignment horizontal="left" vertical="center" wrapText="1"/>
    </xf>
    <xf numFmtId="0" fontId="2" fillId="0" borderId="29" xfId="369" applyFont="1" applyBorder="1" applyAlignment="1">
      <alignment horizontal="left" vertical="top" wrapText="1"/>
    </xf>
    <xf numFmtId="0" fontId="2" fillId="2" borderId="30" xfId="369" applyFont="1" applyFill="1" applyBorder="1" applyAlignment="1">
      <alignment horizontal="left" vertical="center" wrapText="1"/>
    </xf>
    <xf numFmtId="0" fontId="2" fillId="0" borderId="31" xfId="369" applyFont="1" applyBorder="1" applyAlignment="1">
      <alignment wrapText="1"/>
    </xf>
    <xf numFmtId="0" fontId="2" fillId="0" borderId="2" xfId="369" applyFont="1" applyFill="1" applyBorder="1" applyAlignment="1">
      <alignment horizontal="left" vertical="top" wrapText="1"/>
    </xf>
    <xf numFmtId="0" fontId="2" fillId="0" borderId="32" xfId="369" applyFont="1" applyBorder="1" applyAlignment="1">
      <alignment wrapText="1"/>
    </xf>
    <xf numFmtId="0" fontId="6" fillId="0" borderId="6" xfId="369" applyFont="1" applyFill="1" applyBorder="1" applyAlignment="1">
      <alignment vertical="top" wrapText="1"/>
    </xf>
    <xf numFmtId="0" fontId="6" fillId="0" borderId="23" xfId="369" applyFont="1" applyFill="1" applyBorder="1" applyAlignment="1">
      <alignment horizontal="left" vertical="top" wrapText="1"/>
    </xf>
    <xf numFmtId="0" fontId="2" fillId="0" borderId="3" xfId="369" applyFont="1" applyFill="1" applyBorder="1" applyAlignment="1">
      <alignment vertical="top" wrapText="1"/>
    </xf>
    <xf numFmtId="0" fontId="2" fillId="0" borderId="3" xfId="369" applyFont="1" applyFill="1" applyBorder="1" applyAlignment="1">
      <alignment vertical="center" wrapText="1"/>
    </xf>
    <xf numFmtId="0" fontId="6" fillId="0" borderId="3" xfId="369" applyFont="1" applyFill="1" applyBorder="1" applyAlignment="1">
      <alignment vertical="center" wrapText="1"/>
    </xf>
    <xf numFmtId="0" fontId="2" fillId="0" borderId="6" xfId="369" applyFont="1" applyFill="1" applyBorder="1" applyAlignment="1">
      <alignment vertical="center" wrapText="1"/>
    </xf>
    <xf numFmtId="0" fontId="2" fillId="0" borderId="6" xfId="369" applyFont="1" applyFill="1" applyBorder="1" applyAlignment="1">
      <alignment horizontal="left" vertical="top" wrapText="1"/>
    </xf>
    <xf numFmtId="0" fontId="6" fillId="2" borderId="23" xfId="369" applyFont="1" applyFill="1" applyBorder="1" applyAlignment="1">
      <alignment horizontal="left" vertical="center" wrapText="1"/>
    </xf>
    <xf numFmtId="0" fontId="2" fillId="0" borderId="27" xfId="369" applyFont="1" applyFill="1" applyBorder="1" applyAlignment="1">
      <alignment horizontal="left" vertical="top" wrapText="1"/>
    </xf>
    <xf numFmtId="0" fontId="2" fillId="0" borderId="28" xfId="369" applyFont="1" applyBorder="1" applyAlignment="1">
      <alignment wrapText="1"/>
    </xf>
    <xf numFmtId="0" fontId="2" fillId="0" borderId="4" xfId="369" applyFont="1" applyBorder="1" applyAlignment="1">
      <alignment vertical="top" wrapText="1"/>
    </xf>
    <xf numFmtId="0" fontId="2" fillId="0" borderId="3" xfId="369" applyFont="1" applyBorder="1" applyAlignment="1">
      <alignment vertical="top" wrapText="1"/>
    </xf>
    <xf numFmtId="0" fontId="2" fillId="2" borderId="7" xfId="369" applyFont="1" applyFill="1" applyBorder="1" applyAlignment="1">
      <alignment horizontal="left" vertical="center" wrapText="1"/>
    </xf>
    <xf numFmtId="0" fontId="2" fillId="0" borderId="33" xfId="369" applyFont="1" applyBorder="1" applyAlignment="1">
      <alignment vertical="top" wrapText="1"/>
    </xf>
    <xf numFmtId="0" fontId="2" fillId="2" borderId="34" xfId="369" applyFont="1" applyFill="1" applyBorder="1" applyAlignment="1">
      <alignment horizontal="left" vertical="center" wrapText="1"/>
    </xf>
    <xf numFmtId="0" fontId="2" fillId="0" borderId="7" xfId="0" applyFont="1" applyBorder="1" applyAlignment="1">
      <alignment horizontal="center" vertical="center"/>
    </xf>
    <xf numFmtId="0" fontId="2" fillId="0" borderId="3" xfId="253" applyFont="1" applyBorder="1" applyAlignment="1">
      <alignment horizontal="center" vertical="center"/>
    </xf>
    <xf numFmtId="0" fontId="2" fillId="0" borderId="3" xfId="256" applyFont="1" applyBorder="1" applyAlignment="1">
      <alignment horizontal="center" vertical="center"/>
    </xf>
    <xf numFmtId="0" fontId="2" fillId="0" borderId="6" xfId="0" applyFont="1" applyBorder="1" applyAlignment="1">
      <alignment horizontal="center" vertical="center"/>
    </xf>
    <xf numFmtId="0" fontId="2" fillId="0" borderId="35" xfId="369" applyFont="1" applyBorder="1" applyAlignment="1">
      <alignment vertical="top" wrapText="1"/>
    </xf>
    <xf numFmtId="0" fontId="2" fillId="2" borderId="18" xfId="369" applyFont="1" applyFill="1" applyBorder="1" applyAlignment="1">
      <alignment horizontal="left" vertical="center" wrapText="1"/>
    </xf>
    <xf numFmtId="0" fontId="2" fillId="2" borderId="36" xfId="369" applyFont="1" applyFill="1" applyBorder="1" applyAlignment="1">
      <alignment horizontal="left" vertical="center" wrapText="1"/>
    </xf>
    <xf numFmtId="0" fontId="2" fillId="0" borderId="0" xfId="369" applyFont="1" applyBorder="1" applyAlignment="1">
      <alignment wrapText="1"/>
    </xf>
    <xf numFmtId="0" fontId="2" fillId="0" borderId="0" xfId="369" applyFont="1" applyBorder="1" applyAlignment="1">
      <alignment vertical="top" wrapText="1"/>
    </xf>
    <xf numFmtId="0" fontId="2" fillId="0" borderId="0" xfId="369" applyFont="1" applyAlignment="1">
      <alignment vertical="top"/>
    </xf>
    <xf numFmtId="0" fontId="2" fillId="0" borderId="0" xfId="369" applyFont="1" applyAlignment="1">
      <alignment vertical="top" wrapText="1"/>
    </xf>
    <xf numFmtId="0" fontId="19" fillId="0" borderId="31" xfId="369" applyFont="1" applyBorder="1" applyAlignment="1">
      <alignment vertical="top"/>
    </xf>
    <xf numFmtId="0" fontId="2" fillId="0" borderId="0" xfId="369" applyFont="1" applyBorder="1" applyAlignment="1">
      <alignment vertical="top"/>
    </xf>
    <xf numFmtId="0" fontId="2" fillId="0" borderId="0" xfId="369" applyAlignment="1">
      <alignment vertical="top"/>
    </xf>
    <xf numFmtId="0" fontId="2" fillId="0" borderId="0" xfId="369" applyFill="1" applyAlignment="1">
      <alignment vertical="top"/>
    </xf>
    <xf numFmtId="0" fontId="2" fillId="0" borderId="37" xfId="369" applyBorder="1" applyAlignment="1">
      <alignment vertical="top"/>
    </xf>
    <xf numFmtId="0" fontId="2" fillId="0" borderId="36" xfId="369" applyBorder="1" applyAlignment="1">
      <alignment vertical="top"/>
    </xf>
    <xf numFmtId="0" fontId="2" fillId="0" borderId="0" xfId="369" applyBorder="1" applyAlignment="1">
      <alignment vertical="top"/>
    </xf>
    <xf numFmtId="0" fontId="2" fillId="0" borderId="3" xfId="369" applyBorder="1" applyAlignment="1">
      <alignment horizontal="left" vertical="top" wrapText="1"/>
    </xf>
    <xf numFmtId="0" fontId="2" fillId="0" borderId="3" xfId="369" applyFont="1" applyBorder="1" applyAlignment="1">
      <alignment horizontal="left" vertical="top" wrapText="1"/>
    </xf>
    <xf numFmtId="0" fontId="2" fillId="2" borderId="1" xfId="369" applyFont="1" applyFill="1" applyBorder="1" applyAlignment="1">
      <alignment horizontal="left" vertical="center" wrapText="1"/>
    </xf>
    <xf numFmtId="43" fontId="12" fillId="0" borderId="0" xfId="390" applyFont="1" applyAlignment="1">
      <alignment horizontal="center" vertical="top" wrapText="1"/>
    </xf>
    <xf numFmtId="0" fontId="12" fillId="0" borderId="0" xfId="165" applyFont="1" applyAlignment="1">
      <alignment horizontal="center" vertical="top" wrapText="1"/>
    </xf>
    <xf numFmtId="4" fontId="12" fillId="0" borderId="0" xfId="390" applyNumberFormat="1" applyFont="1" applyAlignment="1">
      <alignment horizontal="center" vertical="top" wrapText="1"/>
    </xf>
    <xf numFmtId="0" fontId="40" fillId="0" borderId="0" xfId="0" applyFont="1" applyAlignment="1">
      <alignment horizontal="left"/>
    </xf>
    <xf numFmtId="0" fontId="43" fillId="39" borderId="6" xfId="165" applyFont="1" applyFill="1" applyBorder="1" applyAlignment="1">
      <alignment vertical="top" wrapText="1"/>
    </xf>
    <xf numFmtId="0" fontId="43" fillId="39" borderId="23" xfId="165" applyFont="1" applyFill="1" applyBorder="1" applyAlignment="1">
      <alignment vertical="top" wrapText="1"/>
    </xf>
    <xf numFmtId="0" fontId="43" fillId="0" borderId="23" xfId="165" applyFont="1" applyBorder="1" applyAlignment="1">
      <alignment vertical="top" wrapText="1"/>
    </xf>
    <xf numFmtId="43" fontId="44" fillId="0" borderId="6" xfId="390" applyFont="1" applyBorder="1" applyAlignment="1">
      <alignment horizontal="center"/>
    </xf>
    <xf numFmtId="3" fontId="44" fillId="0" borderId="64" xfId="281" applyNumberFormat="1" applyFont="1" applyBorder="1" applyAlignment="1">
      <alignment horizontal="center"/>
    </xf>
    <xf numFmtId="43" fontId="44" fillId="0" borderId="7" xfId="390" applyFont="1" applyBorder="1" applyAlignment="1">
      <alignment horizontal="center"/>
    </xf>
    <xf numFmtId="3" fontId="43" fillId="0" borderId="7" xfId="165" applyNumberFormat="1" applyFont="1" applyBorder="1" applyAlignment="1">
      <alignment horizontal="center" vertical="top" wrapText="1"/>
    </xf>
    <xf numFmtId="4" fontId="44" fillId="0" borderId="6" xfId="390" applyNumberFormat="1" applyFont="1" applyBorder="1" applyAlignment="1">
      <alignment horizontal="center"/>
    </xf>
    <xf numFmtId="4" fontId="44" fillId="0" borderId="7" xfId="390" applyNumberFormat="1" applyFont="1" applyBorder="1" applyAlignment="1">
      <alignment horizontal="center"/>
    </xf>
    <xf numFmtId="3" fontId="43" fillId="39" borderId="6" xfId="165" applyNumberFormat="1" applyFont="1" applyFill="1" applyBorder="1" applyAlignment="1">
      <alignment vertical="top" wrapText="1"/>
    </xf>
    <xf numFmtId="3" fontId="43" fillId="39" borderId="23" xfId="165" applyNumberFormat="1" applyFont="1" applyFill="1" applyBorder="1" applyAlignment="1">
      <alignment vertical="top" wrapText="1"/>
    </xf>
    <xf numFmtId="43" fontId="0" fillId="0" borderId="0" xfId="390" applyFont="1" applyAlignment="1">
      <alignment vertical="top" wrapText="1"/>
    </xf>
    <xf numFmtId="4" fontId="0" fillId="0" borderId="0" xfId="390" applyNumberFormat="1" applyFont="1" applyAlignment="1">
      <alignment vertical="top" wrapText="1"/>
    </xf>
    <xf numFmtId="0" fontId="46" fillId="0" borderId="7" xfId="0" applyFont="1" applyBorder="1" applyAlignment="1">
      <alignment vertical="center" wrapText="1"/>
    </xf>
    <xf numFmtId="0" fontId="47" fillId="0" borderId="0" xfId="0" applyFont="1" applyAlignment="1">
      <alignment vertical="top" wrapText="1"/>
    </xf>
    <xf numFmtId="0" fontId="43" fillId="39" borderId="17" xfId="165" applyFont="1" applyFill="1" applyBorder="1" applyAlignment="1">
      <alignment vertical="top" wrapText="1"/>
    </xf>
    <xf numFmtId="0" fontId="43" fillId="39" borderId="1" xfId="165" applyFont="1" applyFill="1" applyBorder="1" applyAlignment="1">
      <alignment vertical="top" wrapText="1"/>
    </xf>
    <xf numFmtId="0" fontId="43" fillId="39" borderId="64" xfId="165" applyFont="1" applyFill="1" applyBorder="1" applyAlignment="1">
      <alignment vertical="top" wrapText="1"/>
    </xf>
    <xf numFmtId="0" fontId="43" fillId="39" borderId="18" xfId="165" applyFont="1" applyFill="1" applyBorder="1" applyAlignment="1">
      <alignment vertical="top" wrapText="1"/>
    </xf>
    <xf numFmtId="0" fontId="43" fillId="39" borderId="12" xfId="165" applyFont="1" applyFill="1" applyBorder="1" applyAlignment="1">
      <alignment vertical="top" wrapText="1"/>
    </xf>
    <xf numFmtId="0" fontId="43" fillId="39" borderId="13" xfId="165" applyFont="1" applyFill="1" applyBorder="1" applyAlignment="1">
      <alignment vertical="top" wrapText="1"/>
    </xf>
    <xf numFmtId="0" fontId="40" fillId="0" borderId="0" xfId="0" applyFont="1" applyAlignment="1">
      <alignment vertical="top"/>
    </xf>
    <xf numFmtId="0" fontId="43" fillId="39" borderId="40" xfId="165" applyFont="1" applyFill="1" applyBorder="1" applyAlignment="1">
      <alignment vertical="top" wrapText="1"/>
    </xf>
    <xf numFmtId="0" fontId="43" fillId="39" borderId="41" xfId="165" applyFont="1" applyFill="1" applyBorder="1" applyAlignment="1">
      <alignment vertical="top" wrapText="1"/>
    </xf>
    <xf numFmtId="0" fontId="2" fillId="0" borderId="0" xfId="166" quotePrefix="1" applyFont="1" applyAlignment="1">
      <alignment horizontal="left"/>
    </xf>
    <xf numFmtId="4" fontId="44" fillId="0" borderId="6" xfId="390" applyNumberFormat="1" applyFont="1" applyFill="1" applyBorder="1" applyAlignment="1">
      <alignment horizontal="center"/>
    </xf>
    <xf numFmtId="43" fontId="47" fillId="0" borderId="0" xfId="390" applyFont="1" applyAlignment="1">
      <alignment horizontal="center" vertical="top" wrapText="1"/>
    </xf>
    <xf numFmtId="0" fontId="47" fillId="0" borderId="0" xfId="165" applyFont="1" applyAlignment="1">
      <alignment horizontal="center" vertical="top" wrapText="1"/>
    </xf>
    <xf numFmtId="4" fontId="47" fillId="0" borderId="0" xfId="390" applyNumberFormat="1" applyFont="1" applyAlignment="1">
      <alignment horizontal="center" vertical="top" wrapText="1"/>
    </xf>
    <xf numFmtId="0" fontId="40" fillId="0" borderId="7" xfId="0" applyFont="1" applyBorder="1" applyAlignment="1">
      <alignment vertical="center" wrapText="1"/>
    </xf>
    <xf numFmtId="43" fontId="47" fillId="0" borderId="0" xfId="390" applyFont="1" applyAlignment="1">
      <alignment vertical="top" wrapText="1"/>
    </xf>
    <xf numFmtId="4" fontId="47" fillId="0" borderId="0" xfId="390" applyNumberFormat="1" applyFont="1" applyAlignment="1">
      <alignment vertical="top" wrapText="1"/>
    </xf>
    <xf numFmtId="0" fontId="43" fillId="39" borderId="9" xfId="165" applyFont="1" applyFill="1" applyBorder="1" applyAlignment="1">
      <alignment vertical="top" wrapText="1"/>
    </xf>
    <xf numFmtId="0" fontId="43" fillId="39" borderId="8" xfId="165" applyFont="1" applyFill="1" applyBorder="1" applyAlignment="1">
      <alignment vertical="top" wrapText="1"/>
    </xf>
    <xf numFmtId="0" fontId="43" fillId="39" borderId="10" xfId="165" applyFont="1" applyFill="1" applyBorder="1" applyAlignment="1">
      <alignment vertical="top" wrapText="1"/>
    </xf>
    <xf numFmtId="3" fontId="12" fillId="0" borderId="0" xfId="374" applyNumberFormat="1" applyFont="1" applyAlignment="1">
      <alignment horizontal="center" vertical="top" wrapText="1"/>
    </xf>
    <xf numFmtId="3" fontId="0" fillId="0" borderId="0" xfId="374" applyNumberFormat="1" applyFont="1" applyAlignment="1">
      <alignment vertical="top" wrapText="1"/>
    </xf>
    <xf numFmtId="0" fontId="12" fillId="0" borderId="1" xfId="165" applyFont="1" applyBorder="1" applyAlignment="1">
      <alignment horizontal="center" vertical="top" wrapText="1"/>
    </xf>
    <xf numFmtId="0" fontId="43" fillId="39" borderId="0" xfId="165" applyFont="1" applyFill="1" applyBorder="1" applyAlignment="1">
      <alignment vertical="top" wrapText="1"/>
    </xf>
    <xf numFmtId="0" fontId="43" fillId="39" borderId="15" xfId="165" applyFont="1" applyFill="1" applyBorder="1" applyAlignment="1">
      <alignment vertical="top" wrapText="1"/>
    </xf>
    <xf numFmtId="3" fontId="43" fillId="39" borderId="65" xfId="374" applyNumberFormat="1" applyFont="1" applyFill="1" applyBorder="1" applyAlignment="1">
      <alignment vertical="top" wrapText="1"/>
    </xf>
    <xf numFmtId="3" fontId="43" fillId="39" borderId="66" xfId="374" applyNumberFormat="1" applyFont="1" applyFill="1" applyBorder="1" applyAlignment="1">
      <alignment vertical="top" wrapText="1"/>
    </xf>
    <xf numFmtId="0" fontId="5" fillId="0" borderId="0" xfId="0" applyFont="1" applyFill="1" applyAlignment="1">
      <alignment horizontal="left"/>
    </xf>
    <xf numFmtId="0" fontId="40" fillId="0" borderId="0" xfId="0" applyFont="1" applyFill="1" applyAlignment="1">
      <alignment horizontal="left"/>
    </xf>
    <xf numFmtId="43" fontId="43" fillId="0" borderId="7" xfId="390" applyFont="1" applyFill="1" applyBorder="1" applyAlignment="1">
      <alignment horizontal="center" vertical="top" wrapText="1"/>
    </xf>
    <xf numFmtId="0" fontId="47" fillId="0" borderId="0" xfId="0" applyFont="1" applyFill="1" applyAlignment="1">
      <alignment vertical="top" wrapText="1"/>
    </xf>
    <xf numFmtId="10" fontId="43" fillId="40" borderId="9" xfId="374" applyNumberFormat="1" applyFont="1" applyFill="1" applyBorder="1" applyAlignment="1">
      <alignment horizontal="center" vertical="top" wrapText="1"/>
    </xf>
    <xf numFmtId="10" fontId="43" fillId="40" borderId="8" xfId="374" applyNumberFormat="1" applyFont="1" applyFill="1" applyBorder="1" applyAlignment="1">
      <alignment horizontal="center" vertical="top" wrapText="1"/>
    </xf>
    <xf numFmtId="10" fontId="43" fillId="40" borderId="10" xfId="374" applyNumberFormat="1" applyFont="1" applyFill="1" applyBorder="1" applyAlignment="1">
      <alignment horizontal="center" vertical="top" wrapText="1"/>
    </xf>
    <xf numFmtId="0" fontId="6" fillId="41" borderId="7" xfId="0" applyFont="1" applyFill="1" applyBorder="1" applyAlignment="1">
      <alignment horizontal="center" wrapText="1"/>
    </xf>
    <xf numFmtId="0" fontId="6" fillId="41" borderId="23" xfId="0" applyFont="1" applyFill="1" applyBorder="1" applyAlignment="1">
      <alignment horizontal="center" wrapText="1"/>
    </xf>
    <xf numFmtId="0" fontId="41" fillId="41" borderId="7" xfId="0" applyFont="1" applyFill="1" applyBorder="1" applyAlignment="1">
      <alignment horizontal="center" wrapText="1"/>
    </xf>
    <xf numFmtId="0" fontId="41" fillId="41" borderId="23" xfId="0" applyFont="1" applyFill="1" applyBorder="1" applyAlignment="1">
      <alignment horizontal="center" wrapText="1"/>
    </xf>
    <xf numFmtId="4" fontId="41" fillId="41" borderId="7" xfId="390" applyNumberFormat="1" applyFont="1" applyFill="1" applyBorder="1" applyAlignment="1">
      <alignment horizontal="center" wrapText="1"/>
    </xf>
    <xf numFmtId="0" fontId="43" fillId="42" borderId="7" xfId="165" applyFont="1" applyFill="1" applyBorder="1" applyAlignment="1">
      <alignment vertical="top" wrapText="1"/>
    </xf>
    <xf numFmtId="43" fontId="43" fillId="42" borderId="7" xfId="390" applyFont="1" applyFill="1" applyBorder="1" applyAlignment="1">
      <alignment horizontal="center" vertical="top" wrapText="1"/>
    </xf>
    <xf numFmtId="10" fontId="43" fillId="42" borderId="7" xfId="374" applyNumberFormat="1" applyFont="1" applyFill="1" applyBorder="1" applyAlignment="1">
      <alignment horizontal="center" vertical="top" wrapText="1"/>
    </xf>
    <xf numFmtId="4" fontId="43" fillId="42" borderId="7" xfId="390" applyNumberFormat="1" applyFont="1" applyFill="1" applyBorder="1" applyAlignment="1">
      <alignment horizontal="center" vertical="top" wrapText="1"/>
    </xf>
    <xf numFmtId="43" fontId="43" fillId="0" borderId="8" xfId="390" applyFont="1" applyFill="1" applyBorder="1" applyAlignment="1">
      <alignment horizontal="center" vertical="top" wrapText="1"/>
    </xf>
    <xf numFmtId="10" fontId="43" fillId="0" borderId="66" xfId="374" applyNumberFormat="1" applyFont="1" applyFill="1" applyBorder="1" applyAlignment="1">
      <alignment horizontal="center" vertical="top" wrapText="1"/>
    </xf>
    <xf numFmtId="43" fontId="43" fillId="0" borderId="15" xfId="390" applyFont="1" applyFill="1" applyBorder="1" applyAlignment="1">
      <alignment horizontal="center" vertical="top" wrapText="1"/>
    </xf>
    <xf numFmtId="43" fontId="43" fillId="0" borderId="9" xfId="390" applyFont="1" applyFill="1" applyBorder="1" applyAlignment="1">
      <alignment horizontal="center" vertical="top" wrapText="1"/>
    </xf>
    <xf numFmtId="10" fontId="43" fillId="0" borderId="65" xfId="374" applyNumberFormat="1" applyFont="1" applyFill="1" applyBorder="1" applyAlignment="1">
      <alignment horizontal="center" vertical="top" wrapText="1"/>
    </xf>
    <xf numFmtId="43" fontId="43" fillId="0" borderId="13" xfId="390" applyFont="1" applyFill="1" applyBorder="1" applyAlignment="1">
      <alignment horizontal="center" vertical="top" wrapText="1"/>
    </xf>
    <xf numFmtId="10" fontId="43" fillId="0" borderId="25" xfId="374" applyNumberFormat="1" applyFont="1" applyFill="1" applyBorder="1" applyAlignment="1">
      <alignment horizontal="center" vertical="top" wrapText="1"/>
    </xf>
    <xf numFmtId="43" fontId="43" fillId="0" borderId="23" xfId="390" applyFont="1" applyFill="1" applyBorder="1" applyAlignment="1">
      <alignment horizontal="center" vertical="top" wrapText="1"/>
    </xf>
    <xf numFmtId="0" fontId="6" fillId="41" borderId="64" xfId="0" applyFont="1" applyFill="1" applyBorder="1" applyAlignment="1">
      <alignment horizontal="center" wrapText="1"/>
    </xf>
    <xf numFmtId="0" fontId="6" fillId="41" borderId="25" xfId="0" applyFont="1" applyFill="1" applyBorder="1" applyAlignment="1">
      <alignment horizontal="center" wrapText="1"/>
    </xf>
    <xf numFmtId="0" fontId="43" fillId="39" borderId="64" xfId="165" applyFont="1" applyFill="1" applyBorder="1" applyAlignment="1">
      <alignment horizontal="center" vertical="top" wrapText="1"/>
    </xf>
    <xf numFmtId="0" fontId="43" fillId="39" borderId="6" xfId="165" applyFont="1" applyFill="1" applyBorder="1" applyAlignment="1">
      <alignment horizontal="center" vertical="top" wrapText="1"/>
    </xf>
    <xf numFmtId="0" fontId="43" fillId="39" borderId="18" xfId="165" applyFont="1" applyFill="1" applyBorder="1" applyAlignment="1">
      <alignment horizontal="center" vertical="top" wrapText="1"/>
    </xf>
    <xf numFmtId="0" fontId="43" fillId="40" borderId="8" xfId="165" applyFont="1" applyFill="1" applyBorder="1" applyAlignment="1">
      <alignment horizontal="left" vertical="top" wrapText="1"/>
    </xf>
    <xf numFmtId="0" fontId="43" fillId="40" borderId="9" xfId="165" applyFont="1" applyFill="1" applyBorder="1" applyAlignment="1">
      <alignment horizontal="left" vertical="top" wrapText="1"/>
    </xf>
    <xf numFmtId="0" fontId="43" fillId="39" borderId="27" xfId="165" applyFont="1" applyFill="1" applyBorder="1" applyAlignment="1">
      <alignment horizontal="center" vertical="top" wrapText="1"/>
    </xf>
    <xf numFmtId="0" fontId="43" fillId="39" borderId="12" xfId="165" applyFont="1" applyFill="1" applyBorder="1" applyAlignment="1">
      <alignment horizontal="center" vertical="top" wrapText="1"/>
    </xf>
    <xf numFmtId="0" fontId="43" fillId="39" borderId="2" xfId="165" applyFont="1" applyFill="1" applyBorder="1" applyAlignment="1">
      <alignment horizontal="center" vertical="top" wrapText="1"/>
    </xf>
    <xf numFmtId="0" fontId="43" fillId="39" borderId="17" xfId="165" applyFont="1" applyFill="1" applyBorder="1" applyAlignment="1">
      <alignment horizontal="center" vertical="top" wrapText="1"/>
    </xf>
    <xf numFmtId="0" fontId="43" fillId="39" borderId="13" xfId="165" applyFont="1" applyFill="1" applyBorder="1" applyAlignment="1">
      <alignment horizontal="center" vertical="top" wrapText="1"/>
    </xf>
    <xf numFmtId="0" fontId="43" fillId="39" borderId="1" xfId="165" applyFont="1" applyFill="1" applyBorder="1" applyAlignment="1">
      <alignment horizontal="center" vertical="top" wrapText="1"/>
    </xf>
    <xf numFmtId="0" fontId="43" fillId="41" borderId="23" xfId="165" applyFont="1" applyFill="1" applyBorder="1" applyAlignment="1">
      <alignment horizontal="center" vertical="top" wrapText="1"/>
    </xf>
    <xf numFmtId="0" fontId="43" fillId="41" borderId="7" xfId="165" applyFont="1" applyFill="1" applyBorder="1" applyAlignment="1">
      <alignment horizontal="center" vertical="top" wrapText="1"/>
    </xf>
    <xf numFmtId="43" fontId="43" fillId="42" borderId="23" xfId="390" applyFont="1" applyFill="1" applyBorder="1" applyAlignment="1">
      <alignment horizontal="center" vertical="top" wrapText="1"/>
    </xf>
    <xf numFmtId="0" fontId="6" fillId="41" borderId="18" xfId="0" applyFont="1" applyFill="1" applyBorder="1" applyAlignment="1">
      <alignment horizontal="center" wrapText="1"/>
    </xf>
    <xf numFmtId="0" fontId="43" fillId="41" borderId="25" xfId="165" applyFont="1" applyFill="1" applyBorder="1" applyAlignment="1">
      <alignment horizontal="center" vertical="top" wrapText="1"/>
    </xf>
    <xf numFmtId="43" fontId="43" fillId="0" borderId="20" xfId="390" applyFont="1" applyFill="1" applyBorder="1" applyAlignment="1">
      <alignment horizontal="center" vertical="top" wrapText="1"/>
    </xf>
    <xf numFmtId="43" fontId="43" fillId="42" borderId="64" xfId="390" applyFont="1" applyFill="1" applyBorder="1" applyAlignment="1">
      <alignment horizontal="center" vertical="top" wrapText="1"/>
    </xf>
    <xf numFmtId="10" fontId="43" fillId="42" borderId="25" xfId="374" applyNumberFormat="1" applyFont="1" applyFill="1" applyBorder="1" applyAlignment="1">
      <alignment horizontal="center" vertical="top" wrapText="1"/>
    </xf>
    <xf numFmtId="3" fontId="6" fillId="41" borderId="25" xfId="374" applyNumberFormat="1" applyFont="1" applyFill="1" applyBorder="1" applyAlignment="1">
      <alignment horizontal="center" wrapText="1"/>
    </xf>
    <xf numFmtId="43" fontId="6" fillId="41" borderId="23" xfId="30" applyFont="1" applyFill="1" applyBorder="1" applyAlignment="1">
      <alignment horizontal="center" wrapText="1"/>
    </xf>
    <xf numFmtId="43" fontId="6" fillId="41" borderId="7" xfId="30" applyFont="1" applyFill="1" applyBorder="1" applyAlignment="1">
      <alignment horizontal="center" wrapText="1"/>
    </xf>
    <xf numFmtId="0" fontId="41" fillId="41" borderId="25" xfId="0" applyFont="1" applyFill="1" applyBorder="1" applyAlignment="1">
      <alignment horizontal="center" vertical="center" wrapText="1"/>
    </xf>
    <xf numFmtId="37" fontId="2" fillId="0" borderId="23" xfId="30" applyNumberFormat="1" applyFont="1" applyFill="1" applyBorder="1" applyAlignment="1">
      <alignment horizontal="center"/>
    </xf>
    <xf numFmtId="37" fontId="2" fillId="0" borderId="7" xfId="30" applyNumberFormat="1" applyFont="1" applyFill="1" applyBorder="1" applyAlignment="1">
      <alignment horizontal="center"/>
    </xf>
    <xf numFmtId="165" fontId="2" fillId="0" borderId="23" xfId="30" applyNumberFormat="1" applyFont="1" applyFill="1" applyBorder="1" applyAlignment="1">
      <alignment horizontal="center"/>
    </xf>
    <xf numFmtId="37" fontId="6" fillId="42" borderId="25" xfId="165" applyNumberFormat="1" applyFont="1" applyFill="1" applyBorder="1" applyAlignment="1">
      <alignment horizontal="center"/>
    </xf>
    <xf numFmtId="37" fontId="6" fillId="42" borderId="23" xfId="165" applyNumberFormat="1" applyFont="1" applyFill="1" applyBorder="1" applyAlignment="1">
      <alignment horizontal="center"/>
    </xf>
    <xf numFmtId="165" fontId="6" fillId="42" borderId="23" xfId="165" applyNumberFormat="1" applyFont="1" applyFill="1" applyBorder="1" applyAlignment="1">
      <alignment horizontal="center"/>
    </xf>
    <xf numFmtId="43" fontId="43" fillId="0" borderId="9" xfId="390" applyFont="1" applyFill="1" applyBorder="1" applyAlignment="1">
      <alignment horizontal="center" vertical="top" wrapText="1"/>
    </xf>
    <xf numFmtId="43" fontId="43" fillId="0" borderId="8" xfId="390" applyFont="1" applyFill="1" applyBorder="1" applyAlignment="1">
      <alignment horizontal="center" vertical="top" wrapText="1"/>
    </xf>
    <xf numFmtId="43" fontId="43" fillId="42" borderId="18" xfId="390" applyFont="1" applyFill="1" applyBorder="1" applyAlignment="1">
      <alignment horizontal="center" vertical="top" wrapText="1"/>
    </xf>
    <xf numFmtId="43" fontId="43" fillId="0" borderId="65" xfId="390" applyFont="1" applyFill="1" applyBorder="1" applyAlignment="1">
      <alignment horizontal="center" vertical="top" wrapText="1"/>
    </xf>
    <xf numFmtId="43" fontId="43" fillId="0" borderId="40" xfId="390" applyFont="1" applyFill="1" applyBorder="1" applyAlignment="1">
      <alignment horizontal="center" vertical="top" wrapText="1"/>
    </xf>
    <xf numFmtId="3" fontId="44" fillId="0" borderId="7" xfId="281" applyNumberFormat="1" applyFont="1" applyBorder="1" applyAlignment="1">
      <alignment horizontal="center"/>
    </xf>
    <xf numFmtId="43" fontId="44" fillId="0" borderId="64" xfId="390" applyFont="1" applyBorder="1" applyAlignment="1">
      <alignment horizontal="center"/>
    </xf>
    <xf numFmtId="3" fontId="43" fillId="39" borderId="64" xfId="165" applyNumberFormat="1" applyFont="1" applyFill="1" applyBorder="1" applyAlignment="1">
      <alignment vertical="top" wrapText="1"/>
    </xf>
    <xf numFmtId="4" fontId="43" fillId="39" borderId="64" xfId="165" applyNumberFormat="1" applyFont="1" applyFill="1" applyBorder="1" applyAlignment="1">
      <alignment vertical="top" wrapText="1"/>
    </xf>
    <xf numFmtId="4" fontId="44" fillId="0" borderId="64" xfId="390" applyNumberFormat="1" applyFont="1" applyBorder="1" applyAlignment="1">
      <alignment horizontal="center"/>
    </xf>
    <xf numFmtId="4" fontId="47" fillId="0" borderId="0" xfId="0" applyNumberFormat="1" applyFont="1" applyAlignment="1">
      <alignment vertical="top" wrapText="1"/>
    </xf>
    <xf numFmtId="0" fontId="2" fillId="5" borderId="50" xfId="369" applyFill="1" applyBorder="1" applyAlignment="1">
      <alignment vertical="top" wrapText="1"/>
    </xf>
    <xf numFmtId="0" fontId="2" fillId="0" borderId="20" xfId="369" applyBorder="1" applyAlignment="1">
      <alignment vertical="top" wrapText="1"/>
    </xf>
    <xf numFmtId="0" fontId="5" fillId="5" borderId="52" xfId="369" applyFont="1" applyFill="1" applyBorder="1" applyAlignment="1">
      <alignment horizontal="center" vertical="center" wrapText="1"/>
    </xf>
    <xf numFmtId="0" fontId="2" fillId="0" borderId="52" xfId="369" applyBorder="1" applyAlignment="1">
      <alignment horizontal="center" vertical="center" wrapText="1"/>
    </xf>
    <xf numFmtId="0" fontId="5" fillId="5" borderId="7" xfId="369" applyFont="1" applyFill="1" applyBorder="1" applyAlignment="1">
      <alignment horizontal="center" vertical="center" wrapText="1"/>
    </xf>
    <xf numFmtId="0" fontId="2" fillId="0" borderId="7" xfId="369" applyBorder="1" applyAlignment="1">
      <alignment horizontal="center" vertical="center" wrapText="1"/>
    </xf>
    <xf numFmtId="0" fontId="5" fillId="5" borderId="54" xfId="369" applyFont="1" applyFill="1" applyBorder="1" applyAlignment="1">
      <alignment horizontal="center" vertical="center" wrapText="1"/>
    </xf>
    <xf numFmtId="0" fontId="20" fillId="0" borderId="8" xfId="369" applyFont="1" applyBorder="1" applyAlignment="1">
      <alignment horizontal="center" vertical="center" wrapText="1"/>
    </xf>
    <xf numFmtId="0" fontId="20" fillId="0" borderId="10" xfId="369" applyFont="1" applyBorder="1" applyAlignment="1">
      <alignment horizontal="center" vertical="center" wrapText="1"/>
    </xf>
    <xf numFmtId="0" fontId="2" fillId="0" borderId="4" xfId="369" applyFont="1" applyFill="1" applyBorder="1" applyAlignment="1">
      <alignment horizontal="left" vertical="top" wrapText="1"/>
    </xf>
    <xf numFmtId="0" fontId="2" fillId="0" borderId="32" xfId="369" applyFont="1" applyFill="1" applyBorder="1" applyAlignment="1">
      <alignment horizontal="left" vertical="top" wrapText="1"/>
    </xf>
    <xf numFmtId="0" fontId="2" fillId="0" borderId="3" xfId="369" applyFont="1" applyFill="1" applyBorder="1" applyAlignment="1">
      <alignment horizontal="center" vertical="center" wrapText="1"/>
    </xf>
    <xf numFmtId="0" fontId="2" fillId="0" borderId="6" xfId="369" applyFont="1" applyFill="1" applyBorder="1" applyAlignment="1">
      <alignment horizontal="center" vertical="center" wrapText="1"/>
    </xf>
    <xf numFmtId="0" fontId="2" fillId="0" borderId="18" xfId="369" applyFont="1" applyFill="1" applyBorder="1" applyAlignment="1">
      <alignment horizontal="center" vertical="center" wrapText="1"/>
    </xf>
    <xf numFmtId="0" fontId="2" fillId="0" borderId="33" xfId="369" applyFont="1" applyBorder="1" applyAlignment="1">
      <alignment horizontal="left" vertical="top" wrapText="1"/>
    </xf>
    <xf numFmtId="0" fontId="2" fillId="0" borderId="44" xfId="369" applyFont="1" applyBorder="1" applyAlignment="1">
      <alignment horizontal="left" vertical="top" wrapText="1"/>
    </xf>
    <xf numFmtId="0" fontId="2" fillId="0" borderId="7" xfId="369" applyFont="1" applyFill="1" applyBorder="1" applyAlignment="1">
      <alignment horizontal="center" vertical="top" wrapText="1"/>
    </xf>
    <xf numFmtId="0" fontId="2" fillId="0" borderId="25" xfId="369" applyFont="1" applyFill="1" applyBorder="1" applyAlignment="1">
      <alignment horizontal="center" vertical="top" wrapText="1"/>
    </xf>
    <xf numFmtId="0" fontId="2" fillId="0" borderId="3" xfId="369" applyFont="1" applyFill="1" applyBorder="1" applyAlignment="1">
      <alignment horizontal="left" vertical="top" wrapText="1"/>
    </xf>
    <xf numFmtId="0" fontId="2" fillId="0" borderId="18" xfId="369" applyFont="1" applyFill="1" applyBorder="1" applyAlignment="1">
      <alignment horizontal="left" vertical="top" wrapText="1"/>
    </xf>
    <xf numFmtId="0" fontId="6" fillId="0" borderId="3" xfId="369" applyFont="1" applyFill="1" applyBorder="1" applyAlignment="1">
      <alignment horizontal="center" vertical="center" wrapText="1"/>
    </xf>
    <xf numFmtId="0" fontId="6" fillId="0" borderId="6" xfId="369" applyFont="1" applyFill="1" applyBorder="1" applyAlignment="1">
      <alignment horizontal="center" vertical="center" wrapText="1"/>
    </xf>
    <xf numFmtId="0" fontId="6" fillId="0" borderId="18" xfId="369" applyFont="1" applyFill="1" applyBorder="1" applyAlignment="1">
      <alignment horizontal="center" vertical="center" wrapText="1"/>
    </xf>
    <xf numFmtId="0" fontId="2" fillId="0" borderId="50" xfId="369" applyFont="1" applyBorder="1" applyAlignment="1">
      <alignment horizontal="left" vertical="top"/>
    </xf>
    <xf numFmtId="0" fontId="2" fillId="0" borderId="51" xfId="369" applyBorder="1" applyAlignment="1">
      <alignment horizontal="left" vertical="top"/>
    </xf>
    <xf numFmtId="0" fontId="6" fillId="0" borderId="50" xfId="369" applyFont="1" applyBorder="1" applyAlignment="1">
      <alignment horizontal="center" vertical="top" wrapText="1"/>
    </xf>
    <xf numFmtId="0" fontId="6" fillId="0" borderId="52" xfId="369" applyFont="1" applyBorder="1" applyAlignment="1">
      <alignment horizontal="center" vertical="top" wrapText="1"/>
    </xf>
    <xf numFmtId="0" fontId="6" fillId="0" borderId="51" xfId="369" applyFont="1" applyBorder="1" applyAlignment="1">
      <alignment horizontal="center" vertical="top" wrapText="1"/>
    </xf>
    <xf numFmtId="0" fontId="2" fillId="0" borderId="27" xfId="369" applyFont="1" applyBorder="1" applyAlignment="1">
      <alignment vertical="top" wrapText="1"/>
    </xf>
    <xf numFmtId="0" fontId="2" fillId="0" borderId="40" xfId="369" applyFont="1" applyBorder="1" applyAlignment="1">
      <alignment vertical="top" wrapText="1"/>
    </xf>
    <xf numFmtId="0" fontId="2" fillId="0" borderId="48" xfId="369" applyFont="1" applyBorder="1" applyAlignment="1">
      <alignment vertical="top" wrapText="1"/>
    </xf>
    <xf numFmtId="0" fontId="2" fillId="0" borderId="49" xfId="369" applyFont="1" applyBorder="1" applyAlignment="1">
      <alignment vertical="top" wrapText="1"/>
    </xf>
    <xf numFmtId="0" fontId="2" fillId="0" borderId="2" xfId="369" applyFont="1" applyBorder="1" applyAlignment="1">
      <alignment vertical="top" wrapText="1"/>
    </xf>
    <xf numFmtId="0" fontId="2" fillId="0" borderId="41" xfId="369" applyFont="1" applyBorder="1" applyAlignment="1">
      <alignment vertical="top" wrapText="1"/>
    </xf>
    <xf numFmtId="0" fontId="2" fillId="2" borderId="26" xfId="369" applyFont="1" applyFill="1" applyBorder="1" applyAlignment="1">
      <alignment horizontal="left" vertical="center" wrapText="1"/>
    </xf>
    <xf numFmtId="0" fontId="2" fillId="2" borderId="19" xfId="369" applyFont="1" applyFill="1" applyBorder="1" applyAlignment="1">
      <alignment horizontal="left" vertical="center" wrapText="1"/>
    </xf>
    <xf numFmtId="0" fontId="2" fillId="2" borderId="43" xfId="369" applyFont="1" applyFill="1" applyBorder="1" applyAlignment="1">
      <alignment horizontal="left" vertical="center" wrapText="1"/>
    </xf>
    <xf numFmtId="0" fontId="7" fillId="0" borderId="33" xfId="369" applyFont="1" applyBorder="1" applyAlignment="1">
      <alignment horizontal="left" vertical="top"/>
    </xf>
    <xf numFmtId="0" fontId="7" fillId="0" borderId="37" xfId="369" applyFont="1" applyBorder="1" applyAlignment="1">
      <alignment horizontal="left" vertical="top"/>
    </xf>
    <xf numFmtId="0" fontId="5" fillId="0" borderId="33" xfId="369" applyFont="1" applyFill="1" applyBorder="1" applyAlignment="1">
      <alignment horizontal="center" vertical="center" wrapText="1"/>
    </xf>
    <xf numFmtId="0" fontId="5" fillId="0" borderId="37" xfId="369" applyFont="1" applyFill="1" applyBorder="1" applyAlignment="1">
      <alignment horizontal="center" vertical="center" wrapText="1"/>
    </xf>
    <xf numFmtId="0" fontId="5" fillId="0" borderId="44" xfId="369" applyFont="1" applyFill="1" applyBorder="1" applyAlignment="1">
      <alignment horizontal="center" vertical="center" wrapText="1"/>
    </xf>
    <xf numFmtId="0" fontId="7" fillId="0" borderId="46" xfId="369" applyFont="1" applyBorder="1" applyAlignment="1">
      <alignment horizontal="left" vertical="top" wrapText="1"/>
    </xf>
    <xf numFmtId="0" fontId="7" fillId="0" borderId="28" xfId="369" applyFont="1" applyBorder="1" applyAlignment="1">
      <alignment horizontal="left" vertical="top" wrapText="1"/>
    </xf>
    <xf numFmtId="0" fontId="2" fillId="0" borderId="20" xfId="369" applyFont="1" applyFill="1" applyBorder="1" applyAlignment="1">
      <alignment horizontal="center" vertical="top" wrapText="1"/>
    </xf>
    <xf numFmtId="0" fontId="2" fillId="0" borderId="27" xfId="369" applyFont="1" applyFill="1" applyBorder="1" applyAlignment="1">
      <alignment horizontal="center" vertical="center" wrapText="1"/>
    </xf>
    <xf numFmtId="0" fontId="2" fillId="0" borderId="12" xfId="369" applyFont="1" applyFill="1" applyBorder="1" applyAlignment="1">
      <alignment horizontal="center" vertical="center" wrapText="1"/>
    </xf>
    <xf numFmtId="0" fontId="2" fillId="0" borderId="40" xfId="369" applyFont="1" applyFill="1" applyBorder="1" applyAlignment="1">
      <alignment horizontal="center" vertical="center" wrapText="1"/>
    </xf>
    <xf numFmtId="0" fontId="2" fillId="0" borderId="48" xfId="369" applyFont="1" applyFill="1" applyBorder="1" applyAlignment="1">
      <alignment horizontal="center" vertical="center" wrapText="1"/>
    </xf>
    <xf numFmtId="0" fontId="2" fillId="0" borderId="0" xfId="369" applyFont="1" applyFill="1" applyBorder="1" applyAlignment="1">
      <alignment horizontal="center" vertical="center" wrapText="1"/>
    </xf>
    <xf numFmtId="0" fontId="2" fillId="0" borderId="49" xfId="369" applyFont="1" applyFill="1" applyBorder="1" applyAlignment="1">
      <alignment horizontal="center" vertical="center" wrapText="1"/>
    </xf>
    <xf numFmtId="0" fontId="2" fillId="0" borderId="2" xfId="369" applyFont="1" applyFill="1" applyBorder="1" applyAlignment="1">
      <alignment horizontal="center" vertical="center" wrapText="1"/>
    </xf>
    <xf numFmtId="0" fontId="2" fillId="0" borderId="17" xfId="369" applyFont="1" applyFill="1" applyBorder="1" applyAlignment="1">
      <alignment horizontal="center" vertical="center" wrapText="1"/>
    </xf>
    <xf numFmtId="0" fontId="2" fillId="0" borderId="41" xfId="369" applyFont="1" applyFill="1" applyBorder="1" applyAlignment="1">
      <alignment horizontal="center" vertical="center" wrapText="1"/>
    </xf>
    <xf numFmtId="0" fontId="2" fillId="0" borderId="20" xfId="369" applyBorder="1" applyAlignment="1">
      <alignment horizontal="left" vertical="top" wrapText="1"/>
    </xf>
    <xf numFmtId="0" fontId="2" fillId="0" borderId="25" xfId="369" applyBorder="1" applyAlignment="1">
      <alignment horizontal="left" vertical="top" wrapText="1"/>
    </xf>
    <xf numFmtId="0" fontId="6" fillId="0" borderId="3" xfId="369" applyFont="1" applyFill="1" applyBorder="1" applyAlignment="1">
      <alignment horizontal="center" vertical="top" wrapText="1"/>
    </xf>
    <xf numFmtId="0" fontId="6" fillId="0" borderId="6" xfId="369" applyFont="1" applyFill="1" applyBorder="1" applyAlignment="1">
      <alignment horizontal="center" vertical="top" wrapText="1"/>
    </xf>
    <xf numFmtId="0" fontId="6" fillId="0" borderId="18" xfId="369" applyFont="1" applyFill="1" applyBorder="1" applyAlignment="1">
      <alignment horizontal="center" vertical="top" wrapText="1"/>
    </xf>
    <xf numFmtId="0" fontId="2" fillId="0" borderId="3" xfId="369" applyFont="1" applyFill="1" applyBorder="1" applyAlignment="1">
      <alignment horizontal="center" vertical="top" wrapText="1"/>
    </xf>
    <xf numFmtId="0" fontId="2" fillId="0" borderId="6" xfId="369" applyFont="1" applyFill="1" applyBorder="1" applyAlignment="1">
      <alignment horizontal="center" vertical="top" wrapText="1"/>
    </xf>
    <xf numFmtId="0" fontId="2" fillId="0" borderId="18" xfId="369" applyFont="1" applyFill="1" applyBorder="1" applyAlignment="1">
      <alignment horizontal="center" vertical="top" wrapText="1"/>
    </xf>
    <xf numFmtId="0" fontId="9" fillId="2" borderId="53" xfId="369" applyFont="1" applyFill="1" applyBorder="1" applyAlignment="1">
      <alignment horizontal="left" vertical="top" wrapText="1"/>
    </xf>
    <xf numFmtId="0" fontId="9" fillId="2" borderId="43" xfId="369" applyFont="1" applyFill="1" applyBorder="1" applyAlignment="1">
      <alignment horizontal="left" vertical="top" wrapText="1"/>
    </xf>
    <xf numFmtId="0" fontId="9" fillId="2" borderId="19" xfId="369" applyFont="1" applyFill="1" applyBorder="1" applyAlignment="1">
      <alignment horizontal="left" vertical="top" wrapText="1"/>
    </xf>
    <xf numFmtId="0" fontId="2" fillId="0" borderId="33" xfId="369" applyFont="1" applyFill="1" applyBorder="1" applyAlignment="1">
      <alignment horizontal="left" vertical="top" wrapText="1"/>
    </xf>
    <xf numFmtId="0" fontId="2" fillId="0" borderId="44" xfId="369" applyFont="1" applyFill="1" applyBorder="1" applyAlignment="1">
      <alignment horizontal="left" vertical="top" wrapText="1"/>
    </xf>
    <xf numFmtId="0" fontId="7" fillId="0" borderId="46" xfId="369" applyFont="1" applyFill="1" applyBorder="1" applyAlignment="1">
      <alignment horizontal="left" vertical="top" wrapText="1"/>
    </xf>
    <xf numFmtId="0" fontId="7" fillId="0" borderId="28" xfId="369" applyFont="1" applyFill="1" applyBorder="1" applyAlignment="1">
      <alignment horizontal="left" vertical="top" wrapText="1"/>
    </xf>
    <xf numFmtId="164" fontId="2" fillId="0" borderId="3" xfId="369" applyNumberFormat="1" applyFont="1" applyFill="1" applyBorder="1" applyAlignment="1">
      <alignment horizontal="center" vertical="center" wrapText="1"/>
    </xf>
    <xf numFmtId="164" fontId="2" fillId="0" borderId="6" xfId="369" applyNumberFormat="1" applyFont="1" applyFill="1" applyBorder="1" applyAlignment="1">
      <alignment horizontal="center" vertical="center" wrapText="1"/>
    </xf>
    <xf numFmtId="164" fontId="2" fillId="0" borderId="18" xfId="369" applyNumberFormat="1" applyFont="1" applyFill="1" applyBorder="1" applyAlignment="1">
      <alignment horizontal="center" vertical="center" wrapText="1"/>
    </xf>
    <xf numFmtId="0" fontId="2" fillId="0" borderId="3" xfId="369" applyFont="1" applyBorder="1" applyAlignment="1">
      <alignment horizontal="left" vertical="top" wrapText="1"/>
    </xf>
    <xf numFmtId="0" fontId="2" fillId="0" borderId="18" xfId="369" applyFont="1" applyBorder="1" applyAlignment="1">
      <alignment horizontal="left" vertical="top" wrapText="1"/>
    </xf>
    <xf numFmtId="0" fontId="2" fillId="0" borderId="3" xfId="369" applyFont="1" applyBorder="1" applyAlignment="1">
      <alignment horizontal="center" vertical="center" wrapText="1"/>
    </xf>
    <xf numFmtId="0" fontId="2" fillId="0" borderId="6" xfId="369" applyFont="1" applyBorder="1" applyAlignment="1">
      <alignment horizontal="center" vertical="center" wrapText="1"/>
    </xf>
    <xf numFmtId="0" fontId="2" fillId="0" borderId="18" xfId="369" applyFont="1" applyBorder="1" applyAlignment="1">
      <alignment horizontal="center" vertical="center" wrapText="1"/>
    </xf>
    <xf numFmtId="0" fontId="6" fillId="0" borderId="4" xfId="369" applyFont="1" applyBorder="1" applyAlignment="1">
      <alignment horizontal="left" vertical="top" wrapText="1"/>
    </xf>
    <xf numFmtId="0" fontId="6" fillId="0" borderId="5" xfId="369" applyFont="1" applyBorder="1" applyAlignment="1">
      <alignment horizontal="left" vertical="top" wrapText="1"/>
    </xf>
    <xf numFmtId="0" fontId="6" fillId="0" borderId="3" xfId="369" applyFont="1" applyFill="1" applyBorder="1" applyAlignment="1">
      <alignment horizontal="left" vertical="top" wrapText="1"/>
    </xf>
    <xf numFmtId="0" fontId="6" fillId="0" borderId="6" xfId="369" applyFont="1" applyFill="1" applyBorder="1" applyAlignment="1">
      <alignment horizontal="left" vertical="top" wrapText="1"/>
    </xf>
    <xf numFmtId="0" fontId="2" fillId="0" borderId="33" xfId="369" applyFont="1" applyFill="1" applyBorder="1" applyAlignment="1">
      <alignment horizontal="center" vertical="center" wrapText="1"/>
    </xf>
    <xf numFmtId="0" fontId="2" fillId="0" borderId="37" xfId="369" applyFont="1" applyFill="1" applyBorder="1" applyAlignment="1">
      <alignment horizontal="center" vertical="center" wrapText="1"/>
    </xf>
    <xf numFmtId="0" fontId="2" fillId="0" borderId="44" xfId="369" applyFont="1" applyFill="1" applyBorder="1" applyAlignment="1">
      <alignment horizontal="center" vertical="center" wrapText="1"/>
    </xf>
    <xf numFmtId="0" fontId="2" fillId="0" borderId="26" xfId="369" applyFont="1" applyFill="1" applyBorder="1" applyAlignment="1">
      <alignment vertical="top" wrapText="1"/>
    </xf>
    <xf numFmtId="0" fontId="2" fillId="0" borderId="43" xfId="369" applyFont="1" applyFill="1" applyBorder="1" applyAlignment="1">
      <alignment vertical="top" wrapText="1"/>
    </xf>
    <xf numFmtId="0" fontId="2" fillId="0" borderId="19" xfId="369" applyFont="1" applyFill="1" applyBorder="1" applyAlignment="1">
      <alignment vertical="top" wrapText="1"/>
    </xf>
    <xf numFmtId="0" fontId="2" fillId="0" borderId="3" xfId="369" applyFont="1" applyFill="1" applyBorder="1" applyAlignment="1">
      <alignment horizontal="left" vertical="top" wrapText="1" indent="1"/>
    </xf>
    <xf numFmtId="0" fontId="2" fillId="0" borderId="18" xfId="369" applyFont="1" applyFill="1" applyBorder="1" applyAlignment="1">
      <alignment horizontal="left" vertical="top" wrapText="1" indent="1"/>
    </xf>
    <xf numFmtId="0" fontId="2" fillId="0" borderId="20" xfId="369" applyFont="1" applyFill="1" applyBorder="1" applyAlignment="1">
      <alignment horizontal="center" vertical="center" wrapText="1"/>
    </xf>
    <xf numFmtId="0" fontId="2" fillId="0" borderId="7" xfId="369" applyFont="1" applyBorder="1" applyAlignment="1">
      <alignment horizontal="center" vertical="center" wrapText="1"/>
    </xf>
    <xf numFmtId="0" fontId="2" fillId="0" borderId="25" xfId="369" applyFont="1" applyBorder="1" applyAlignment="1">
      <alignment horizontal="center" vertical="center" wrapText="1"/>
    </xf>
    <xf numFmtId="0" fontId="2" fillId="0" borderId="7" xfId="369" applyFont="1" applyFill="1" applyBorder="1" applyAlignment="1">
      <alignment horizontal="center" vertical="center" wrapText="1"/>
    </xf>
    <xf numFmtId="0" fontId="2" fillId="0" borderId="25" xfId="369" applyFont="1" applyFill="1" applyBorder="1" applyAlignment="1">
      <alignment horizontal="center" vertical="center" wrapText="1"/>
    </xf>
    <xf numFmtId="0" fontId="2" fillId="0" borderId="30" xfId="369" applyFont="1" applyFill="1" applyBorder="1" applyAlignment="1">
      <alignment horizontal="center" vertical="center" wrapText="1"/>
    </xf>
    <xf numFmtId="0" fontId="2" fillId="0" borderId="34" xfId="369" applyFont="1" applyFill="1" applyBorder="1" applyAlignment="1">
      <alignment horizontal="center" vertical="center" wrapText="1"/>
    </xf>
    <xf numFmtId="0" fontId="2" fillId="0" borderId="47" xfId="369" applyFont="1" applyFill="1" applyBorder="1" applyAlignment="1">
      <alignment horizontal="center" vertical="center" wrapText="1"/>
    </xf>
    <xf numFmtId="9" fontId="2" fillId="0" borderId="3" xfId="369" applyNumberFormat="1" applyFont="1" applyFill="1" applyBorder="1" applyAlignment="1">
      <alignment horizontal="center" vertical="top" wrapText="1"/>
    </xf>
    <xf numFmtId="0" fontId="2" fillId="0" borderId="33" xfId="369" applyFont="1" applyFill="1" applyBorder="1" applyAlignment="1">
      <alignment horizontal="left" vertical="center" wrapText="1"/>
    </xf>
    <xf numFmtId="0" fontId="2" fillId="0" borderId="44" xfId="369" applyFont="1" applyFill="1" applyBorder="1" applyAlignment="1">
      <alignment horizontal="left" vertical="center" wrapText="1"/>
    </xf>
    <xf numFmtId="0" fontId="6" fillId="0" borderId="3" xfId="369" applyFont="1" applyBorder="1" applyAlignment="1">
      <alignment horizontal="left" vertical="top" wrapText="1"/>
    </xf>
    <xf numFmtId="0" fontId="6" fillId="0" borderId="18" xfId="369" applyFont="1" applyBorder="1" applyAlignment="1">
      <alignment horizontal="left" vertical="top" wrapText="1"/>
    </xf>
    <xf numFmtId="0" fontId="2" fillId="4" borderId="20" xfId="369" applyFont="1" applyFill="1" applyBorder="1" applyAlignment="1">
      <alignment horizontal="center" vertical="center" wrapText="1"/>
    </xf>
    <xf numFmtId="0" fontId="2" fillId="4" borderId="7" xfId="369" applyFont="1" applyFill="1" applyBorder="1" applyAlignment="1">
      <alignment horizontal="center" vertical="center" wrapText="1"/>
    </xf>
    <xf numFmtId="0" fontId="2" fillId="4" borderId="25" xfId="369" applyFont="1" applyFill="1" applyBorder="1" applyAlignment="1">
      <alignment horizontal="center" vertical="center" wrapText="1"/>
    </xf>
    <xf numFmtId="0" fontId="2" fillId="0" borderId="3" xfId="369" applyFont="1" applyFill="1" applyBorder="1" applyAlignment="1">
      <alignment vertical="top" wrapText="1"/>
    </xf>
    <xf numFmtId="0" fontId="2" fillId="0" borderId="18" xfId="369" applyFont="1" applyFill="1" applyBorder="1" applyAlignment="1">
      <alignment vertical="top" wrapText="1"/>
    </xf>
    <xf numFmtId="0" fontId="2" fillId="4" borderId="3" xfId="369" applyFont="1" applyFill="1" applyBorder="1" applyAlignment="1">
      <alignment horizontal="center" vertical="center" wrapText="1"/>
    </xf>
    <xf numFmtId="0" fontId="2" fillId="4" borderId="6" xfId="369" applyFont="1" applyFill="1" applyBorder="1" applyAlignment="1">
      <alignment horizontal="center" vertical="center" wrapText="1"/>
    </xf>
    <xf numFmtId="0" fontId="2" fillId="4" borderId="18" xfId="369" applyFont="1" applyFill="1" applyBorder="1" applyAlignment="1">
      <alignment horizontal="center" vertical="center" wrapText="1"/>
    </xf>
    <xf numFmtId="0" fontId="2" fillId="0" borderId="3" xfId="369" applyFont="1" applyFill="1" applyBorder="1" applyAlignment="1">
      <alignment vertical="center" wrapText="1"/>
    </xf>
    <xf numFmtId="0" fontId="2" fillId="0" borderId="18" xfId="369" applyFont="1" applyFill="1" applyBorder="1" applyAlignment="1">
      <alignment vertical="center" wrapText="1"/>
    </xf>
    <xf numFmtId="0" fontId="2" fillId="0" borderId="3" xfId="369" applyFont="1" applyFill="1" applyBorder="1" applyAlignment="1">
      <alignment horizontal="left" vertical="center" wrapText="1"/>
    </xf>
    <xf numFmtId="0" fontId="2" fillId="0" borderId="18" xfId="369" applyFont="1" applyFill="1" applyBorder="1" applyAlignment="1">
      <alignment horizontal="left" vertical="center" wrapText="1"/>
    </xf>
    <xf numFmtId="49" fontId="2" fillId="0" borderId="3" xfId="369" applyNumberFormat="1" applyFont="1" applyFill="1" applyBorder="1" applyAlignment="1">
      <alignment horizontal="center" vertical="center" wrapText="1"/>
    </xf>
    <xf numFmtId="49" fontId="2" fillId="0" borderId="6" xfId="369" applyNumberFormat="1" applyFont="1" applyFill="1" applyBorder="1" applyAlignment="1">
      <alignment horizontal="center" vertical="center" wrapText="1"/>
    </xf>
    <xf numFmtId="49" fontId="2" fillId="0" borderId="18" xfId="369" applyNumberFormat="1" applyFont="1" applyFill="1" applyBorder="1" applyAlignment="1">
      <alignment horizontal="center" vertical="center" wrapText="1"/>
    </xf>
    <xf numFmtId="0" fontId="2" fillId="0" borderId="3" xfId="369" applyFont="1" applyBorder="1" applyAlignment="1">
      <alignment vertical="top" wrapText="1"/>
    </xf>
    <xf numFmtId="0" fontId="2" fillId="0" borderId="18" xfId="369" applyFont="1" applyBorder="1" applyAlignment="1">
      <alignment vertical="top" wrapText="1"/>
    </xf>
    <xf numFmtId="0" fontId="2" fillId="0" borderId="0" xfId="369" applyFont="1" applyFill="1" applyBorder="1" applyAlignment="1">
      <alignment horizontal="left" vertical="center" wrapText="1"/>
    </xf>
    <xf numFmtId="0" fontId="2" fillId="0" borderId="33" xfId="369" applyFont="1" applyBorder="1" applyAlignment="1">
      <alignment vertical="top" wrapText="1"/>
    </xf>
    <xf numFmtId="0" fontId="2" fillId="0" borderId="44" xfId="369" applyFont="1" applyBorder="1" applyAlignment="1">
      <alignment vertical="top" wrapText="1"/>
    </xf>
    <xf numFmtId="0" fontId="7" fillId="0" borderId="45" xfId="369" applyFont="1" applyBorder="1" applyAlignment="1">
      <alignment horizontal="left" vertical="top" wrapText="1"/>
    </xf>
    <xf numFmtId="0" fontId="2" fillId="0" borderId="0" xfId="369" applyFont="1" applyAlignment="1">
      <alignment horizontal="left" vertical="top" wrapText="1"/>
    </xf>
    <xf numFmtId="0" fontId="2" fillId="0" borderId="0" xfId="369" applyFont="1" applyFill="1" applyBorder="1" applyAlignment="1">
      <alignment vertical="top"/>
    </xf>
    <xf numFmtId="0" fontId="2" fillId="0" borderId="0" xfId="369" applyFont="1" applyFill="1" applyBorder="1" applyAlignment="1">
      <alignment horizontal="left" vertical="top" wrapText="1"/>
    </xf>
    <xf numFmtId="0" fontId="2" fillId="38" borderId="26" xfId="369" applyFont="1" applyFill="1" applyBorder="1" applyAlignment="1">
      <alignment horizontal="left" vertical="center" wrapText="1"/>
    </xf>
    <xf numFmtId="0" fontId="2" fillId="38" borderId="19" xfId="369" applyFont="1" applyFill="1" applyBorder="1" applyAlignment="1">
      <alignment horizontal="left" vertical="center" wrapText="1"/>
    </xf>
    <xf numFmtId="10" fontId="2" fillId="0" borderId="20" xfId="369" applyNumberFormat="1" applyFont="1" applyFill="1" applyBorder="1" applyAlignment="1">
      <alignment horizontal="center" vertical="center" wrapText="1"/>
    </xf>
    <xf numFmtId="0" fontId="2" fillId="2" borderId="38" xfId="369" applyFont="1" applyFill="1" applyBorder="1" applyAlignment="1">
      <alignment horizontal="left" vertical="center" wrapText="1"/>
    </xf>
    <xf numFmtId="0" fontId="2" fillId="2" borderId="39" xfId="369" applyFont="1" applyFill="1" applyBorder="1" applyAlignment="1">
      <alignment horizontal="left" vertical="center" wrapText="1"/>
    </xf>
    <xf numFmtId="0" fontId="2" fillId="2" borderId="42" xfId="369" applyFont="1" applyFill="1" applyBorder="1" applyAlignment="1">
      <alignment horizontal="left" vertical="center" wrapText="1"/>
    </xf>
    <xf numFmtId="0" fontId="2" fillId="0" borderId="27" xfId="369" applyFont="1" applyBorder="1" applyAlignment="1">
      <alignment horizontal="center" vertical="center" wrapText="1"/>
    </xf>
    <xf numFmtId="0" fontId="2" fillId="0" borderId="12" xfId="369" applyFont="1" applyBorder="1" applyAlignment="1">
      <alignment horizontal="center" vertical="center" wrapText="1"/>
    </xf>
    <xf numFmtId="0" fontId="2" fillId="0" borderId="40" xfId="369" applyFont="1" applyBorder="1" applyAlignment="1">
      <alignment horizontal="center" vertical="center" wrapText="1"/>
    </xf>
    <xf numFmtId="0" fontId="2" fillId="0" borderId="2" xfId="369" applyFont="1" applyBorder="1" applyAlignment="1">
      <alignment horizontal="center" vertical="center" wrapText="1"/>
    </xf>
    <xf numFmtId="0" fontId="2" fillId="0" borderId="17" xfId="369" applyFont="1" applyBorder="1" applyAlignment="1">
      <alignment horizontal="center" vertical="center" wrapText="1"/>
    </xf>
    <xf numFmtId="0" fontId="2" fillId="0" borderId="41" xfId="369" applyFont="1" applyBorder="1" applyAlignment="1">
      <alignment horizontal="center" vertical="center" wrapText="1"/>
    </xf>
    <xf numFmtId="10" fontId="43" fillId="40" borderId="9" xfId="374" applyNumberFormat="1" applyFont="1" applyFill="1" applyBorder="1" applyAlignment="1">
      <alignment horizontal="center" vertical="top" wrapText="1"/>
    </xf>
    <xf numFmtId="10" fontId="43" fillId="40" borderId="8" xfId="374" applyNumberFormat="1" applyFont="1" applyFill="1" applyBorder="1" applyAlignment="1">
      <alignment horizontal="center" vertical="top" wrapText="1"/>
    </xf>
    <xf numFmtId="10" fontId="43" fillId="40" borderId="10" xfId="374" applyNumberFormat="1" applyFont="1" applyFill="1" applyBorder="1" applyAlignment="1">
      <alignment horizontal="center" vertical="top" wrapText="1"/>
    </xf>
    <xf numFmtId="0" fontId="43" fillId="40" borderId="9" xfId="165" applyFont="1" applyFill="1" applyBorder="1" applyAlignment="1">
      <alignment horizontal="left" vertical="center" wrapText="1"/>
    </xf>
    <xf numFmtId="0" fontId="43" fillId="40" borderId="10" xfId="165" applyFont="1" applyFill="1" applyBorder="1" applyAlignment="1">
      <alignment horizontal="left" vertical="center" wrapText="1"/>
    </xf>
    <xf numFmtId="43" fontId="43" fillId="40" borderId="9" xfId="390" applyFont="1" applyFill="1" applyBorder="1" applyAlignment="1">
      <alignment horizontal="center" vertical="top" wrapText="1"/>
    </xf>
    <xf numFmtId="43" fontId="43" fillId="40" borderId="10" xfId="390" applyFont="1" applyFill="1" applyBorder="1" applyAlignment="1">
      <alignment horizontal="center" vertical="top" wrapText="1"/>
    </xf>
    <xf numFmtId="0" fontId="43" fillId="40" borderId="8" xfId="165" applyFont="1" applyFill="1" applyBorder="1" applyAlignment="1">
      <alignment horizontal="left" vertical="center" wrapText="1"/>
    </xf>
    <xf numFmtId="43" fontId="43" fillId="40" borderId="8" xfId="390" applyFont="1" applyFill="1" applyBorder="1" applyAlignment="1">
      <alignment horizontal="center" vertical="top" wrapText="1"/>
    </xf>
    <xf numFmtId="0" fontId="6" fillId="41" borderId="3" xfId="0" applyFont="1" applyFill="1" applyBorder="1" applyAlignment="1">
      <alignment horizontal="center" wrapText="1"/>
    </xf>
    <xf numFmtId="0" fontId="6" fillId="41" borderId="6" xfId="0" applyFont="1" applyFill="1" applyBorder="1" applyAlignment="1">
      <alignment horizontal="center" wrapText="1"/>
    </xf>
    <xf numFmtId="0" fontId="6" fillId="41" borderId="23" xfId="0" applyFont="1" applyFill="1" applyBorder="1" applyAlignment="1">
      <alignment horizontal="center" wrapText="1"/>
    </xf>
    <xf numFmtId="0" fontId="6" fillId="41" borderId="18" xfId="0" applyFont="1" applyFill="1" applyBorder="1" applyAlignment="1">
      <alignment horizontal="center" wrapText="1"/>
    </xf>
    <xf numFmtId="10" fontId="43" fillId="0" borderId="9" xfId="374" applyNumberFormat="1" applyFont="1" applyFill="1" applyBorder="1" applyAlignment="1">
      <alignment horizontal="center" vertical="top" wrapText="1"/>
    </xf>
    <xf numFmtId="10" fontId="43" fillId="0" borderId="8" xfId="374" applyNumberFormat="1" applyFont="1" applyFill="1" applyBorder="1" applyAlignment="1">
      <alignment horizontal="center" vertical="top" wrapText="1"/>
    </xf>
    <xf numFmtId="10" fontId="43" fillId="0" borderId="10" xfId="374" applyNumberFormat="1" applyFont="1" applyFill="1" applyBorder="1" applyAlignment="1">
      <alignment horizontal="center" vertical="top" wrapText="1"/>
    </xf>
    <xf numFmtId="43" fontId="43" fillId="0" borderId="9" xfId="390" applyFont="1" applyFill="1" applyBorder="1" applyAlignment="1">
      <alignment horizontal="center" vertical="top" wrapText="1"/>
    </xf>
    <xf numFmtId="43" fontId="43" fillId="0" borderId="8" xfId="390" applyFont="1" applyFill="1" applyBorder="1" applyAlignment="1">
      <alignment horizontal="center" vertical="top" wrapText="1"/>
    </xf>
    <xf numFmtId="43" fontId="43" fillId="0" borderId="10" xfId="390" applyFont="1" applyFill="1" applyBorder="1" applyAlignment="1">
      <alignment horizontal="center" vertical="top" wrapText="1"/>
    </xf>
    <xf numFmtId="3" fontId="43" fillId="0" borderId="25" xfId="374" applyNumberFormat="1" applyFont="1" applyFill="1" applyBorder="1" applyAlignment="1">
      <alignment horizontal="center" vertical="top" wrapText="1"/>
    </xf>
    <xf numFmtId="43" fontId="6" fillId="41" borderId="12" xfId="30" applyFont="1" applyFill="1" applyBorder="1" applyAlignment="1">
      <alignment horizontal="center" vertical="center" wrapText="1"/>
    </xf>
    <xf numFmtId="43" fontId="6" fillId="41" borderId="40" xfId="30" applyFont="1" applyFill="1" applyBorder="1" applyAlignment="1">
      <alignment horizontal="center" vertical="center" wrapText="1"/>
    </xf>
    <xf numFmtId="43" fontId="6" fillId="41" borderId="13" xfId="30" applyFont="1" applyFill="1" applyBorder="1" applyAlignment="1">
      <alignment horizontal="center" vertical="center" wrapText="1"/>
    </xf>
    <xf numFmtId="0" fontId="4" fillId="5" borderId="14" xfId="371" applyFont="1" applyFill="1" applyBorder="1" applyAlignment="1">
      <alignment horizontal="left"/>
    </xf>
    <xf numFmtId="0" fontId="4" fillId="5" borderId="0" xfId="371" applyFont="1" applyFill="1" applyBorder="1" applyAlignment="1">
      <alignment horizontal="left"/>
    </xf>
    <xf numFmtId="0" fontId="4" fillId="5" borderId="15" xfId="371" applyFont="1" applyFill="1" applyBorder="1" applyAlignment="1">
      <alignment horizontal="left"/>
    </xf>
    <xf numFmtId="0" fontId="50" fillId="43" borderId="0" xfId="391" applyFont="1" applyFill="1"/>
    <xf numFmtId="0" fontId="1" fillId="0" borderId="0" xfId="391"/>
    <xf numFmtId="14" fontId="1" fillId="0" borderId="0" xfId="391" applyNumberFormat="1" applyAlignment="1">
      <alignment horizontal="left" wrapText="1"/>
    </xf>
    <xf numFmtId="0" fontId="37" fillId="0" borderId="0" xfId="391" applyFont="1"/>
    <xf numFmtId="0" fontId="1" fillId="0" borderId="0" xfId="391" applyAlignment="1">
      <alignment wrapText="1"/>
    </xf>
    <xf numFmtId="0" fontId="38" fillId="0" borderId="0" xfId="391" applyFont="1" applyAlignment="1">
      <alignment wrapText="1"/>
    </xf>
  </cellXfs>
  <cellStyles count="39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390" builtinId="3"/>
    <cellStyle name="Comma 2" xfId="28" xr:uid="{00000000-0005-0000-0000-00001B000000}"/>
    <cellStyle name="Comma 2 2" xfId="29" xr:uid="{00000000-0005-0000-0000-00001C000000}"/>
    <cellStyle name="Comma 2 2 2" xfId="30" xr:uid="{00000000-0005-0000-0000-00001D000000}"/>
    <cellStyle name="Comma 2 3" xfId="31" xr:uid="{00000000-0005-0000-0000-00001E000000}"/>
    <cellStyle name="Comma 2 4" xfId="32" xr:uid="{00000000-0005-0000-0000-00001F000000}"/>
    <cellStyle name="Comma 2 5" xfId="33" xr:uid="{00000000-0005-0000-0000-000020000000}"/>
    <cellStyle name="Comma 2 6" xfId="34" xr:uid="{00000000-0005-0000-0000-000021000000}"/>
    <cellStyle name="Comma 2 7" xfId="35" xr:uid="{00000000-0005-0000-0000-000022000000}"/>
    <cellStyle name="Comma 2 8" xfId="36" xr:uid="{00000000-0005-0000-0000-000023000000}"/>
    <cellStyle name="Comma 2 9" xfId="37" xr:uid="{00000000-0005-0000-0000-000024000000}"/>
    <cellStyle name="Comma 3" xfId="38" xr:uid="{00000000-0005-0000-0000-000025000000}"/>
    <cellStyle name="Comma 3 2" xfId="39" xr:uid="{00000000-0005-0000-0000-000026000000}"/>
    <cellStyle name="Comma 4" xfId="40" xr:uid="{00000000-0005-0000-0000-000027000000}"/>
    <cellStyle name="Comma 4 2" xfId="41" xr:uid="{00000000-0005-0000-0000-000028000000}"/>
    <cellStyle name="Comma 5" xfId="42" xr:uid="{00000000-0005-0000-0000-000029000000}"/>
    <cellStyle name="Comma 5 2" xfId="43" xr:uid="{00000000-0005-0000-0000-00002A000000}"/>
    <cellStyle name="Comma 5 3" xfId="44" xr:uid="{00000000-0005-0000-0000-00002B000000}"/>
    <cellStyle name="Explanatory Text" xfId="45" builtinId="53" customBuiltin="1"/>
    <cellStyle name="Good" xfId="46" builtinId="26" customBuiltin="1"/>
    <cellStyle name="Heading 1" xfId="47" builtinId="16" customBuiltin="1"/>
    <cellStyle name="Heading 2" xfId="48" builtinId="17" customBuiltin="1"/>
    <cellStyle name="Heading 3" xfId="49" builtinId="18" customBuiltin="1"/>
    <cellStyle name="Heading 4" xfId="50" builtinId="19" customBuiltin="1"/>
    <cellStyle name="Input" xfId="51" builtinId="20" customBuiltin="1"/>
    <cellStyle name="Linked Cell" xfId="52" builtinId="24" customBuiltin="1"/>
    <cellStyle name="Neutral" xfId="53" builtinId="28" customBuiltin="1"/>
    <cellStyle name="Normal" xfId="0" builtinId="0"/>
    <cellStyle name="Normal 10" xfId="54" xr:uid="{00000000-0005-0000-0000-000036000000}"/>
    <cellStyle name="Normal 10 2" xfId="55" xr:uid="{00000000-0005-0000-0000-000037000000}"/>
    <cellStyle name="Normal 100" xfId="56" xr:uid="{00000000-0005-0000-0000-000038000000}"/>
    <cellStyle name="Normal 101" xfId="57" xr:uid="{00000000-0005-0000-0000-000039000000}"/>
    <cellStyle name="Normal 102" xfId="58" xr:uid="{00000000-0005-0000-0000-00003A000000}"/>
    <cellStyle name="Normal 103" xfId="59" xr:uid="{00000000-0005-0000-0000-00003B000000}"/>
    <cellStyle name="Normal 104" xfId="60" xr:uid="{00000000-0005-0000-0000-00003C000000}"/>
    <cellStyle name="Normal 105" xfId="61" xr:uid="{00000000-0005-0000-0000-00003D000000}"/>
    <cellStyle name="Normal 106" xfId="62" xr:uid="{00000000-0005-0000-0000-00003E000000}"/>
    <cellStyle name="Normal 107" xfId="63" xr:uid="{00000000-0005-0000-0000-00003F000000}"/>
    <cellStyle name="Normal 108" xfId="64" xr:uid="{00000000-0005-0000-0000-000040000000}"/>
    <cellStyle name="Normal 109" xfId="65" xr:uid="{00000000-0005-0000-0000-000041000000}"/>
    <cellStyle name="Normal 11" xfId="66" xr:uid="{00000000-0005-0000-0000-000042000000}"/>
    <cellStyle name="Normal 110" xfId="67" xr:uid="{00000000-0005-0000-0000-000043000000}"/>
    <cellStyle name="Normal 111" xfId="68" xr:uid="{00000000-0005-0000-0000-000044000000}"/>
    <cellStyle name="Normal 112" xfId="69" xr:uid="{00000000-0005-0000-0000-000045000000}"/>
    <cellStyle name="Normal 113" xfId="70" xr:uid="{00000000-0005-0000-0000-000046000000}"/>
    <cellStyle name="Normal 114" xfId="71" xr:uid="{00000000-0005-0000-0000-000047000000}"/>
    <cellStyle name="Normal 115" xfId="72" xr:uid="{00000000-0005-0000-0000-000048000000}"/>
    <cellStyle name="Normal 116" xfId="73" xr:uid="{00000000-0005-0000-0000-000049000000}"/>
    <cellStyle name="Normal 117" xfId="74" xr:uid="{00000000-0005-0000-0000-00004A000000}"/>
    <cellStyle name="Normal 118" xfId="75" xr:uid="{00000000-0005-0000-0000-00004B000000}"/>
    <cellStyle name="Normal 119" xfId="76" xr:uid="{00000000-0005-0000-0000-00004C000000}"/>
    <cellStyle name="Normal 12" xfId="77" xr:uid="{00000000-0005-0000-0000-00004D000000}"/>
    <cellStyle name="Normal 120" xfId="78" xr:uid="{00000000-0005-0000-0000-00004E000000}"/>
    <cellStyle name="Normal 121" xfId="79" xr:uid="{00000000-0005-0000-0000-00004F000000}"/>
    <cellStyle name="Normal 122" xfId="80" xr:uid="{00000000-0005-0000-0000-000050000000}"/>
    <cellStyle name="Normal 123" xfId="81" xr:uid="{00000000-0005-0000-0000-000051000000}"/>
    <cellStyle name="Normal 124" xfId="82" xr:uid="{00000000-0005-0000-0000-000052000000}"/>
    <cellStyle name="Normal 125" xfId="83" xr:uid="{00000000-0005-0000-0000-000053000000}"/>
    <cellStyle name="Normal 126" xfId="84" xr:uid="{00000000-0005-0000-0000-000054000000}"/>
    <cellStyle name="Normal 127" xfId="85" xr:uid="{00000000-0005-0000-0000-000055000000}"/>
    <cellStyle name="Normal 128" xfId="86" xr:uid="{00000000-0005-0000-0000-000056000000}"/>
    <cellStyle name="Normal 129" xfId="87" xr:uid="{00000000-0005-0000-0000-000057000000}"/>
    <cellStyle name="Normal 13" xfId="88" xr:uid="{00000000-0005-0000-0000-000058000000}"/>
    <cellStyle name="Normal 130" xfId="89" xr:uid="{00000000-0005-0000-0000-000059000000}"/>
    <cellStyle name="Normal 131" xfId="90" xr:uid="{00000000-0005-0000-0000-00005A000000}"/>
    <cellStyle name="Normal 132" xfId="91" xr:uid="{00000000-0005-0000-0000-00005B000000}"/>
    <cellStyle name="Normal 133" xfId="92" xr:uid="{00000000-0005-0000-0000-00005C000000}"/>
    <cellStyle name="Normal 134" xfId="93" xr:uid="{00000000-0005-0000-0000-00005D000000}"/>
    <cellStyle name="Normal 135" xfId="94" xr:uid="{00000000-0005-0000-0000-00005E000000}"/>
    <cellStyle name="Normal 136" xfId="95" xr:uid="{00000000-0005-0000-0000-00005F000000}"/>
    <cellStyle name="Normal 137" xfId="96" xr:uid="{00000000-0005-0000-0000-000060000000}"/>
    <cellStyle name="Normal 138" xfId="97" xr:uid="{00000000-0005-0000-0000-000061000000}"/>
    <cellStyle name="Normal 139" xfId="98" xr:uid="{00000000-0005-0000-0000-000062000000}"/>
    <cellStyle name="Normal 14" xfId="99" xr:uid="{00000000-0005-0000-0000-000063000000}"/>
    <cellStyle name="Normal 140" xfId="100" xr:uid="{00000000-0005-0000-0000-000064000000}"/>
    <cellStyle name="Normal 141" xfId="101" xr:uid="{00000000-0005-0000-0000-000065000000}"/>
    <cellStyle name="Normal 142" xfId="102" xr:uid="{00000000-0005-0000-0000-000066000000}"/>
    <cellStyle name="Normal 143" xfId="103" xr:uid="{00000000-0005-0000-0000-000067000000}"/>
    <cellStyle name="Normal 144" xfId="104" xr:uid="{00000000-0005-0000-0000-000068000000}"/>
    <cellStyle name="Normal 145" xfId="105" xr:uid="{00000000-0005-0000-0000-000069000000}"/>
    <cellStyle name="Normal 146" xfId="106" xr:uid="{00000000-0005-0000-0000-00006A000000}"/>
    <cellStyle name="Normal 147" xfId="107" xr:uid="{00000000-0005-0000-0000-00006B000000}"/>
    <cellStyle name="Normal 148" xfId="108" xr:uid="{00000000-0005-0000-0000-00006C000000}"/>
    <cellStyle name="Normal 149" xfId="109" xr:uid="{00000000-0005-0000-0000-00006D000000}"/>
    <cellStyle name="Normal 15" xfId="110" xr:uid="{00000000-0005-0000-0000-00006E000000}"/>
    <cellStyle name="Normal 150" xfId="111" xr:uid="{00000000-0005-0000-0000-00006F000000}"/>
    <cellStyle name="Normal 151" xfId="112" xr:uid="{00000000-0005-0000-0000-000070000000}"/>
    <cellStyle name="Normal 152" xfId="113" xr:uid="{00000000-0005-0000-0000-000071000000}"/>
    <cellStyle name="Normal 153" xfId="114" xr:uid="{00000000-0005-0000-0000-000072000000}"/>
    <cellStyle name="Normal 154" xfId="115" xr:uid="{00000000-0005-0000-0000-000073000000}"/>
    <cellStyle name="Normal 155" xfId="116" xr:uid="{00000000-0005-0000-0000-000074000000}"/>
    <cellStyle name="Normal 156" xfId="117" xr:uid="{00000000-0005-0000-0000-000075000000}"/>
    <cellStyle name="Normal 157" xfId="118" xr:uid="{00000000-0005-0000-0000-000076000000}"/>
    <cellStyle name="Normal 158" xfId="119" xr:uid="{00000000-0005-0000-0000-000077000000}"/>
    <cellStyle name="Normal 159" xfId="120" xr:uid="{00000000-0005-0000-0000-000078000000}"/>
    <cellStyle name="Normal 16" xfId="121" xr:uid="{00000000-0005-0000-0000-000079000000}"/>
    <cellStyle name="Normal 160" xfId="122" xr:uid="{00000000-0005-0000-0000-00007A000000}"/>
    <cellStyle name="Normal 161" xfId="123" xr:uid="{00000000-0005-0000-0000-00007B000000}"/>
    <cellStyle name="Normal 162" xfId="124" xr:uid="{00000000-0005-0000-0000-00007C000000}"/>
    <cellStyle name="Normal 163" xfId="125" xr:uid="{00000000-0005-0000-0000-00007D000000}"/>
    <cellStyle name="Normal 164" xfId="126" xr:uid="{00000000-0005-0000-0000-00007E000000}"/>
    <cellStyle name="Normal 165" xfId="127" xr:uid="{00000000-0005-0000-0000-00007F000000}"/>
    <cellStyle name="Normal 166" xfId="128" xr:uid="{00000000-0005-0000-0000-000080000000}"/>
    <cellStyle name="Normal 167" xfId="129" xr:uid="{00000000-0005-0000-0000-000081000000}"/>
    <cellStyle name="Normal 168" xfId="130" xr:uid="{00000000-0005-0000-0000-000082000000}"/>
    <cellStyle name="Normal 169" xfId="131" xr:uid="{00000000-0005-0000-0000-000083000000}"/>
    <cellStyle name="Normal 17" xfId="132" xr:uid="{00000000-0005-0000-0000-000084000000}"/>
    <cellStyle name="Normal 170" xfId="133" xr:uid="{00000000-0005-0000-0000-000085000000}"/>
    <cellStyle name="Normal 171" xfId="134" xr:uid="{00000000-0005-0000-0000-000086000000}"/>
    <cellStyle name="Normal 172" xfId="135" xr:uid="{00000000-0005-0000-0000-000087000000}"/>
    <cellStyle name="Normal 173" xfId="136" xr:uid="{00000000-0005-0000-0000-000088000000}"/>
    <cellStyle name="Normal 174" xfId="137" xr:uid="{00000000-0005-0000-0000-000089000000}"/>
    <cellStyle name="Normal 175" xfId="138" xr:uid="{00000000-0005-0000-0000-00008A000000}"/>
    <cellStyle name="Normal 176" xfId="139" xr:uid="{00000000-0005-0000-0000-00008B000000}"/>
    <cellStyle name="Normal 177" xfId="140" xr:uid="{00000000-0005-0000-0000-00008C000000}"/>
    <cellStyle name="Normal 178" xfId="141" xr:uid="{00000000-0005-0000-0000-00008D000000}"/>
    <cellStyle name="Normal 179" xfId="142" xr:uid="{00000000-0005-0000-0000-00008E000000}"/>
    <cellStyle name="Normal 18" xfId="143" xr:uid="{00000000-0005-0000-0000-00008F000000}"/>
    <cellStyle name="Normal 180" xfId="144" xr:uid="{00000000-0005-0000-0000-000090000000}"/>
    <cellStyle name="Normal 181" xfId="145" xr:uid="{00000000-0005-0000-0000-000091000000}"/>
    <cellStyle name="Normal 182" xfId="146" xr:uid="{00000000-0005-0000-0000-000092000000}"/>
    <cellStyle name="Normal 183" xfId="147" xr:uid="{00000000-0005-0000-0000-000093000000}"/>
    <cellStyle name="Normal 184" xfId="148" xr:uid="{00000000-0005-0000-0000-000094000000}"/>
    <cellStyle name="Normal 185" xfId="149" xr:uid="{00000000-0005-0000-0000-000095000000}"/>
    <cellStyle name="Normal 186" xfId="150" xr:uid="{00000000-0005-0000-0000-000096000000}"/>
    <cellStyle name="Normal 187" xfId="151" xr:uid="{00000000-0005-0000-0000-000097000000}"/>
    <cellStyle name="Normal 188" xfId="152" xr:uid="{00000000-0005-0000-0000-000098000000}"/>
    <cellStyle name="Normal 189" xfId="153" xr:uid="{00000000-0005-0000-0000-000099000000}"/>
    <cellStyle name="Normal 19" xfId="154" xr:uid="{00000000-0005-0000-0000-00009A000000}"/>
    <cellStyle name="Normal 190" xfId="155" xr:uid="{00000000-0005-0000-0000-00009B000000}"/>
    <cellStyle name="Normal 191" xfId="156" xr:uid="{00000000-0005-0000-0000-00009C000000}"/>
    <cellStyle name="Normal 192" xfId="157" xr:uid="{00000000-0005-0000-0000-00009D000000}"/>
    <cellStyle name="Normal 193" xfId="158" xr:uid="{00000000-0005-0000-0000-00009E000000}"/>
    <cellStyle name="Normal 194" xfId="159" xr:uid="{00000000-0005-0000-0000-00009F000000}"/>
    <cellStyle name="Normal 195" xfId="160" xr:uid="{00000000-0005-0000-0000-0000A0000000}"/>
    <cellStyle name="Normal 196" xfId="161" xr:uid="{00000000-0005-0000-0000-0000A1000000}"/>
    <cellStyle name="Normal 197" xfId="162" xr:uid="{00000000-0005-0000-0000-0000A2000000}"/>
    <cellStyle name="Normal 198" xfId="163" xr:uid="{00000000-0005-0000-0000-0000A3000000}"/>
    <cellStyle name="Normal 199" xfId="164" xr:uid="{00000000-0005-0000-0000-0000A4000000}"/>
    <cellStyle name="Normal 2" xfId="165" xr:uid="{00000000-0005-0000-0000-0000A5000000}"/>
    <cellStyle name="Normal 2 2" xfId="166" xr:uid="{00000000-0005-0000-0000-0000A6000000}"/>
    <cellStyle name="Normal 2 2 2" xfId="167" xr:uid="{00000000-0005-0000-0000-0000A7000000}"/>
    <cellStyle name="Normal 2 2 3" xfId="168" xr:uid="{00000000-0005-0000-0000-0000A8000000}"/>
    <cellStyle name="Normal 2 2 4" xfId="169" xr:uid="{00000000-0005-0000-0000-0000A9000000}"/>
    <cellStyle name="Normal 2 3" xfId="170" xr:uid="{00000000-0005-0000-0000-0000AA000000}"/>
    <cellStyle name="Normal 2 3 2" xfId="171" xr:uid="{00000000-0005-0000-0000-0000AB000000}"/>
    <cellStyle name="Normal 2 4" xfId="172" xr:uid="{00000000-0005-0000-0000-0000AC000000}"/>
    <cellStyle name="Normal 2 4 2" xfId="173" xr:uid="{00000000-0005-0000-0000-0000AD000000}"/>
    <cellStyle name="Normal 2 5" xfId="174" xr:uid="{00000000-0005-0000-0000-0000AE000000}"/>
    <cellStyle name="Normal 2_AEDG50_HotelSmall_Inputs" xfId="175" xr:uid="{00000000-0005-0000-0000-0000AF000000}"/>
    <cellStyle name="Normal 20" xfId="176" xr:uid="{00000000-0005-0000-0000-0000B0000000}"/>
    <cellStyle name="Normal 200" xfId="177" xr:uid="{00000000-0005-0000-0000-0000B1000000}"/>
    <cellStyle name="Normal 201" xfId="178" xr:uid="{00000000-0005-0000-0000-0000B2000000}"/>
    <cellStyle name="Normal 202" xfId="179" xr:uid="{00000000-0005-0000-0000-0000B3000000}"/>
    <cellStyle name="Normal 203" xfId="180" xr:uid="{00000000-0005-0000-0000-0000B4000000}"/>
    <cellStyle name="Normal 204" xfId="181" xr:uid="{00000000-0005-0000-0000-0000B5000000}"/>
    <cellStyle name="Normal 205" xfId="182" xr:uid="{00000000-0005-0000-0000-0000B6000000}"/>
    <cellStyle name="Normal 206" xfId="183" xr:uid="{00000000-0005-0000-0000-0000B7000000}"/>
    <cellStyle name="Normal 207" xfId="184" xr:uid="{00000000-0005-0000-0000-0000B8000000}"/>
    <cellStyle name="Normal 208" xfId="185" xr:uid="{00000000-0005-0000-0000-0000B9000000}"/>
    <cellStyle name="Normal 209" xfId="186" xr:uid="{00000000-0005-0000-0000-0000BA000000}"/>
    <cellStyle name="Normal 21" xfId="187" xr:uid="{00000000-0005-0000-0000-0000BB000000}"/>
    <cellStyle name="Normal 210" xfId="188" xr:uid="{00000000-0005-0000-0000-0000BC000000}"/>
    <cellStyle name="Normal 211" xfId="189" xr:uid="{00000000-0005-0000-0000-0000BD000000}"/>
    <cellStyle name="Normal 212" xfId="190" xr:uid="{00000000-0005-0000-0000-0000BE000000}"/>
    <cellStyle name="Normal 213" xfId="191" xr:uid="{00000000-0005-0000-0000-0000BF000000}"/>
    <cellStyle name="Normal 214" xfId="192" xr:uid="{00000000-0005-0000-0000-0000C0000000}"/>
    <cellStyle name="Normal 215" xfId="193" xr:uid="{00000000-0005-0000-0000-0000C1000000}"/>
    <cellStyle name="Normal 216" xfId="194" xr:uid="{00000000-0005-0000-0000-0000C2000000}"/>
    <cellStyle name="Normal 217" xfId="195" xr:uid="{00000000-0005-0000-0000-0000C3000000}"/>
    <cellStyle name="Normal 218" xfId="196" xr:uid="{00000000-0005-0000-0000-0000C4000000}"/>
    <cellStyle name="Normal 219" xfId="197" xr:uid="{00000000-0005-0000-0000-0000C5000000}"/>
    <cellStyle name="Normal 22" xfId="198" xr:uid="{00000000-0005-0000-0000-0000C6000000}"/>
    <cellStyle name="Normal 220" xfId="199" xr:uid="{00000000-0005-0000-0000-0000C7000000}"/>
    <cellStyle name="Normal 221" xfId="200" xr:uid="{00000000-0005-0000-0000-0000C8000000}"/>
    <cellStyle name="Normal 222" xfId="201" xr:uid="{00000000-0005-0000-0000-0000C9000000}"/>
    <cellStyle name="Normal 223" xfId="202" xr:uid="{00000000-0005-0000-0000-0000CA000000}"/>
    <cellStyle name="Normal 224" xfId="203" xr:uid="{00000000-0005-0000-0000-0000CB000000}"/>
    <cellStyle name="Normal 225" xfId="204" xr:uid="{00000000-0005-0000-0000-0000CC000000}"/>
    <cellStyle name="Normal 226" xfId="205" xr:uid="{00000000-0005-0000-0000-0000CD000000}"/>
    <cellStyle name="Normal 227" xfId="206" xr:uid="{00000000-0005-0000-0000-0000CE000000}"/>
    <cellStyle name="Normal 228" xfId="207" xr:uid="{00000000-0005-0000-0000-0000CF000000}"/>
    <cellStyle name="Normal 229" xfId="208" xr:uid="{00000000-0005-0000-0000-0000D0000000}"/>
    <cellStyle name="Normal 23" xfId="209" xr:uid="{00000000-0005-0000-0000-0000D1000000}"/>
    <cellStyle name="Normal 230" xfId="210" xr:uid="{00000000-0005-0000-0000-0000D2000000}"/>
    <cellStyle name="Normal 231" xfId="211" xr:uid="{00000000-0005-0000-0000-0000D3000000}"/>
    <cellStyle name="Normal 232" xfId="212" xr:uid="{00000000-0005-0000-0000-0000D4000000}"/>
    <cellStyle name="Normal 233" xfId="213" xr:uid="{00000000-0005-0000-0000-0000D5000000}"/>
    <cellStyle name="Normal 234" xfId="214" xr:uid="{00000000-0005-0000-0000-0000D6000000}"/>
    <cellStyle name="Normal 235" xfId="215" xr:uid="{00000000-0005-0000-0000-0000D7000000}"/>
    <cellStyle name="Normal 236" xfId="216" xr:uid="{00000000-0005-0000-0000-0000D8000000}"/>
    <cellStyle name="Normal 237" xfId="217" xr:uid="{00000000-0005-0000-0000-0000D9000000}"/>
    <cellStyle name="Normal 238" xfId="218" xr:uid="{00000000-0005-0000-0000-0000DA000000}"/>
    <cellStyle name="Normal 239" xfId="219" xr:uid="{00000000-0005-0000-0000-0000DB000000}"/>
    <cellStyle name="Normal 24" xfId="220" xr:uid="{00000000-0005-0000-0000-0000DC000000}"/>
    <cellStyle name="Normal 240" xfId="221" xr:uid="{00000000-0005-0000-0000-0000DD000000}"/>
    <cellStyle name="Normal 241" xfId="222" xr:uid="{00000000-0005-0000-0000-0000DE000000}"/>
    <cellStyle name="Normal 242" xfId="223" xr:uid="{00000000-0005-0000-0000-0000DF000000}"/>
    <cellStyle name="Normal 243" xfId="224" xr:uid="{00000000-0005-0000-0000-0000E0000000}"/>
    <cellStyle name="Normal 244" xfId="225" xr:uid="{00000000-0005-0000-0000-0000E1000000}"/>
    <cellStyle name="Normal 245" xfId="226" xr:uid="{00000000-0005-0000-0000-0000E2000000}"/>
    <cellStyle name="Normal 246" xfId="227" xr:uid="{00000000-0005-0000-0000-0000E3000000}"/>
    <cellStyle name="Normal 247" xfId="228" xr:uid="{00000000-0005-0000-0000-0000E4000000}"/>
    <cellStyle name="Normal 248" xfId="229" xr:uid="{00000000-0005-0000-0000-0000E5000000}"/>
    <cellStyle name="Normal 249" xfId="230" xr:uid="{00000000-0005-0000-0000-0000E6000000}"/>
    <cellStyle name="Normal 25" xfId="231" xr:uid="{00000000-0005-0000-0000-0000E7000000}"/>
    <cellStyle name="Normal 250" xfId="232" xr:uid="{00000000-0005-0000-0000-0000E8000000}"/>
    <cellStyle name="Normal 251" xfId="233" xr:uid="{00000000-0005-0000-0000-0000E9000000}"/>
    <cellStyle name="Normal 252" xfId="234" xr:uid="{00000000-0005-0000-0000-0000EA000000}"/>
    <cellStyle name="Normal 253" xfId="235" xr:uid="{00000000-0005-0000-0000-0000EB000000}"/>
    <cellStyle name="Normal 254" xfId="236" xr:uid="{00000000-0005-0000-0000-0000EC000000}"/>
    <cellStyle name="Normal 255" xfId="237" xr:uid="{00000000-0005-0000-0000-0000ED000000}"/>
    <cellStyle name="Normal 256" xfId="238" xr:uid="{00000000-0005-0000-0000-0000EE000000}"/>
    <cellStyle name="Normal 256 2" xfId="239" xr:uid="{00000000-0005-0000-0000-0000EF000000}"/>
    <cellStyle name="Normal 257" xfId="240" xr:uid="{00000000-0005-0000-0000-0000F0000000}"/>
    <cellStyle name="Normal 257 2" xfId="241" xr:uid="{00000000-0005-0000-0000-0000F1000000}"/>
    <cellStyle name="Normal 258" xfId="242" xr:uid="{00000000-0005-0000-0000-0000F2000000}"/>
    <cellStyle name="Normal 258 2" xfId="243" xr:uid="{00000000-0005-0000-0000-0000F3000000}"/>
    <cellStyle name="Normal 259" xfId="244" xr:uid="{00000000-0005-0000-0000-0000F4000000}"/>
    <cellStyle name="Normal 259 2" xfId="245" xr:uid="{00000000-0005-0000-0000-0000F5000000}"/>
    <cellStyle name="Normal 26" xfId="246" xr:uid="{00000000-0005-0000-0000-0000F6000000}"/>
    <cellStyle name="Normal 260" xfId="247" xr:uid="{00000000-0005-0000-0000-0000F7000000}"/>
    <cellStyle name="Normal 260 2" xfId="248" xr:uid="{00000000-0005-0000-0000-0000F8000000}"/>
    <cellStyle name="Normal 261" xfId="249" xr:uid="{00000000-0005-0000-0000-0000F9000000}"/>
    <cellStyle name="Normal 262" xfId="250" xr:uid="{00000000-0005-0000-0000-0000FA000000}"/>
    <cellStyle name="Normal 263" xfId="251" xr:uid="{00000000-0005-0000-0000-0000FB000000}"/>
    <cellStyle name="Normal 264" xfId="252" xr:uid="{00000000-0005-0000-0000-0000FC000000}"/>
    <cellStyle name="Normal 265" xfId="253" xr:uid="{00000000-0005-0000-0000-0000FD000000}"/>
    <cellStyle name="Normal 265 2" xfId="254" xr:uid="{00000000-0005-0000-0000-0000FE000000}"/>
    <cellStyle name="Normal 265 3" xfId="255" xr:uid="{00000000-0005-0000-0000-0000FF000000}"/>
    <cellStyle name="Normal 266" xfId="256" xr:uid="{00000000-0005-0000-0000-000000010000}"/>
    <cellStyle name="Normal 266 2" xfId="257" xr:uid="{00000000-0005-0000-0000-000001010000}"/>
    <cellStyle name="Normal 266 3" xfId="258" xr:uid="{00000000-0005-0000-0000-000002010000}"/>
    <cellStyle name="Normal 267" xfId="259" xr:uid="{00000000-0005-0000-0000-000003010000}"/>
    <cellStyle name="Normal 267 2" xfId="260" xr:uid="{00000000-0005-0000-0000-000004010000}"/>
    <cellStyle name="Normal 268" xfId="261" xr:uid="{00000000-0005-0000-0000-000005010000}"/>
    <cellStyle name="Normal 268 2" xfId="262" xr:uid="{00000000-0005-0000-0000-000006010000}"/>
    <cellStyle name="Normal 269" xfId="263" xr:uid="{00000000-0005-0000-0000-000007010000}"/>
    <cellStyle name="Normal 269 2" xfId="264" xr:uid="{00000000-0005-0000-0000-000008010000}"/>
    <cellStyle name="Normal 27" xfId="265" xr:uid="{00000000-0005-0000-0000-000009010000}"/>
    <cellStyle name="Normal 270" xfId="266" xr:uid="{00000000-0005-0000-0000-00000A010000}"/>
    <cellStyle name="Normal 270 2" xfId="267" xr:uid="{00000000-0005-0000-0000-00000B010000}"/>
    <cellStyle name="Normal 271" xfId="268" xr:uid="{00000000-0005-0000-0000-00000C010000}"/>
    <cellStyle name="Normal 272" xfId="269" xr:uid="{00000000-0005-0000-0000-00000D010000}"/>
    <cellStyle name="Normal 273" xfId="270" xr:uid="{00000000-0005-0000-0000-00000E010000}"/>
    <cellStyle name="Normal 274" xfId="271" xr:uid="{00000000-0005-0000-0000-00000F010000}"/>
    <cellStyle name="Normal 275" xfId="272" xr:uid="{00000000-0005-0000-0000-000010010000}"/>
    <cellStyle name="Normal 276" xfId="273" xr:uid="{00000000-0005-0000-0000-000011010000}"/>
    <cellStyle name="Normal 277" xfId="274" xr:uid="{00000000-0005-0000-0000-000012010000}"/>
    <cellStyle name="Normal 278" xfId="275" xr:uid="{00000000-0005-0000-0000-000013010000}"/>
    <cellStyle name="Normal 279" xfId="276" xr:uid="{00000000-0005-0000-0000-000014010000}"/>
    <cellStyle name="Normal 28" xfId="277" xr:uid="{00000000-0005-0000-0000-000015010000}"/>
    <cellStyle name="Normal 280" xfId="278" xr:uid="{00000000-0005-0000-0000-000016010000}"/>
    <cellStyle name="Normal 281" xfId="279" xr:uid="{00000000-0005-0000-0000-000017010000}"/>
    <cellStyle name="Normal 286" xfId="391" xr:uid="{8FAFC966-BDDB-486E-8567-8F96B259A617}"/>
    <cellStyle name="Normal 29" xfId="280" xr:uid="{00000000-0005-0000-0000-000018010000}"/>
    <cellStyle name="Normal 3" xfId="281" xr:uid="{00000000-0005-0000-0000-000019010000}"/>
    <cellStyle name="Normal 3 2" xfId="282" xr:uid="{00000000-0005-0000-0000-00001A010000}"/>
    <cellStyle name="Normal 3 2 2" xfId="283" xr:uid="{00000000-0005-0000-0000-00001B010000}"/>
    <cellStyle name="Normal 3 2 2 2" xfId="284" xr:uid="{00000000-0005-0000-0000-00001C010000}"/>
    <cellStyle name="Normal 3 3" xfId="285" xr:uid="{00000000-0005-0000-0000-00001D010000}"/>
    <cellStyle name="Normal 3 3 2" xfId="286" xr:uid="{00000000-0005-0000-0000-00001E010000}"/>
    <cellStyle name="Normal 3 4" xfId="287" xr:uid="{00000000-0005-0000-0000-00001F010000}"/>
    <cellStyle name="Normal 30" xfId="288" xr:uid="{00000000-0005-0000-0000-000020010000}"/>
    <cellStyle name="Normal 31" xfId="289" xr:uid="{00000000-0005-0000-0000-000021010000}"/>
    <cellStyle name="Normal 32" xfId="290" xr:uid="{00000000-0005-0000-0000-000022010000}"/>
    <cellStyle name="Normal 33" xfId="291" xr:uid="{00000000-0005-0000-0000-000023010000}"/>
    <cellStyle name="Normal 34" xfId="292" xr:uid="{00000000-0005-0000-0000-000024010000}"/>
    <cellStyle name="Normal 35" xfId="293" xr:uid="{00000000-0005-0000-0000-000025010000}"/>
    <cellStyle name="Normal 36" xfId="294" xr:uid="{00000000-0005-0000-0000-000026010000}"/>
    <cellStyle name="Normal 37" xfId="295" xr:uid="{00000000-0005-0000-0000-000027010000}"/>
    <cellStyle name="Normal 38" xfId="296" xr:uid="{00000000-0005-0000-0000-000028010000}"/>
    <cellStyle name="Normal 39" xfId="297" xr:uid="{00000000-0005-0000-0000-000029010000}"/>
    <cellStyle name="Normal 4" xfId="298" xr:uid="{00000000-0005-0000-0000-00002A010000}"/>
    <cellStyle name="Normal 4 2" xfId="299" xr:uid="{00000000-0005-0000-0000-00002B010000}"/>
    <cellStyle name="Normal 4 3" xfId="300" xr:uid="{00000000-0005-0000-0000-00002C010000}"/>
    <cellStyle name="Normal 4 4" xfId="301" xr:uid="{00000000-0005-0000-0000-00002D010000}"/>
    <cellStyle name="Normal 40" xfId="302" xr:uid="{00000000-0005-0000-0000-00002E010000}"/>
    <cellStyle name="Normal 41" xfId="303" xr:uid="{00000000-0005-0000-0000-00002F010000}"/>
    <cellStyle name="Normal 42" xfId="304" xr:uid="{00000000-0005-0000-0000-000030010000}"/>
    <cellStyle name="Normal 43" xfId="305" xr:uid="{00000000-0005-0000-0000-000031010000}"/>
    <cellStyle name="Normal 44" xfId="306" xr:uid="{00000000-0005-0000-0000-000032010000}"/>
    <cellStyle name="Normal 45" xfId="307" xr:uid="{00000000-0005-0000-0000-000033010000}"/>
    <cellStyle name="Normal 46" xfId="308" xr:uid="{00000000-0005-0000-0000-000034010000}"/>
    <cellStyle name="Normal 47" xfId="309" xr:uid="{00000000-0005-0000-0000-000035010000}"/>
    <cellStyle name="Normal 48" xfId="310" xr:uid="{00000000-0005-0000-0000-000036010000}"/>
    <cellStyle name="Normal 49" xfId="311" xr:uid="{00000000-0005-0000-0000-000037010000}"/>
    <cellStyle name="Normal 5" xfId="312" xr:uid="{00000000-0005-0000-0000-000038010000}"/>
    <cellStyle name="Normal 50" xfId="313" xr:uid="{00000000-0005-0000-0000-000039010000}"/>
    <cellStyle name="Normal 51" xfId="314" xr:uid="{00000000-0005-0000-0000-00003A010000}"/>
    <cellStyle name="Normal 52" xfId="315" xr:uid="{00000000-0005-0000-0000-00003B010000}"/>
    <cellStyle name="Normal 53" xfId="316" xr:uid="{00000000-0005-0000-0000-00003C010000}"/>
    <cellStyle name="Normal 54" xfId="317" xr:uid="{00000000-0005-0000-0000-00003D010000}"/>
    <cellStyle name="Normal 55" xfId="318" xr:uid="{00000000-0005-0000-0000-00003E010000}"/>
    <cellStyle name="Normal 56" xfId="319" xr:uid="{00000000-0005-0000-0000-00003F010000}"/>
    <cellStyle name="Normal 57" xfId="320" xr:uid="{00000000-0005-0000-0000-000040010000}"/>
    <cellStyle name="Normal 58" xfId="321" xr:uid="{00000000-0005-0000-0000-000041010000}"/>
    <cellStyle name="Normal 59" xfId="322" xr:uid="{00000000-0005-0000-0000-000042010000}"/>
    <cellStyle name="Normal 6" xfId="323" xr:uid="{00000000-0005-0000-0000-000043010000}"/>
    <cellStyle name="Normal 60" xfId="324" xr:uid="{00000000-0005-0000-0000-000044010000}"/>
    <cellStyle name="Normal 61" xfId="325" xr:uid="{00000000-0005-0000-0000-000045010000}"/>
    <cellStyle name="Normal 62" xfId="326" xr:uid="{00000000-0005-0000-0000-000046010000}"/>
    <cellStyle name="Normal 63" xfId="327" xr:uid="{00000000-0005-0000-0000-000047010000}"/>
    <cellStyle name="Normal 64" xfId="328" xr:uid="{00000000-0005-0000-0000-000048010000}"/>
    <cellStyle name="Normal 65" xfId="329" xr:uid="{00000000-0005-0000-0000-000049010000}"/>
    <cellStyle name="Normal 66" xfId="330" xr:uid="{00000000-0005-0000-0000-00004A010000}"/>
    <cellStyle name="Normal 67" xfId="331" xr:uid="{00000000-0005-0000-0000-00004B010000}"/>
    <cellStyle name="Normal 68" xfId="332" xr:uid="{00000000-0005-0000-0000-00004C010000}"/>
    <cellStyle name="Normal 69" xfId="333" xr:uid="{00000000-0005-0000-0000-00004D010000}"/>
    <cellStyle name="Normal 7" xfId="334" xr:uid="{00000000-0005-0000-0000-00004E010000}"/>
    <cellStyle name="Normal 70" xfId="335" xr:uid="{00000000-0005-0000-0000-00004F010000}"/>
    <cellStyle name="Normal 71" xfId="336" xr:uid="{00000000-0005-0000-0000-000050010000}"/>
    <cellStyle name="Normal 72" xfId="337" xr:uid="{00000000-0005-0000-0000-000051010000}"/>
    <cellStyle name="Normal 73" xfId="338" xr:uid="{00000000-0005-0000-0000-000052010000}"/>
    <cellStyle name="Normal 74" xfId="339" xr:uid="{00000000-0005-0000-0000-000053010000}"/>
    <cellStyle name="Normal 75" xfId="340" xr:uid="{00000000-0005-0000-0000-000054010000}"/>
    <cellStyle name="Normal 76" xfId="341" xr:uid="{00000000-0005-0000-0000-000055010000}"/>
    <cellStyle name="Normal 77" xfId="342" xr:uid="{00000000-0005-0000-0000-000056010000}"/>
    <cellStyle name="Normal 78" xfId="343" xr:uid="{00000000-0005-0000-0000-000057010000}"/>
    <cellStyle name="Normal 79" xfId="344" xr:uid="{00000000-0005-0000-0000-000058010000}"/>
    <cellStyle name="Normal 8" xfId="345" xr:uid="{00000000-0005-0000-0000-000059010000}"/>
    <cellStyle name="Normal 80" xfId="346" xr:uid="{00000000-0005-0000-0000-00005A010000}"/>
    <cellStyle name="Normal 81" xfId="347" xr:uid="{00000000-0005-0000-0000-00005B010000}"/>
    <cellStyle name="Normal 82" xfId="348" xr:uid="{00000000-0005-0000-0000-00005C010000}"/>
    <cellStyle name="Normal 83" xfId="349" xr:uid="{00000000-0005-0000-0000-00005D010000}"/>
    <cellStyle name="Normal 84" xfId="350" xr:uid="{00000000-0005-0000-0000-00005E010000}"/>
    <cellStyle name="Normal 85" xfId="351" xr:uid="{00000000-0005-0000-0000-00005F010000}"/>
    <cellStyle name="Normal 86" xfId="352" xr:uid="{00000000-0005-0000-0000-000060010000}"/>
    <cellStyle name="Normal 87" xfId="353" xr:uid="{00000000-0005-0000-0000-000061010000}"/>
    <cellStyle name="Normal 88" xfId="354" xr:uid="{00000000-0005-0000-0000-000062010000}"/>
    <cellStyle name="Normal 89" xfId="355" xr:uid="{00000000-0005-0000-0000-000063010000}"/>
    <cellStyle name="Normal 9" xfId="356" xr:uid="{00000000-0005-0000-0000-000064010000}"/>
    <cellStyle name="Normal 9 3" xfId="357" xr:uid="{00000000-0005-0000-0000-000065010000}"/>
    <cellStyle name="Normal 9 3 2" xfId="358" xr:uid="{00000000-0005-0000-0000-000066010000}"/>
    <cellStyle name="Normal 90" xfId="359" xr:uid="{00000000-0005-0000-0000-000067010000}"/>
    <cellStyle name="Normal 91" xfId="360" xr:uid="{00000000-0005-0000-0000-000068010000}"/>
    <cellStyle name="Normal 92" xfId="361" xr:uid="{00000000-0005-0000-0000-000069010000}"/>
    <cellStyle name="Normal 93" xfId="362" xr:uid="{00000000-0005-0000-0000-00006A010000}"/>
    <cellStyle name="Normal 94" xfId="363" xr:uid="{00000000-0005-0000-0000-00006B010000}"/>
    <cellStyle name="Normal 95" xfId="364" xr:uid="{00000000-0005-0000-0000-00006C010000}"/>
    <cellStyle name="Normal 96" xfId="365" xr:uid="{00000000-0005-0000-0000-00006D010000}"/>
    <cellStyle name="Normal 97" xfId="366" xr:uid="{00000000-0005-0000-0000-00006E010000}"/>
    <cellStyle name="Normal 98" xfId="367" xr:uid="{00000000-0005-0000-0000-00006F010000}"/>
    <cellStyle name="Normal 99" xfId="368" xr:uid="{00000000-0005-0000-0000-000070010000}"/>
    <cellStyle name="Normal_Prototype_Scorecard-LgOffice-2008-03-13" xfId="369" xr:uid="{00000000-0005-0000-0000-000071010000}"/>
    <cellStyle name="Normal_Prototype_Scorecard-LgOffice-2008-03-13 2" xfId="370" xr:uid="{00000000-0005-0000-0000-000072010000}"/>
    <cellStyle name="Normal_Schedules_Trans" xfId="371" xr:uid="{00000000-0005-0000-0000-000073010000}"/>
    <cellStyle name="Note 2" xfId="372" xr:uid="{00000000-0005-0000-0000-000074010000}"/>
    <cellStyle name="Output" xfId="373" builtinId="21" customBuiltin="1"/>
    <cellStyle name="Percent" xfId="374" builtinId="5"/>
    <cellStyle name="Percent 2" xfId="375" xr:uid="{00000000-0005-0000-0000-000077010000}"/>
    <cellStyle name="Percent 2 2" xfId="376" xr:uid="{00000000-0005-0000-0000-000078010000}"/>
    <cellStyle name="Percent 2 3" xfId="377" xr:uid="{00000000-0005-0000-0000-000079010000}"/>
    <cellStyle name="Percent 2 4" xfId="378" xr:uid="{00000000-0005-0000-0000-00007A010000}"/>
    <cellStyle name="Percent 2 5" xfId="379" xr:uid="{00000000-0005-0000-0000-00007B010000}"/>
    <cellStyle name="Percent 2 6" xfId="380" xr:uid="{00000000-0005-0000-0000-00007C010000}"/>
    <cellStyle name="Percent 2 7" xfId="381" xr:uid="{00000000-0005-0000-0000-00007D010000}"/>
    <cellStyle name="Percent 2 8" xfId="382" xr:uid="{00000000-0005-0000-0000-00007E010000}"/>
    <cellStyle name="Percent 3" xfId="383" xr:uid="{00000000-0005-0000-0000-00007F010000}"/>
    <cellStyle name="Percent 4" xfId="384" xr:uid="{00000000-0005-0000-0000-000080010000}"/>
    <cellStyle name="Percent 5" xfId="385" xr:uid="{00000000-0005-0000-0000-000081010000}"/>
    <cellStyle name="Percent 6" xfId="386" xr:uid="{00000000-0005-0000-0000-000082010000}"/>
    <cellStyle name="Title" xfId="387" builtinId="15" customBuiltin="1"/>
    <cellStyle name="Total" xfId="388" builtinId="25" customBuiltin="1"/>
    <cellStyle name="Warning Text" xfId="389" builtinId="11" customBuiltin="1"/>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883686109123698"/>
          <c:w val="0.78666698676227886"/>
          <c:h val="0.56509771724825464"/>
        </c:manualLayout>
      </c:layout>
      <c:barChart>
        <c:barDir val="col"/>
        <c:grouping val="clustered"/>
        <c:varyColors val="0"/>
        <c:ser>
          <c:idx val="1"/>
          <c:order val="1"/>
          <c:tx>
            <c:v>Fan (On|Off)</c:v>
          </c:tx>
          <c:spPr>
            <a:solidFill>
              <a:srgbClr val="00B0F0"/>
            </a:solidFill>
            <a:ln>
              <a:solidFill>
                <a:srgbClr val="00B0F0"/>
              </a:solidFill>
            </a:ln>
          </c:spPr>
          <c:invertIfNegative val="0"/>
          <c:val>
            <c:numRef>
              <c:f>Schedules!$E$37:$AB$37</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0</c:v>
                </c:pt>
              </c:numCache>
            </c:numRef>
          </c:val>
          <c:extLst>
            <c:ext xmlns:c16="http://schemas.microsoft.com/office/drawing/2014/chart" uri="{C3380CC4-5D6E-409C-BE32-E72D297353CC}">
              <c16:uniqueId val="{00000000-FA0D-4A7B-851F-1A8BDBC74BFA}"/>
            </c:ext>
          </c:extLst>
        </c:ser>
        <c:dLbls>
          <c:showLegendKey val="0"/>
          <c:showVal val="0"/>
          <c:showCatName val="0"/>
          <c:showSerName val="0"/>
          <c:showPercent val="0"/>
          <c:showBubbleSize val="0"/>
        </c:dLbls>
        <c:gapWidth val="103"/>
        <c:axId val="507877016"/>
        <c:axId val="1"/>
      </c:barChart>
      <c:barChart>
        <c:barDir val="col"/>
        <c:grouping val="clustered"/>
        <c:varyColors val="0"/>
        <c:ser>
          <c:idx val="0"/>
          <c:order val="0"/>
          <c:tx>
            <c:v>Infiltration</c:v>
          </c:tx>
          <c:spPr>
            <a:solidFill>
              <a:srgbClr val="FF0000"/>
            </a:solidFill>
            <a:ln>
              <a:solidFill>
                <a:srgbClr val="FF0000"/>
              </a:solidFill>
            </a:ln>
          </c:spPr>
          <c:invertIfNegative val="0"/>
          <c:val>
            <c:numRef>
              <c:f>Schedules!$E$33:$AB$33</c:f>
              <c:numCache>
                <c:formatCode>General</c:formatCode>
                <c:ptCount val="24"/>
                <c:pt idx="0">
                  <c:v>1</c:v>
                </c:pt>
                <c:pt idx="1">
                  <c:v>1</c:v>
                </c:pt>
                <c:pt idx="2">
                  <c:v>1</c:v>
                </c:pt>
                <c:pt idx="3">
                  <c:v>1</c:v>
                </c:pt>
                <c:pt idx="4">
                  <c:v>1</c:v>
                </c:pt>
                <c:pt idx="5">
                  <c:v>1</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1</c:v>
                </c:pt>
                <c:pt idx="23">
                  <c:v>1</c:v>
                </c:pt>
              </c:numCache>
            </c:numRef>
          </c:val>
          <c:extLst>
            <c:ext xmlns:c16="http://schemas.microsoft.com/office/drawing/2014/chart" uri="{C3380CC4-5D6E-409C-BE32-E72D297353CC}">
              <c16:uniqueId val="{00000001-FA0D-4A7B-851F-1A8BDBC74BFA}"/>
            </c:ext>
          </c:extLst>
        </c:ser>
        <c:dLbls>
          <c:showLegendKey val="0"/>
          <c:showVal val="0"/>
          <c:showCatName val="0"/>
          <c:showSerName val="0"/>
          <c:showPercent val="0"/>
          <c:showBubbleSize val="0"/>
        </c:dLbls>
        <c:gapWidth val="500"/>
        <c:axId val="3"/>
        <c:axId val="4"/>
      </c:barChart>
      <c:catAx>
        <c:axId val="50787701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Fan (On|Off)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7877016"/>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Infiltration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9576557572213286"/>
          <c:y val="2.9149087133339104E-2"/>
          <c:w val="0.40850122183002996"/>
          <c:h val="7.8477805658908023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11" l="0.70000000000000062" r="0.70000000000000062" t="0.750000000000004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493"/>
          <c:w val="0.78666698676227853"/>
          <c:h val="0.56388927130078048"/>
        </c:manualLayout>
      </c:layout>
      <c:barChart>
        <c:barDir val="col"/>
        <c:grouping val="clustered"/>
        <c:varyColors val="0"/>
        <c:ser>
          <c:idx val="1"/>
          <c:order val="1"/>
          <c:tx>
            <c:v>Service Water</c:v>
          </c:tx>
          <c:spPr>
            <a:solidFill>
              <a:srgbClr val="00B0F0"/>
            </a:solidFill>
            <a:ln>
              <a:solidFill>
                <a:srgbClr val="00B0F0"/>
              </a:solidFill>
            </a:ln>
          </c:spPr>
          <c:invertIfNegative val="0"/>
          <c:val>
            <c:numRef>
              <c:f>Schedules!$E$30:$AB$30</c:f>
              <c:numCache>
                <c:formatCode>0.00</c:formatCode>
                <c:ptCount val="24"/>
                <c:pt idx="0">
                  <c:v>0</c:v>
                </c:pt>
                <c:pt idx="1">
                  <c:v>0</c:v>
                </c:pt>
                <c:pt idx="2">
                  <c:v>0</c:v>
                </c:pt>
                <c:pt idx="3">
                  <c:v>0</c:v>
                </c:pt>
                <c:pt idx="4">
                  <c:v>0</c:v>
                </c:pt>
                <c:pt idx="5">
                  <c:v>0</c:v>
                </c:pt>
                <c:pt idx="6" formatCode="General">
                  <c:v>7.0000000000000007E-2</c:v>
                </c:pt>
                <c:pt idx="7" formatCode="General">
                  <c:v>0.11</c:v>
                </c:pt>
                <c:pt idx="8" formatCode="General">
                  <c:v>0.15</c:v>
                </c:pt>
                <c:pt idx="9" formatCode="General">
                  <c:v>0.21</c:v>
                </c:pt>
                <c:pt idx="10" formatCode="General">
                  <c:v>0.19</c:v>
                </c:pt>
                <c:pt idx="11" formatCode="General">
                  <c:v>0.23</c:v>
                </c:pt>
                <c:pt idx="12" formatCode="General">
                  <c:v>0.2</c:v>
                </c:pt>
                <c:pt idx="13" formatCode="General">
                  <c:v>0.19</c:v>
                </c:pt>
                <c:pt idx="14" formatCode="General">
                  <c:v>0.15</c:v>
                </c:pt>
                <c:pt idx="15" formatCode="General">
                  <c:v>0.13</c:v>
                </c:pt>
                <c:pt idx="16" formatCode="General">
                  <c:v>0.14000000000000001</c:v>
                </c:pt>
                <c:pt idx="17" formatCode="General">
                  <c:v>7.0000000000000007E-2</c:v>
                </c:pt>
                <c:pt idx="18" formatCode="General">
                  <c:v>7.0000000000000007E-2</c:v>
                </c:pt>
                <c:pt idx="19" formatCode="General">
                  <c:v>7.0000000000000007E-2</c:v>
                </c:pt>
                <c:pt idx="20" formatCode="General">
                  <c:v>7.0000000000000007E-2</c:v>
                </c:pt>
                <c:pt idx="21" formatCode="General">
                  <c:v>0.09</c:v>
                </c:pt>
                <c:pt idx="22" formatCode="General">
                  <c:v>0.05</c:v>
                </c:pt>
                <c:pt idx="23" formatCode="General">
                  <c:v>0.05</c:v>
                </c:pt>
              </c:numCache>
            </c:numRef>
          </c:val>
          <c:extLst>
            <c:ext xmlns:c16="http://schemas.microsoft.com/office/drawing/2014/chart" uri="{C3380CC4-5D6E-409C-BE32-E72D297353CC}">
              <c16:uniqueId val="{00000000-2B74-4799-897F-00BE5AE57C9F}"/>
            </c:ext>
          </c:extLst>
        </c:ser>
        <c:dLbls>
          <c:showLegendKey val="0"/>
          <c:showVal val="0"/>
          <c:showCatName val="0"/>
          <c:showSerName val="0"/>
          <c:showPercent val="0"/>
          <c:showBubbleSize val="0"/>
        </c:dLbls>
        <c:gapWidth val="103"/>
        <c:axId val="506017552"/>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Schedules!$E$14:$AB$14</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1-2B74-4799-897F-00BE5AE57C9F}"/>
            </c:ext>
          </c:extLst>
        </c:ser>
        <c:dLbls>
          <c:showLegendKey val="0"/>
          <c:showVal val="0"/>
          <c:showCatName val="0"/>
          <c:showSerName val="0"/>
          <c:showPercent val="0"/>
          <c:showBubbleSize val="0"/>
        </c:dLbls>
        <c:gapWidth val="500"/>
        <c:axId val="3"/>
        <c:axId val="4"/>
      </c:barChart>
      <c:catAx>
        <c:axId val="506017552"/>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cs typeface="Calibri"/>
                  </a:rPr>
                  <a:t>Satur</a:t>
                </a:r>
                <a:r>
                  <a:rPr lang="en-US" sz="1000" b="0" i="0" u="none" strike="noStrike" baseline="0">
                    <a:solidFill>
                      <a:srgbClr val="000000"/>
                    </a:solidFill>
                    <a:latin typeface="Arial"/>
                    <a:cs typeface="Arial"/>
                  </a:rPr>
                  <a:t>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Service Water</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017552"/>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7947937633623615"/>
          <c:y val="2.9214679662839502E-2"/>
          <c:w val="0.43180226312770503"/>
          <c:h val="7.8654132991085368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77" l="0.70000000000000062" r="0.70000000000000062" t="0.7500000000000047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2005571030640669"/>
          <c:w val="0.78666698676227853"/>
          <c:h val="0.56267409470752094"/>
        </c:manualLayout>
      </c:layout>
      <c:barChart>
        <c:barDir val="col"/>
        <c:grouping val="clustered"/>
        <c:varyColors val="0"/>
        <c:ser>
          <c:idx val="1"/>
          <c:order val="1"/>
          <c:tx>
            <c:v>Lighting</c:v>
          </c:tx>
          <c:spPr>
            <a:solidFill>
              <a:srgbClr val="FFC000"/>
            </a:solidFill>
            <a:ln>
              <a:solidFill>
                <a:srgbClr val="FFC000"/>
              </a:solidFill>
            </a:ln>
          </c:spPr>
          <c:invertIfNegative val="0"/>
          <c:val>
            <c:numRef>
              <c:f>Schedules!$E$4:$AB$4</c:f>
              <c:numCache>
                <c:formatCode>General</c:formatCode>
                <c:ptCount val="24"/>
                <c:pt idx="0">
                  <c:v>0.05</c:v>
                </c:pt>
                <c:pt idx="1">
                  <c:v>0.05</c:v>
                </c:pt>
                <c:pt idx="2">
                  <c:v>0.05</c:v>
                </c:pt>
                <c:pt idx="3">
                  <c:v>0.05</c:v>
                </c:pt>
                <c:pt idx="4">
                  <c:v>0.05</c:v>
                </c:pt>
                <c:pt idx="5">
                  <c:v>0.05</c:v>
                </c:pt>
                <c:pt idx="6">
                  <c:v>0.1</c:v>
                </c:pt>
                <c:pt idx="7">
                  <c:v>0.1</c:v>
                </c:pt>
                <c:pt idx="8">
                  <c:v>0.3</c:v>
                </c:pt>
                <c:pt idx="9">
                  <c:v>0.3</c:v>
                </c:pt>
                <c:pt idx="10">
                  <c:v>0.3</c:v>
                </c:pt>
                <c:pt idx="11">
                  <c:v>0.3</c:v>
                </c:pt>
                <c:pt idx="12">
                  <c:v>0.15</c:v>
                </c:pt>
                <c:pt idx="13">
                  <c:v>0.15</c:v>
                </c:pt>
                <c:pt idx="14">
                  <c:v>0.15</c:v>
                </c:pt>
                <c:pt idx="15">
                  <c:v>0.15</c:v>
                </c:pt>
                <c:pt idx="16">
                  <c:v>0.15</c:v>
                </c:pt>
                <c:pt idx="17">
                  <c:v>0.05</c:v>
                </c:pt>
                <c:pt idx="18">
                  <c:v>0.05</c:v>
                </c:pt>
                <c:pt idx="19">
                  <c:v>0.05</c:v>
                </c:pt>
                <c:pt idx="20">
                  <c:v>0.05</c:v>
                </c:pt>
                <c:pt idx="21">
                  <c:v>0.05</c:v>
                </c:pt>
                <c:pt idx="22">
                  <c:v>0.05</c:v>
                </c:pt>
                <c:pt idx="23">
                  <c:v>0.05</c:v>
                </c:pt>
              </c:numCache>
            </c:numRef>
          </c:val>
          <c:extLst>
            <c:ext xmlns:c16="http://schemas.microsoft.com/office/drawing/2014/chart" uri="{C3380CC4-5D6E-409C-BE32-E72D297353CC}">
              <c16:uniqueId val="{00000000-A6A9-400C-860A-B04D3EAFA3B7}"/>
            </c:ext>
          </c:extLst>
        </c:ser>
        <c:ser>
          <c:idx val="2"/>
          <c:order val="2"/>
          <c:tx>
            <c:v>Plug</c:v>
          </c:tx>
          <c:spPr>
            <a:solidFill>
              <a:srgbClr val="00B0F0"/>
            </a:solidFill>
            <a:ln>
              <a:solidFill>
                <a:srgbClr val="00B0F0"/>
              </a:solidFill>
            </a:ln>
          </c:spPr>
          <c:invertIfNegative val="0"/>
          <c:val>
            <c:numRef>
              <c:f>Schedules!$E$9:$AB$9</c:f>
              <c:numCache>
                <c:formatCode>General</c:formatCode>
                <c:ptCount val="24"/>
                <c:pt idx="0">
                  <c:v>0.3</c:v>
                </c:pt>
                <c:pt idx="1">
                  <c:v>0.3</c:v>
                </c:pt>
                <c:pt idx="2">
                  <c:v>0.3</c:v>
                </c:pt>
                <c:pt idx="3">
                  <c:v>0.3</c:v>
                </c:pt>
                <c:pt idx="4">
                  <c:v>0.3</c:v>
                </c:pt>
                <c:pt idx="5">
                  <c:v>0.3</c:v>
                </c:pt>
                <c:pt idx="6">
                  <c:v>0.4</c:v>
                </c:pt>
                <c:pt idx="7">
                  <c:v>0.4</c:v>
                </c:pt>
                <c:pt idx="8">
                  <c:v>0.5</c:v>
                </c:pt>
                <c:pt idx="9">
                  <c:v>0.5</c:v>
                </c:pt>
                <c:pt idx="10">
                  <c:v>0.5</c:v>
                </c:pt>
                <c:pt idx="11">
                  <c:v>0.5</c:v>
                </c:pt>
                <c:pt idx="12">
                  <c:v>0.35</c:v>
                </c:pt>
                <c:pt idx="13">
                  <c:v>0.35</c:v>
                </c:pt>
                <c:pt idx="14">
                  <c:v>0.35</c:v>
                </c:pt>
                <c:pt idx="15">
                  <c:v>0.35</c:v>
                </c:pt>
                <c:pt idx="16">
                  <c:v>0.35</c:v>
                </c:pt>
                <c:pt idx="17">
                  <c:v>0.3</c:v>
                </c:pt>
                <c:pt idx="18">
                  <c:v>0.3</c:v>
                </c:pt>
                <c:pt idx="19">
                  <c:v>0.3</c:v>
                </c:pt>
                <c:pt idx="20">
                  <c:v>0.3</c:v>
                </c:pt>
                <c:pt idx="21">
                  <c:v>0.3</c:v>
                </c:pt>
                <c:pt idx="22">
                  <c:v>0.3</c:v>
                </c:pt>
                <c:pt idx="23">
                  <c:v>0.3</c:v>
                </c:pt>
              </c:numCache>
            </c:numRef>
          </c:val>
          <c:extLst>
            <c:ext xmlns:c16="http://schemas.microsoft.com/office/drawing/2014/chart" uri="{C3380CC4-5D6E-409C-BE32-E72D297353CC}">
              <c16:uniqueId val="{00000001-A6A9-400C-860A-B04D3EAFA3B7}"/>
            </c:ext>
          </c:extLst>
        </c:ser>
        <c:dLbls>
          <c:showLegendKey val="0"/>
          <c:showVal val="0"/>
          <c:showCatName val="0"/>
          <c:showSerName val="0"/>
          <c:showPercent val="0"/>
          <c:showBubbleSize val="0"/>
        </c:dLbls>
        <c:gapWidth val="100"/>
        <c:axId val="506019192"/>
        <c:axId val="1"/>
      </c:barChart>
      <c:barChart>
        <c:barDir val="col"/>
        <c:grouping val="clustered"/>
        <c:varyColors val="0"/>
        <c:ser>
          <c:idx val="0"/>
          <c:order val="0"/>
          <c:tx>
            <c:v>Occupancy</c:v>
          </c:tx>
          <c:spPr>
            <a:solidFill>
              <a:schemeClr val="tx1"/>
            </a:solidFill>
            <a:ln>
              <a:solidFill>
                <a:schemeClr val="tx1"/>
              </a:solidFill>
            </a:ln>
          </c:spPr>
          <c:invertIfNegative val="0"/>
          <c:val>
            <c:numRef>
              <c:f>Schedules!$E$14:$AB$14</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2-A6A9-400C-860A-B04D3EAFA3B7}"/>
            </c:ext>
          </c:extLst>
        </c:ser>
        <c:dLbls>
          <c:showLegendKey val="0"/>
          <c:showVal val="0"/>
          <c:showCatName val="0"/>
          <c:showSerName val="0"/>
          <c:showPercent val="0"/>
          <c:showBubbleSize val="0"/>
        </c:dLbls>
        <c:gapWidth val="500"/>
        <c:axId val="3"/>
        <c:axId val="4"/>
      </c:barChart>
      <c:catAx>
        <c:axId val="50601919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0000"/>
                    </a:solidFill>
                    <a:latin typeface="Arial"/>
                    <a:ea typeface="Arial"/>
                    <a:cs typeface="Arial"/>
                  </a:defRPr>
                </a:pPr>
                <a:r>
                  <a:rPr lang="en-US"/>
                  <a:t>Lighting &amp; Plug</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019192"/>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00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7815487302497788"/>
          <c:y val="2.9214679662839502E-2"/>
          <c:w val="0.44239849820096988"/>
          <c:h val="7.8654132991085368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33" l="0.70000000000000062" r="0.70000000000000062" t="0.75000000000000433"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33338148331014"/>
          <c:y val="0.21944459326483493"/>
          <c:w val="0.78666698676227853"/>
          <c:h val="0.56388927130078048"/>
        </c:manualLayout>
      </c:layout>
      <c:barChart>
        <c:barDir val="col"/>
        <c:grouping val="clustered"/>
        <c:varyColors val="0"/>
        <c:ser>
          <c:idx val="1"/>
          <c:order val="1"/>
          <c:tx>
            <c:v>Heating Setpoint</c:v>
          </c:tx>
          <c:spPr>
            <a:solidFill>
              <a:srgbClr val="0000FF"/>
            </a:solidFill>
            <a:ln>
              <a:solidFill>
                <a:srgbClr val="0000FF"/>
              </a:solidFill>
            </a:ln>
          </c:spPr>
          <c:invertIfNegative val="0"/>
          <c:val>
            <c:numRef>
              <c:f>Schedules!$E$42:$AB$42</c:f>
              <c:numCache>
                <c:formatCode>0</c:formatCode>
                <c:ptCount val="24"/>
                <c:pt idx="0">
                  <c:v>60.08</c:v>
                </c:pt>
                <c:pt idx="1">
                  <c:v>60.08</c:v>
                </c:pt>
                <c:pt idx="2">
                  <c:v>60.08</c:v>
                </c:pt>
                <c:pt idx="3">
                  <c:v>60.08</c:v>
                </c:pt>
                <c:pt idx="4">
                  <c:v>64.040000000000006</c:v>
                </c:pt>
                <c:pt idx="5">
                  <c:v>68</c:v>
                </c:pt>
                <c:pt idx="6">
                  <c:v>69.8</c:v>
                </c:pt>
                <c:pt idx="7">
                  <c:v>69.8</c:v>
                </c:pt>
                <c:pt idx="8">
                  <c:v>69.8</c:v>
                </c:pt>
                <c:pt idx="9">
                  <c:v>69.8</c:v>
                </c:pt>
                <c:pt idx="10">
                  <c:v>69.8</c:v>
                </c:pt>
                <c:pt idx="11">
                  <c:v>69.8</c:v>
                </c:pt>
                <c:pt idx="12">
                  <c:v>69.8</c:v>
                </c:pt>
                <c:pt idx="13">
                  <c:v>69.8</c:v>
                </c:pt>
                <c:pt idx="14">
                  <c:v>69.8</c:v>
                </c:pt>
                <c:pt idx="15">
                  <c:v>69.8</c:v>
                </c:pt>
                <c:pt idx="16">
                  <c:v>69.8</c:v>
                </c:pt>
                <c:pt idx="17">
                  <c:v>69.8</c:v>
                </c:pt>
                <c:pt idx="18">
                  <c:v>69.8</c:v>
                </c:pt>
                <c:pt idx="19">
                  <c:v>69.8</c:v>
                </c:pt>
                <c:pt idx="20">
                  <c:v>69.8</c:v>
                </c:pt>
                <c:pt idx="21">
                  <c:v>69.8</c:v>
                </c:pt>
                <c:pt idx="22">
                  <c:v>60.08</c:v>
                </c:pt>
                <c:pt idx="23">
                  <c:v>60.08</c:v>
                </c:pt>
              </c:numCache>
            </c:numRef>
          </c:val>
          <c:extLst>
            <c:ext xmlns:c16="http://schemas.microsoft.com/office/drawing/2014/chart" uri="{C3380CC4-5D6E-409C-BE32-E72D297353CC}">
              <c16:uniqueId val="{00000000-0935-416C-A2FB-A061618C4F5A}"/>
            </c:ext>
          </c:extLst>
        </c:ser>
        <c:ser>
          <c:idx val="2"/>
          <c:order val="2"/>
          <c:tx>
            <c:v>Cooling Setpoint</c:v>
          </c:tx>
          <c:spPr>
            <a:solidFill>
              <a:srgbClr val="92D050"/>
            </a:solidFill>
            <a:ln>
              <a:solidFill>
                <a:srgbClr val="92D050"/>
              </a:solidFill>
            </a:ln>
          </c:spPr>
          <c:invertIfNegative val="0"/>
          <c:val>
            <c:numRef>
              <c:f>Schedules!$E$47:$AB$47</c:f>
              <c:numCache>
                <c:formatCode>0</c:formatCode>
                <c:ptCount val="24"/>
                <c:pt idx="0">
                  <c:v>80.06</c:v>
                </c:pt>
                <c:pt idx="1">
                  <c:v>80.06</c:v>
                </c:pt>
                <c:pt idx="2">
                  <c:v>80.06</c:v>
                </c:pt>
                <c:pt idx="3">
                  <c:v>80.06</c:v>
                </c:pt>
                <c:pt idx="4">
                  <c:v>78.08</c:v>
                </c:pt>
                <c:pt idx="5">
                  <c:v>77</c:v>
                </c:pt>
                <c:pt idx="6">
                  <c:v>75.2</c:v>
                </c:pt>
                <c:pt idx="7">
                  <c:v>75.2</c:v>
                </c:pt>
                <c:pt idx="8">
                  <c:v>75.2</c:v>
                </c:pt>
                <c:pt idx="9">
                  <c:v>75.2</c:v>
                </c:pt>
                <c:pt idx="10">
                  <c:v>75.2</c:v>
                </c:pt>
                <c:pt idx="11">
                  <c:v>75.2</c:v>
                </c:pt>
                <c:pt idx="12">
                  <c:v>75.2</c:v>
                </c:pt>
                <c:pt idx="13">
                  <c:v>75.2</c:v>
                </c:pt>
                <c:pt idx="14">
                  <c:v>75.2</c:v>
                </c:pt>
                <c:pt idx="15">
                  <c:v>75.2</c:v>
                </c:pt>
                <c:pt idx="16">
                  <c:v>75.2</c:v>
                </c:pt>
                <c:pt idx="17">
                  <c:v>75.2</c:v>
                </c:pt>
                <c:pt idx="18">
                  <c:v>75.2</c:v>
                </c:pt>
                <c:pt idx="19">
                  <c:v>75.2</c:v>
                </c:pt>
                <c:pt idx="20">
                  <c:v>75.2</c:v>
                </c:pt>
                <c:pt idx="21">
                  <c:v>75.2</c:v>
                </c:pt>
                <c:pt idx="22">
                  <c:v>80.06</c:v>
                </c:pt>
                <c:pt idx="23">
                  <c:v>80.06</c:v>
                </c:pt>
              </c:numCache>
            </c:numRef>
          </c:val>
          <c:extLst>
            <c:ext xmlns:c16="http://schemas.microsoft.com/office/drawing/2014/chart" uri="{C3380CC4-5D6E-409C-BE32-E72D297353CC}">
              <c16:uniqueId val="{00000001-0935-416C-A2FB-A061618C4F5A}"/>
            </c:ext>
          </c:extLst>
        </c:ser>
        <c:dLbls>
          <c:showLegendKey val="0"/>
          <c:showVal val="0"/>
          <c:showCatName val="0"/>
          <c:showSerName val="0"/>
          <c:showPercent val="0"/>
          <c:showBubbleSize val="0"/>
        </c:dLbls>
        <c:gapWidth val="100"/>
        <c:axId val="506022800"/>
        <c:axId val="1"/>
      </c:barChart>
      <c:barChart>
        <c:barDir val="col"/>
        <c:grouping val="clustered"/>
        <c:varyColors val="0"/>
        <c:ser>
          <c:idx val="0"/>
          <c:order val="0"/>
          <c:tx>
            <c:v>Fan (On|Off)</c:v>
          </c:tx>
          <c:spPr>
            <a:solidFill>
              <a:srgbClr val="FF0000"/>
            </a:solidFill>
            <a:ln>
              <a:solidFill>
                <a:srgbClr val="FF0000"/>
              </a:solidFill>
            </a:ln>
          </c:spPr>
          <c:invertIfNegative val="0"/>
          <c:val>
            <c:numRef>
              <c:f>Schedules!$E$38:$AB$38</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0</c:v>
                </c:pt>
                <c:pt idx="19">
                  <c:v>0</c:v>
                </c:pt>
                <c:pt idx="20">
                  <c:v>0</c:v>
                </c:pt>
                <c:pt idx="21">
                  <c:v>0</c:v>
                </c:pt>
                <c:pt idx="22">
                  <c:v>0</c:v>
                </c:pt>
                <c:pt idx="23">
                  <c:v>0</c:v>
                </c:pt>
              </c:numCache>
            </c:numRef>
          </c:val>
          <c:extLst>
            <c:ext xmlns:c16="http://schemas.microsoft.com/office/drawing/2014/chart" uri="{C3380CC4-5D6E-409C-BE32-E72D297353CC}">
              <c16:uniqueId val="{00000002-0935-416C-A2FB-A061618C4F5A}"/>
            </c:ext>
          </c:extLst>
        </c:ser>
        <c:dLbls>
          <c:showLegendKey val="0"/>
          <c:showVal val="0"/>
          <c:showCatName val="0"/>
          <c:showSerName val="0"/>
          <c:showPercent val="0"/>
          <c:showBubbleSize val="0"/>
        </c:dLbls>
        <c:gapWidth val="500"/>
        <c:axId val="3"/>
        <c:axId val="4"/>
      </c:barChart>
      <c:catAx>
        <c:axId val="5060228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cs typeface="Arial"/>
                  </a:rPr>
                  <a:t>Temperature, </a:t>
                </a:r>
                <a:r>
                  <a:rPr lang="en-US" sz="1200" b="0" i="0" u="none" strike="noStrike" baseline="0">
                    <a:solidFill>
                      <a:srgbClr val="000000"/>
                    </a:solidFill>
                    <a:latin typeface="Calibri"/>
                    <a:cs typeface="Calibri"/>
                  </a:rPr>
                  <a:t>°</a:t>
                </a:r>
                <a:r>
                  <a:rPr lang="en-US" sz="1200" b="0" i="0" u="none" strike="noStrike" baseline="0">
                    <a:solidFill>
                      <a:srgbClr val="000000"/>
                    </a:solidFill>
                    <a:latin typeface="Arial"/>
                    <a:cs typeface="Arial"/>
                  </a:rPr>
                  <a:t>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022800"/>
        <c:crosses val="autoZero"/>
        <c:crossBetween val="between"/>
        <c:majorUnit val="10"/>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Fan (On|Off)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11523554257704542"/>
          <c:y val="2.9149087133339104E-2"/>
          <c:w val="0.76823715909683477"/>
          <c:h val="7.8477805658908023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55" l="0.70000000000000062" r="0.70000000000000062" t="0.750000000000004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33338148331014"/>
          <c:y val="0.21883686109123704"/>
          <c:w val="0.78500031941744752"/>
          <c:h val="0.56509771724825464"/>
        </c:manualLayout>
      </c:layout>
      <c:barChart>
        <c:barDir val="col"/>
        <c:grouping val="clustered"/>
        <c:varyColors val="0"/>
        <c:ser>
          <c:idx val="1"/>
          <c:order val="1"/>
          <c:tx>
            <c:v>Heating Setpoint</c:v>
          </c:tx>
          <c:spPr>
            <a:solidFill>
              <a:srgbClr val="0000FF"/>
            </a:solidFill>
            <a:ln>
              <a:solidFill>
                <a:srgbClr val="0000FF"/>
              </a:solidFill>
            </a:ln>
          </c:spPr>
          <c:invertIfNegative val="0"/>
          <c:val>
            <c:numRef>
              <c:f>Schedules!$E$42:$AB$42</c:f>
              <c:numCache>
                <c:formatCode>0</c:formatCode>
                <c:ptCount val="24"/>
                <c:pt idx="0">
                  <c:v>60.08</c:v>
                </c:pt>
                <c:pt idx="1">
                  <c:v>60.08</c:v>
                </c:pt>
                <c:pt idx="2">
                  <c:v>60.08</c:v>
                </c:pt>
                <c:pt idx="3">
                  <c:v>60.08</c:v>
                </c:pt>
                <c:pt idx="4">
                  <c:v>64.040000000000006</c:v>
                </c:pt>
                <c:pt idx="5">
                  <c:v>68</c:v>
                </c:pt>
                <c:pt idx="6">
                  <c:v>69.8</c:v>
                </c:pt>
                <c:pt idx="7">
                  <c:v>69.8</c:v>
                </c:pt>
                <c:pt idx="8">
                  <c:v>69.8</c:v>
                </c:pt>
                <c:pt idx="9">
                  <c:v>69.8</c:v>
                </c:pt>
                <c:pt idx="10">
                  <c:v>69.8</c:v>
                </c:pt>
                <c:pt idx="11">
                  <c:v>69.8</c:v>
                </c:pt>
                <c:pt idx="12">
                  <c:v>69.8</c:v>
                </c:pt>
                <c:pt idx="13">
                  <c:v>69.8</c:v>
                </c:pt>
                <c:pt idx="14">
                  <c:v>69.8</c:v>
                </c:pt>
                <c:pt idx="15">
                  <c:v>69.8</c:v>
                </c:pt>
                <c:pt idx="16">
                  <c:v>69.8</c:v>
                </c:pt>
                <c:pt idx="17">
                  <c:v>69.8</c:v>
                </c:pt>
                <c:pt idx="18">
                  <c:v>69.8</c:v>
                </c:pt>
                <c:pt idx="19">
                  <c:v>69.8</c:v>
                </c:pt>
                <c:pt idx="20">
                  <c:v>69.8</c:v>
                </c:pt>
                <c:pt idx="21">
                  <c:v>69.8</c:v>
                </c:pt>
                <c:pt idx="22">
                  <c:v>60.08</c:v>
                </c:pt>
                <c:pt idx="23">
                  <c:v>60.08</c:v>
                </c:pt>
              </c:numCache>
            </c:numRef>
          </c:val>
          <c:extLst>
            <c:ext xmlns:c16="http://schemas.microsoft.com/office/drawing/2014/chart" uri="{C3380CC4-5D6E-409C-BE32-E72D297353CC}">
              <c16:uniqueId val="{00000000-8478-48F7-B0D1-1BCAF18A789E}"/>
            </c:ext>
          </c:extLst>
        </c:ser>
        <c:ser>
          <c:idx val="2"/>
          <c:order val="2"/>
          <c:tx>
            <c:v>Cooling Setpoint</c:v>
          </c:tx>
          <c:spPr>
            <a:solidFill>
              <a:srgbClr val="92D050"/>
            </a:solidFill>
            <a:ln>
              <a:solidFill>
                <a:srgbClr val="92D050"/>
              </a:solidFill>
            </a:ln>
          </c:spPr>
          <c:invertIfNegative val="0"/>
          <c:val>
            <c:numRef>
              <c:f>Schedules!$E$47:$AB$47</c:f>
              <c:numCache>
                <c:formatCode>0</c:formatCode>
                <c:ptCount val="24"/>
                <c:pt idx="0">
                  <c:v>80.06</c:v>
                </c:pt>
                <c:pt idx="1">
                  <c:v>80.06</c:v>
                </c:pt>
                <c:pt idx="2">
                  <c:v>80.06</c:v>
                </c:pt>
                <c:pt idx="3">
                  <c:v>80.06</c:v>
                </c:pt>
                <c:pt idx="4">
                  <c:v>78.08</c:v>
                </c:pt>
                <c:pt idx="5">
                  <c:v>77</c:v>
                </c:pt>
                <c:pt idx="6">
                  <c:v>75.2</c:v>
                </c:pt>
                <c:pt idx="7">
                  <c:v>75.2</c:v>
                </c:pt>
                <c:pt idx="8">
                  <c:v>75.2</c:v>
                </c:pt>
                <c:pt idx="9">
                  <c:v>75.2</c:v>
                </c:pt>
                <c:pt idx="10">
                  <c:v>75.2</c:v>
                </c:pt>
                <c:pt idx="11">
                  <c:v>75.2</c:v>
                </c:pt>
                <c:pt idx="12">
                  <c:v>75.2</c:v>
                </c:pt>
                <c:pt idx="13">
                  <c:v>75.2</c:v>
                </c:pt>
                <c:pt idx="14">
                  <c:v>75.2</c:v>
                </c:pt>
                <c:pt idx="15">
                  <c:v>75.2</c:v>
                </c:pt>
                <c:pt idx="16">
                  <c:v>75.2</c:v>
                </c:pt>
                <c:pt idx="17">
                  <c:v>75.2</c:v>
                </c:pt>
                <c:pt idx="18">
                  <c:v>75.2</c:v>
                </c:pt>
                <c:pt idx="19">
                  <c:v>75.2</c:v>
                </c:pt>
                <c:pt idx="20">
                  <c:v>75.2</c:v>
                </c:pt>
                <c:pt idx="21">
                  <c:v>75.2</c:v>
                </c:pt>
                <c:pt idx="22">
                  <c:v>80.06</c:v>
                </c:pt>
                <c:pt idx="23">
                  <c:v>80.06</c:v>
                </c:pt>
              </c:numCache>
            </c:numRef>
          </c:val>
          <c:extLst>
            <c:ext xmlns:c16="http://schemas.microsoft.com/office/drawing/2014/chart" uri="{C3380CC4-5D6E-409C-BE32-E72D297353CC}">
              <c16:uniqueId val="{00000001-8478-48F7-B0D1-1BCAF18A789E}"/>
            </c:ext>
          </c:extLst>
        </c:ser>
        <c:dLbls>
          <c:showLegendKey val="0"/>
          <c:showVal val="0"/>
          <c:showCatName val="0"/>
          <c:showSerName val="0"/>
          <c:showPercent val="0"/>
          <c:showBubbleSize val="0"/>
        </c:dLbls>
        <c:gapWidth val="100"/>
        <c:axId val="506550800"/>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Schedules!$E$14:$AB$14</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2-8478-48F7-B0D1-1BCAF18A789E}"/>
            </c:ext>
          </c:extLst>
        </c:ser>
        <c:dLbls>
          <c:showLegendKey val="0"/>
          <c:showVal val="0"/>
          <c:showCatName val="0"/>
          <c:showSerName val="0"/>
          <c:showPercent val="0"/>
          <c:showBubbleSize val="0"/>
        </c:dLbls>
        <c:gapWidth val="500"/>
        <c:axId val="3"/>
        <c:axId val="4"/>
      </c:barChart>
      <c:catAx>
        <c:axId val="50655080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cs typeface="Arial"/>
                  </a:rPr>
                  <a:t>Temperature, </a:t>
                </a:r>
                <a:r>
                  <a:rPr lang="en-US" sz="1200" b="0" i="0" u="none" strike="noStrike" baseline="0">
                    <a:solidFill>
                      <a:srgbClr val="000000"/>
                    </a:solidFill>
                    <a:latin typeface="Calibri"/>
                    <a:cs typeface="Calibri"/>
                  </a:rPr>
                  <a:t>°</a:t>
                </a:r>
                <a:r>
                  <a:rPr lang="en-US" sz="1200" b="0" i="0" u="none" strike="noStrike" baseline="0">
                    <a:solidFill>
                      <a:srgbClr val="000000"/>
                    </a:solidFill>
                    <a:latin typeface="Arial"/>
                    <a:cs typeface="Arial"/>
                  </a:rPr>
                  <a:t>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550800"/>
        <c:crosses val="autoZero"/>
        <c:crossBetween val="between"/>
        <c:majorUnit val="10"/>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12201988345621254"/>
          <c:y val="2.9149087133339104E-2"/>
          <c:w val="0.74538231792643961"/>
          <c:h val="7.8477805658908023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77" l="0.70000000000000062" r="0.70000000000000062" t="0.75000000000000477"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498"/>
          <c:w val="0.78666698676227831"/>
          <c:h val="0.56388927130078081"/>
        </c:manualLayout>
      </c:layout>
      <c:barChart>
        <c:barDir val="col"/>
        <c:grouping val="clustered"/>
        <c:varyColors val="0"/>
        <c:ser>
          <c:idx val="1"/>
          <c:order val="1"/>
          <c:tx>
            <c:v>Elevator</c:v>
          </c:tx>
          <c:spPr>
            <a:solidFill>
              <a:srgbClr val="00B0F0"/>
            </a:solidFill>
            <a:ln>
              <a:solidFill>
                <a:srgbClr val="00B0F0"/>
              </a:solidFill>
            </a:ln>
          </c:spPr>
          <c:invertIfNegative val="0"/>
          <c:val>
            <c:numRef>
              <c:f>Schedules!$E$19:$AB$19</c:f>
              <c:numCache>
                <c:formatCode>General</c:formatCode>
                <c:ptCount val="24"/>
                <c:pt idx="0">
                  <c:v>0.05</c:v>
                </c:pt>
                <c:pt idx="1">
                  <c:v>0.05</c:v>
                </c:pt>
                <c:pt idx="2">
                  <c:v>0.05</c:v>
                </c:pt>
                <c:pt idx="3">
                  <c:v>0.05</c:v>
                </c:pt>
                <c:pt idx="4">
                  <c:v>0.1</c:v>
                </c:pt>
                <c:pt idx="5">
                  <c:v>0.2</c:v>
                </c:pt>
                <c:pt idx="6">
                  <c:v>0.4</c:v>
                </c:pt>
                <c:pt idx="7">
                  <c:v>0.5</c:v>
                </c:pt>
                <c:pt idx="8">
                  <c:v>0.5</c:v>
                </c:pt>
                <c:pt idx="9">
                  <c:v>0.35</c:v>
                </c:pt>
                <c:pt idx="10">
                  <c:v>0.15</c:v>
                </c:pt>
                <c:pt idx="11">
                  <c:v>0.15</c:v>
                </c:pt>
                <c:pt idx="12">
                  <c:v>0.15</c:v>
                </c:pt>
                <c:pt idx="13">
                  <c:v>0.15</c:v>
                </c:pt>
                <c:pt idx="14">
                  <c:v>0.15</c:v>
                </c:pt>
                <c:pt idx="15">
                  <c:v>0.15</c:v>
                </c:pt>
                <c:pt idx="16">
                  <c:v>0.35</c:v>
                </c:pt>
                <c:pt idx="17">
                  <c:v>0.5</c:v>
                </c:pt>
                <c:pt idx="18">
                  <c:v>0.5</c:v>
                </c:pt>
                <c:pt idx="19">
                  <c:v>0.4</c:v>
                </c:pt>
                <c:pt idx="20">
                  <c:v>0.4</c:v>
                </c:pt>
                <c:pt idx="21">
                  <c:v>0.3</c:v>
                </c:pt>
                <c:pt idx="22">
                  <c:v>0.2</c:v>
                </c:pt>
                <c:pt idx="23">
                  <c:v>0.1</c:v>
                </c:pt>
              </c:numCache>
            </c:numRef>
          </c:val>
          <c:extLst>
            <c:ext xmlns:c16="http://schemas.microsoft.com/office/drawing/2014/chart" uri="{C3380CC4-5D6E-409C-BE32-E72D297353CC}">
              <c16:uniqueId val="{00000000-3043-4BF6-B503-0E7AA57272AB}"/>
            </c:ext>
          </c:extLst>
        </c:ser>
        <c:dLbls>
          <c:showLegendKey val="0"/>
          <c:showVal val="0"/>
          <c:showCatName val="0"/>
          <c:showSerName val="0"/>
          <c:showPercent val="0"/>
          <c:showBubbleSize val="0"/>
        </c:dLbls>
        <c:gapWidth val="103"/>
        <c:axId val="506547520"/>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Schedules!$E$14:$AB$14</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1-3043-4BF6-B503-0E7AA57272AB}"/>
            </c:ext>
          </c:extLst>
        </c:ser>
        <c:dLbls>
          <c:showLegendKey val="0"/>
          <c:showVal val="0"/>
          <c:showCatName val="0"/>
          <c:showSerName val="0"/>
          <c:showPercent val="0"/>
          <c:showBubbleSize val="0"/>
        </c:dLbls>
        <c:gapWidth val="500"/>
        <c:axId val="3"/>
        <c:axId val="4"/>
      </c:barChart>
      <c:catAx>
        <c:axId val="50654752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Saturday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Elevator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547520"/>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8515507842686777"/>
          <c:y val="2.9346387011358093E-2"/>
          <c:w val="0.43237473631445938"/>
          <c:h val="7.9009128283743291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484"/>
          <c:w val="0.78666698676227886"/>
          <c:h val="0.56388927130078015"/>
        </c:manualLayout>
      </c:layout>
      <c:barChart>
        <c:barDir val="col"/>
        <c:grouping val="clustered"/>
        <c:varyColors val="0"/>
        <c:ser>
          <c:idx val="1"/>
          <c:order val="1"/>
          <c:tx>
            <c:v>Fan (On|Off)</c:v>
          </c:tx>
          <c:spPr>
            <a:solidFill>
              <a:srgbClr val="00B0F0"/>
            </a:solidFill>
            <a:ln>
              <a:solidFill>
                <a:srgbClr val="00B0F0"/>
              </a:solidFill>
            </a:ln>
          </c:spPr>
          <c:invertIfNegative val="0"/>
          <c:val>
            <c:numRef>
              <c:f>Schedules!$E$37:$AB$37</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0</c:v>
                </c:pt>
              </c:numCache>
            </c:numRef>
          </c:val>
          <c:extLst>
            <c:ext xmlns:c16="http://schemas.microsoft.com/office/drawing/2014/chart" uri="{C3380CC4-5D6E-409C-BE32-E72D297353CC}">
              <c16:uniqueId val="{00000000-1659-4C05-8D77-E918FA408CF8}"/>
            </c:ext>
          </c:extLst>
        </c:ser>
        <c:dLbls>
          <c:showLegendKey val="0"/>
          <c:showVal val="0"/>
          <c:showCatName val="0"/>
          <c:showSerName val="0"/>
          <c:showPercent val="0"/>
          <c:showBubbleSize val="0"/>
        </c:dLbls>
        <c:gapWidth val="103"/>
        <c:axId val="507882264"/>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Schedules!$E$13:$AB$13</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1-1659-4C05-8D77-E918FA408CF8}"/>
            </c:ext>
          </c:extLst>
        </c:ser>
        <c:dLbls>
          <c:showLegendKey val="0"/>
          <c:showVal val="0"/>
          <c:showCatName val="0"/>
          <c:showSerName val="0"/>
          <c:showPercent val="0"/>
          <c:showBubbleSize val="0"/>
        </c:dLbls>
        <c:gapWidth val="500"/>
        <c:axId val="3"/>
        <c:axId val="4"/>
      </c:barChart>
      <c:catAx>
        <c:axId val="5078822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Fan (On|Off)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7882264"/>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9272482661521615"/>
          <c:y val="2.9214679662839502E-2"/>
          <c:w val="0.41325859102049334"/>
          <c:h val="7.8654132991085368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33" l="0.70000000000000062" r="0.70000000000000062" t="0.750000000000004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484"/>
          <c:w val="0.78666698676227886"/>
          <c:h val="0.56388927130078015"/>
        </c:manualLayout>
      </c:layout>
      <c:barChart>
        <c:barDir val="col"/>
        <c:grouping val="clustered"/>
        <c:varyColors val="0"/>
        <c:ser>
          <c:idx val="1"/>
          <c:order val="1"/>
          <c:tx>
            <c:v>Service Water</c:v>
          </c:tx>
          <c:spPr>
            <a:solidFill>
              <a:srgbClr val="00B0F0"/>
            </a:solidFill>
            <a:ln>
              <a:solidFill>
                <a:srgbClr val="00B0F0"/>
              </a:solidFill>
            </a:ln>
          </c:spPr>
          <c:invertIfNegative val="0"/>
          <c:val>
            <c:numRef>
              <c:f>Schedules!$E$29:$AB$29</c:f>
              <c:numCache>
                <c:formatCode>0.00</c:formatCode>
                <c:ptCount val="24"/>
                <c:pt idx="0">
                  <c:v>0</c:v>
                </c:pt>
                <c:pt idx="1">
                  <c:v>0</c:v>
                </c:pt>
                <c:pt idx="2">
                  <c:v>0</c:v>
                </c:pt>
                <c:pt idx="3">
                  <c:v>0</c:v>
                </c:pt>
                <c:pt idx="4">
                  <c:v>0</c:v>
                </c:pt>
                <c:pt idx="5">
                  <c:v>0</c:v>
                </c:pt>
                <c:pt idx="6" formatCode="General">
                  <c:v>7.0000000000000007E-2</c:v>
                </c:pt>
                <c:pt idx="7" formatCode="General">
                  <c:v>0.19</c:v>
                </c:pt>
                <c:pt idx="8" formatCode="General">
                  <c:v>0.35</c:v>
                </c:pt>
                <c:pt idx="9" formatCode="General">
                  <c:v>0.38</c:v>
                </c:pt>
                <c:pt idx="10" formatCode="General">
                  <c:v>0.39</c:v>
                </c:pt>
                <c:pt idx="11" formatCode="General">
                  <c:v>0.47</c:v>
                </c:pt>
                <c:pt idx="12" formatCode="General">
                  <c:v>0.56999999999999995</c:v>
                </c:pt>
                <c:pt idx="13" formatCode="General">
                  <c:v>0.54</c:v>
                </c:pt>
                <c:pt idx="14" formatCode="General">
                  <c:v>0.34</c:v>
                </c:pt>
                <c:pt idx="15" formatCode="General">
                  <c:v>0.33</c:v>
                </c:pt>
                <c:pt idx="16" formatCode="General">
                  <c:v>0.44</c:v>
                </c:pt>
                <c:pt idx="17" formatCode="General">
                  <c:v>0.26</c:v>
                </c:pt>
                <c:pt idx="18" formatCode="General">
                  <c:v>0.21</c:v>
                </c:pt>
                <c:pt idx="19" formatCode="General">
                  <c:v>0.15</c:v>
                </c:pt>
                <c:pt idx="20" formatCode="General">
                  <c:v>0.17</c:v>
                </c:pt>
                <c:pt idx="21" formatCode="General">
                  <c:v>0.08</c:v>
                </c:pt>
                <c:pt idx="22" formatCode="General">
                  <c:v>0.05</c:v>
                </c:pt>
                <c:pt idx="23" formatCode="General">
                  <c:v>0.05</c:v>
                </c:pt>
              </c:numCache>
            </c:numRef>
          </c:val>
          <c:extLst>
            <c:ext xmlns:c16="http://schemas.microsoft.com/office/drawing/2014/chart" uri="{C3380CC4-5D6E-409C-BE32-E72D297353CC}">
              <c16:uniqueId val="{00000000-76DB-4AFF-9109-4A6D43B4C988}"/>
            </c:ext>
          </c:extLst>
        </c:ser>
        <c:dLbls>
          <c:showLegendKey val="0"/>
          <c:showVal val="0"/>
          <c:showCatName val="0"/>
          <c:showSerName val="0"/>
          <c:showPercent val="0"/>
          <c:showBubbleSize val="0"/>
        </c:dLbls>
        <c:gapWidth val="103"/>
        <c:axId val="507885872"/>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Schedules!$E$13:$AB$13</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1-76DB-4AFF-9109-4A6D43B4C988}"/>
            </c:ext>
          </c:extLst>
        </c:ser>
        <c:dLbls>
          <c:showLegendKey val="0"/>
          <c:showVal val="0"/>
          <c:showCatName val="0"/>
          <c:showSerName val="0"/>
          <c:showPercent val="0"/>
          <c:showBubbleSize val="0"/>
        </c:dLbls>
        <c:gapWidth val="500"/>
        <c:axId val="3"/>
        <c:axId val="4"/>
      </c:barChart>
      <c:catAx>
        <c:axId val="50788587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Service Water</a:t>
                </a:r>
              </a:p>
            </c:rich>
          </c:tx>
          <c:overlay val="0"/>
        </c:title>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7885872"/>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7947937633623615"/>
          <c:y val="2.9214679662839502E-2"/>
          <c:w val="0.43180226312770503"/>
          <c:h val="7.8654132991085368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55" l="0.70000000000000062" r="0.70000000000000062" t="0.750000000000004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2005571030640669"/>
          <c:w val="0.78666698676227886"/>
          <c:h val="0.56267409470752094"/>
        </c:manualLayout>
      </c:layout>
      <c:barChart>
        <c:barDir val="col"/>
        <c:grouping val="clustered"/>
        <c:varyColors val="0"/>
        <c:ser>
          <c:idx val="1"/>
          <c:order val="1"/>
          <c:tx>
            <c:v>Lighting</c:v>
          </c:tx>
          <c:spPr>
            <a:solidFill>
              <a:srgbClr val="FFC000"/>
            </a:solidFill>
            <a:ln>
              <a:solidFill>
                <a:srgbClr val="FFC000"/>
              </a:solidFill>
            </a:ln>
          </c:spPr>
          <c:invertIfNegative val="0"/>
          <c:val>
            <c:numRef>
              <c:f>Schedules!$E$3:$AB$3</c:f>
              <c:numCache>
                <c:formatCode>General</c:formatCode>
                <c:ptCount val="24"/>
                <c:pt idx="0">
                  <c:v>0.05</c:v>
                </c:pt>
                <c:pt idx="1">
                  <c:v>0.05</c:v>
                </c:pt>
                <c:pt idx="2">
                  <c:v>0.05</c:v>
                </c:pt>
                <c:pt idx="3">
                  <c:v>0.05</c:v>
                </c:pt>
                <c:pt idx="4">
                  <c:v>0.05</c:v>
                </c:pt>
                <c:pt idx="5">
                  <c:v>0.1</c:v>
                </c:pt>
                <c:pt idx="6">
                  <c:v>0.1</c:v>
                </c:pt>
                <c:pt idx="7">
                  <c:v>0.3</c:v>
                </c:pt>
                <c:pt idx="8">
                  <c:v>0.9</c:v>
                </c:pt>
                <c:pt idx="9">
                  <c:v>0.9</c:v>
                </c:pt>
                <c:pt idx="10">
                  <c:v>0.9</c:v>
                </c:pt>
                <c:pt idx="11">
                  <c:v>0.9</c:v>
                </c:pt>
                <c:pt idx="12">
                  <c:v>0.9</c:v>
                </c:pt>
                <c:pt idx="13">
                  <c:v>0.9</c:v>
                </c:pt>
                <c:pt idx="14">
                  <c:v>0.9</c:v>
                </c:pt>
                <c:pt idx="15">
                  <c:v>0.9</c:v>
                </c:pt>
                <c:pt idx="16">
                  <c:v>0.9</c:v>
                </c:pt>
                <c:pt idx="17">
                  <c:v>0.5</c:v>
                </c:pt>
                <c:pt idx="18">
                  <c:v>0.3</c:v>
                </c:pt>
                <c:pt idx="19">
                  <c:v>0.3</c:v>
                </c:pt>
                <c:pt idx="20">
                  <c:v>0.2</c:v>
                </c:pt>
                <c:pt idx="21">
                  <c:v>0.2</c:v>
                </c:pt>
                <c:pt idx="22">
                  <c:v>0.1</c:v>
                </c:pt>
                <c:pt idx="23">
                  <c:v>0.05</c:v>
                </c:pt>
              </c:numCache>
            </c:numRef>
          </c:val>
          <c:extLst>
            <c:ext xmlns:c16="http://schemas.microsoft.com/office/drawing/2014/chart" uri="{C3380CC4-5D6E-409C-BE32-E72D297353CC}">
              <c16:uniqueId val="{00000000-CE84-4898-A27B-D9ED202C39E0}"/>
            </c:ext>
          </c:extLst>
        </c:ser>
        <c:ser>
          <c:idx val="2"/>
          <c:order val="2"/>
          <c:tx>
            <c:v>Plug</c:v>
          </c:tx>
          <c:spPr>
            <a:solidFill>
              <a:srgbClr val="00B0F0"/>
            </a:solidFill>
            <a:ln>
              <a:solidFill>
                <a:srgbClr val="00B0F0"/>
              </a:solidFill>
            </a:ln>
          </c:spPr>
          <c:invertIfNegative val="0"/>
          <c:val>
            <c:numRef>
              <c:f>Schedules!$E$8:$AB$8</c:f>
              <c:numCache>
                <c:formatCode>General</c:formatCode>
                <c:ptCount val="24"/>
                <c:pt idx="0">
                  <c:v>0.4</c:v>
                </c:pt>
                <c:pt idx="1">
                  <c:v>0.4</c:v>
                </c:pt>
                <c:pt idx="2">
                  <c:v>0.4</c:v>
                </c:pt>
                <c:pt idx="3">
                  <c:v>0.4</c:v>
                </c:pt>
                <c:pt idx="4">
                  <c:v>0.4</c:v>
                </c:pt>
                <c:pt idx="5">
                  <c:v>0.4</c:v>
                </c:pt>
                <c:pt idx="6">
                  <c:v>0.4</c:v>
                </c:pt>
                <c:pt idx="7">
                  <c:v>0.4</c:v>
                </c:pt>
                <c:pt idx="8">
                  <c:v>0.9</c:v>
                </c:pt>
                <c:pt idx="9">
                  <c:v>0.9</c:v>
                </c:pt>
                <c:pt idx="10">
                  <c:v>0.9</c:v>
                </c:pt>
                <c:pt idx="11">
                  <c:v>0.9</c:v>
                </c:pt>
                <c:pt idx="12">
                  <c:v>0.8</c:v>
                </c:pt>
                <c:pt idx="13">
                  <c:v>0.9</c:v>
                </c:pt>
                <c:pt idx="14">
                  <c:v>0.9</c:v>
                </c:pt>
                <c:pt idx="15">
                  <c:v>0.9</c:v>
                </c:pt>
                <c:pt idx="16">
                  <c:v>0.9</c:v>
                </c:pt>
                <c:pt idx="17">
                  <c:v>0.5</c:v>
                </c:pt>
                <c:pt idx="18">
                  <c:v>0.4</c:v>
                </c:pt>
                <c:pt idx="19">
                  <c:v>0.4</c:v>
                </c:pt>
                <c:pt idx="20">
                  <c:v>0.4</c:v>
                </c:pt>
                <c:pt idx="21">
                  <c:v>0.4</c:v>
                </c:pt>
                <c:pt idx="22">
                  <c:v>0.4</c:v>
                </c:pt>
                <c:pt idx="23">
                  <c:v>0.4</c:v>
                </c:pt>
              </c:numCache>
            </c:numRef>
          </c:val>
          <c:extLst>
            <c:ext xmlns:c16="http://schemas.microsoft.com/office/drawing/2014/chart" uri="{C3380CC4-5D6E-409C-BE32-E72D297353CC}">
              <c16:uniqueId val="{00000001-CE84-4898-A27B-D9ED202C39E0}"/>
            </c:ext>
          </c:extLst>
        </c:ser>
        <c:dLbls>
          <c:showLegendKey val="0"/>
          <c:showVal val="0"/>
          <c:showCatName val="0"/>
          <c:showSerName val="0"/>
          <c:showPercent val="0"/>
          <c:showBubbleSize val="0"/>
        </c:dLbls>
        <c:gapWidth val="100"/>
        <c:axId val="507884232"/>
        <c:axId val="1"/>
      </c:barChart>
      <c:barChart>
        <c:barDir val="col"/>
        <c:grouping val="clustered"/>
        <c:varyColors val="0"/>
        <c:ser>
          <c:idx val="0"/>
          <c:order val="0"/>
          <c:tx>
            <c:v>Occupancy</c:v>
          </c:tx>
          <c:spPr>
            <a:solidFill>
              <a:schemeClr val="tx1"/>
            </a:solidFill>
            <a:ln>
              <a:solidFill>
                <a:schemeClr val="tx1"/>
              </a:solidFill>
            </a:ln>
          </c:spPr>
          <c:invertIfNegative val="0"/>
          <c:val>
            <c:numRef>
              <c:f>Schedules!$E$13:$AB$13</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2-CE84-4898-A27B-D9ED202C39E0}"/>
            </c:ext>
          </c:extLst>
        </c:ser>
        <c:dLbls>
          <c:showLegendKey val="0"/>
          <c:showVal val="0"/>
          <c:showCatName val="0"/>
          <c:showSerName val="0"/>
          <c:showPercent val="0"/>
          <c:showBubbleSize val="0"/>
        </c:dLbls>
        <c:gapWidth val="500"/>
        <c:axId val="3"/>
        <c:axId val="4"/>
      </c:barChart>
      <c:catAx>
        <c:axId val="507884232"/>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0000"/>
                    </a:solidFill>
                    <a:latin typeface="Arial"/>
                    <a:ea typeface="Arial"/>
                    <a:cs typeface="Arial"/>
                  </a:defRPr>
                </a:pPr>
                <a:r>
                  <a:rPr lang="en-US"/>
                  <a:t>Lighting &amp; Plug</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7884232"/>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00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7815487302497788"/>
          <c:y val="2.9214679662839502E-2"/>
          <c:w val="0.44239849820096988"/>
          <c:h val="7.8654132991085368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11" l="0.70000000000000062" r="0.70000000000000062" t="0.750000000000004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33338148331012"/>
          <c:y val="0.21944459326483484"/>
          <c:w val="0.78666698676227886"/>
          <c:h val="0.56388927130078015"/>
        </c:manualLayout>
      </c:layout>
      <c:barChart>
        <c:barDir val="col"/>
        <c:grouping val="clustered"/>
        <c:varyColors val="0"/>
        <c:ser>
          <c:idx val="1"/>
          <c:order val="1"/>
          <c:tx>
            <c:v>Heating Setpoint</c:v>
          </c:tx>
          <c:spPr>
            <a:solidFill>
              <a:srgbClr val="0000FF"/>
            </a:solidFill>
            <a:ln>
              <a:solidFill>
                <a:srgbClr val="0000FF"/>
              </a:solidFill>
            </a:ln>
          </c:spPr>
          <c:invertIfNegative val="0"/>
          <c:val>
            <c:numRef>
              <c:f>Schedules!$E$40:$AB$40</c:f>
              <c:numCache>
                <c:formatCode>0</c:formatCode>
                <c:ptCount val="24"/>
                <c:pt idx="0">
                  <c:v>60.08</c:v>
                </c:pt>
                <c:pt idx="1">
                  <c:v>60.08</c:v>
                </c:pt>
                <c:pt idx="2">
                  <c:v>60.08</c:v>
                </c:pt>
                <c:pt idx="3">
                  <c:v>60.08</c:v>
                </c:pt>
                <c:pt idx="4">
                  <c:v>64.040000000000006</c:v>
                </c:pt>
                <c:pt idx="5">
                  <c:v>68</c:v>
                </c:pt>
                <c:pt idx="6">
                  <c:v>69.8</c:v>
                </c:pt>
                <c:pt idx="7">
                  <c:v>69.8</c:v>
                </c:pt>
                <c:pt idx="8">
                  <c:v>69.8</c:v>
                </c:pt>
                <c:pt idx="9">
                  <c:v>69.8</c:v>
                </c:pt>
                <c:pt idx="10">
                  <c:v>69.8</c:v>
                </c:pt>
                <c:pt idx="11">
                  <c:v>69.8</c:v>
                </c:pt>
                <c:pt idx="12">
                  <c:v>69.8</c:v>
                </c:pt>
                <c:pt idx="13">
                  <c:v>69.8</c:v>
                </c:pt>
                <c:pt idx="14">
                  <c:v>69.8</c:v>
                </c:pt>
                <c:pt idx="15">
                  <c:v>69.8</c:v>
                </c:pt>
                <c:pt idx="16">
                  <c:v>69.8</c:v>
                </c:pt>
                <c:pt idx="17">
                  <c:v>69.8</c:v>
                </c:pt>
                <c:pt idx="18">
                  <c:v>69.8</c:v>
                </c:pt>
                <c:pt idx="19">
                  <c:v>69.8</c:v>
                </c:pt>
                <c:pt idx="20">
                  <c:v>69.8</c:v>
                </c:pt>
                <c:pt idx="21">
                  <c:v>69.8</c:v>
                </c:pt>
                <c:pt idx="22">
                  <c:v>60.08</c:v>
                </c:pt>
                <c:pt idx="23">
                  <c:v>60.08</c:v>
                </c:pt>
              </c:numCache>
            </c:numRef>
          </c:val>
          <c:extLst>
            <c:ext xmlns:c16="http://schemas.microsoft.com/office/drawing/2014/chart" uri="{C3380CC4-5D6E-409C-BE32-E72D297353CC}">
              <c16:uniqueId val="{00000000-3A03-415C-91B6-582851B56DD9}"/>
            </c:ext>
          </c:extLst>
        </c:ser>
        <c:ser>
          <c:idx val="2"/>
          <c:order val="2"/>
          <c:tx>
            <c:v>Cooling Setpoint</c:v>
          </c:tx>
          <c:spPr>
            <a:solidFill>
              <a:srgbClr val="92D050"/>
            </a:solidFill>
            <a:ln>
              <a:solidFill>
                <a:srgbClr val="92D050"/>
              </a:solidFill>
            </a:ln>
          </c:spPr>
          <c:invertIfNegative val="0"/>
          <c:val>
            <c:numRef>
              <c:f>Schedules!$E$45:$AB$45</c:f>
              <c:numCache>
                <c:formatCode>0</c:formatCode>
                <c:ptCount val="24"/>
                <c:pt idx="0">
                  <c:v>80.06</c:v>
                </c:pt>
                <c:pt idx="1">
                  <c:v>80.06</c:v>
                </c:pt>
                <c:pt idx="2">
                  <c:v>80.06</c:v>
                </c:pt>
                <c:pt idx="3">
                  <c:v>80.06</c:v>
                </c:pt>
                <c:pt idx="4">
                  <c:v>78.08</c:v>
                </c:pt>
                <c:pt idx="5">
                  <c:v>77</c:v>
                </c:pt>
                <c:pt idx="6">
                  <c:v>75.2</c:v>
                </c:pt>
                <c:pt idx="7">
                  <c:v>75.2</c:v>
                </c:pt>
                <c:pt idx="8">
                  <c:v>75.2</c:v>
                </c:pt>
                <c:pt idx="9">
                  <c:v>75.2</c:v>
                </c:pt>
                <c:pt idx="10">
                  <c:v>75.2</c:v>
                </c:pt>
                <c:pt idx="11">
                  <c:v>75.2</c:v>
                </c:pt>
                <c:pt idx="12">
                  <c:v>75.2</c:v>
                </c:pt>
                <c:pt idx="13">
                  <c:v>75.2</c:v>
                </c:pt>
                <c:pt idx="14">
                  <c:v>75.2</c:v>
                </c:pt>
                <c:pt idx="15">
                  <c:v>75.2</c:v>
                </c:pt>
                <c:pt idx="16">
                  <c:v>75.2</c:v>
                </c:pt>
                <c:pt idx="17">
                  <c:v>75.2</c:v>
                </c:pt>
                <c:pt idx="18">
                  <c:v>75.2</c:v>
                </c:pt>
                <c:pt idx="19">
                  <c:v>75.2</c:v>
                </c:pt>
                <c:pt idx="20">
                  <c:v>75.2</c:v>
                </c:pt>
                <c:pt idx="21">
                  <c:v>75.2</c:v>
                </c:pt>
                <c:pt idx="22">
                  <c:v>80.06</c:v>
                </c:pt>
                <c:pt idx="23">
                  <c:v>80.06</c:v>
                </c:pt>
              </c:numCache>
            </c:numRef>
          </c:val>
          <c:extLst>
            <c:ext xmlns:c16="http://schemas.microsoft.com/office/drawing/2014/chart" uri="{C3380CC4-5D6E-409C-BE32-E72D297353CC}">
              <c16:uniqueId val="{00000001-3A03-415C-91B6-582851B56DD9}"/>
            </c:ext>
          </c:extLst>
        </c:ser>
        <c:dLbls>
          <c:showLegendKey val="0"/>
          <c:showVal val="0"/>
          <c:showCatName val="0"/>
          <c:showSerName val="0"/>
          <c:showPercent val="0"/>
          <c:showBubbleSize val="0"/>
        </c:dLbls>
        <c:gapWidth val="100"/>
        <c:axId val="506036576"/>
        <c:axId val="1"/>
      </c:barChart>
      <c:barChart>
        <c:barDir val="col"/>
        <c:grouping val="clustered"/>
        <c:varyColors val="0"/>
        <c:ser>
          <c:idx val="0"/>
          <c:order val="0"/>
          <c:tx>
            <c:v>Fan (On|Off)</c:v>
          </c:tx>
          <c:spPr>
            <a:solidFill>
              <a:srgbClr val="FF0000"/>
            </a:solidFill>
            <a:ln>
              <a:solidFill>
                <a:srgbClr val="FF0000"/>
              </a:solidFill>
            </a:ln>
          </c:spPr>
          <c:invertIfNegative val="0"/>
          <c:val>
            <c:numRef>
              <c:f>Schedules!$E$37:$AB$37</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c:v>
                </c:pt>
                <c:pt idx="23">
                  <c:v>0</c:v>
                </c:pt>
              </c:numCache>
            </c:numRef>
          </c:val>
          <c:extLst>
            <c:ext xmlns:c16="http://schemas.microsoft.com/office/drawing/2014/chart" uri="{C3380CC4-5D6E-409C-BE32-E72D297353CC}">
              <c16:uniqueId val="{00000002-3A03-415C-91B6-582851B56DD9}"/>
            </c:ext>
          </c:extLst>
        </c:ser>
        <c:dLbls>
          <c:showLegendKey val="0"/>
          <c:showVal val="0"/>
          <c:showCatName val="0"/>
          <c:showSerName val="0"/>
          <c:showPercent val="0"/>
          <c:showBubbleSize val="0"/>
        </c:dLbls>
        <c:gapWidth val="500"/>
        <c:axId val="3"/>
        <c:axId val="4"/>
      </c:barChart>
      <c:catAx>
        <c:axId val="506036576"/>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cs typeface="Arial"/>
                  </a:rPr>
                  <a:t>Temperature, </a:t>
                </a:r>
                <a:r>
                  <a:rPr lang="en-US" sz="1200" b="0" i="0" u="none" strike="noStrike" baseline="0">
                    <a:solidFill>
                      <a:srgbClr val="000000"/>
                    </a:solidFill>
                    <a:latin typeface="Calibri"/>
                    <a:cs typeface="Calibri"/>
                  </a:rPr>
                  <a:t>°</a:t>
                </a:r>
                <a:r>
                  <a:rPr lang="en-US" sz="1200" b="0" i="0" u="none" strike="noStrike" baseline="0">
                    <a:solidFill>
                      <a:srgbClr val="000000"/>
                    </a:solidFill>
                    <a:latin typeface="Arial"/>
                    <a:cs typeface="Arial"/>
                  </a:rPr>
                  <a:t>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036576"/>
        <c:crosses val="autoZero"/>
        <c:crossBetween val="between"/>
        <c:majorUnit val="10"/>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Fan (On|Off)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11523554257704542"/>
          <c:y val="2.9149087133339104E-2"/>
          <c:w val="0.76823715909683477"/>
          <c:h val="7.8477805658908023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33" l="0.70000000000000062" r="0.70000000000000062" t="0.750000000000004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33338148331012"/>
          <c:y val="0.21883686109123698"/>
          <c:w val="0.78500031941744752"/>
          <c:h val="0.56509771724825464"/>
        </c:manualLayout>
      </c:layout>
      <c:barChart>
        <c:barDir val="col"/>
        <c:grouping val="clustered"/>
        <c:varyColors val="0"/>
        <c:ser>
          <c:idx val="1"/>
          <c:order val="1"/>
          <c:tx>
            <c:v>Heating Setpoint</c:v>
          </c:tx>
          <c:spPr>
            <a:solidFill>
              <a:srgbClr val="0000FF"/>
            </a:solidFill>
            <a:ln>
              <a:solidFill>
                <a:srgbClr val="0000FF"/>
              </a:solidFill>
            </a:ln>
          </c:spPr>
          <c:invertIfNegative val="0"/>
          <c:val>
            <c:numRef>
              <c:f>Schedules!$E$40:$AB$40</c:f>
              <c:numCache>
                <c:formatCode>0</c:formatCode>
                <c:ptCount val="24"/>
                <c:pt idx="0">
                  <c:v>60.08</c:v>
                </c:pt>
                <c:pt idx="1">
                  <c:v>60.08</c:v>
                </c:pt>
                <c:pt idx="2">
                  <c:v>60.08</c:v>
                </c:pt>
                <c:pt idx="3">
                  <c:v>60.08</c:v>
                </c:pt>
                <c:pt idx="4">
                  <c:v>64.040000000000006</c:v>
                </c:pt>
                <c:pt idx="5">
                  <c:v>68</c:v>
                </c:pt>
                <c:pt idx="6">
                  <c:v>69.8</c:v>
                </c:pt>
                <c:pt idx="7">
                  <c:v>69.8</c:v>
                </c:pt>
                <c:pt idx="8">
                  <c:v>69.8</c:v>
                </c:pt>
                <c:pt idx="9">
                  <c:v>69.8</c:v>
                </c:pt>
                <c:pt idx="10">
                  <c:v>69.8</c:v>
                </c:pt>
                <c:pt idx="11">
                  <c:v>69.8</c:v>
                </c:pt>
                <c:pt idx="12">
                  <c:v>69.8</c:v>
                </c:pt>
                <c:pt idx="13">
                  <c:v>69.8</c:v>
                </c:pt>
                <c:pt idx="14">
                  <c:v>69.8</c:v>
                </c:pt>
                <c:pt idx="15">
                  <c:v>69.8</c:v>
                </c:pt>
                <c:pt idx="16">
                  <c:v>69.8</c:v>
                </c:pt>
                <c:pt idx="17">
                  <c:v>69.8</c:v>
                </c:pt>
                <c:pt idx="18">
                  <c:v>69.8</c:v>
                </c:pt>
                <c:pt idx="19">
                  <c:v>69.8</c:v>
                </c:pt>
                <c:pt idx="20">
                  <c:v>69.8</c:v>
                </c:pt>
                <c:pt idx="21">
                  <c:v>69.8</c:v>
                </c:pt>
                <c:pt idx="22">
                  <c:v>60.08</c:v>
                </c:pt>
                <c:pt idx="23">
                  <c:v>60.08</c:v>
                </c:pt>
              </c:numCache>
            </c:numRef>
          </c:val>
          <c:extLst>
            <c:ext xmlns:c16="http://schemas.microsoft.com/office/drawing/2014/chart" uri="{C3380CC4-5D6E-409C-BE32-E72D297353CC}">
              <c16:uniqueId val="{00000000-68A6-48BD-BDE7-60D9558590B3}"/>
            </c:ext>
          </c:extLst>
        </c:ser>
        <c:ser>
          <c:idx val="2"/>
          <c:order val="2"/>
          <c:tx>
            <c:v>Cooling Setpoint</c:v>
          </c:tx>
          <c:spPr>
            <a:solidFill>
              <a:srgbClr val="92D050"/>
            </a:solidFill>
            <a:ln>
              <a:solidFill>
                <a:srgbClr val="92D050"/>
              </a:solidFill>
            </a:ln>
          </c:spPr>
          <c:invertIfNegative val="0"/>
          <c:val>
            <c:numRef>
              <c:f>Schedules!$E$45:$AB$45</c:f>
              <c:numCache>
                <c:formatCode>0</c:formatCode>
                <c:ptCount val="24"/>
                <c:pt idx="0">
                  <c:v>80.06</c:v>
                </c:pt>
                <c:pt idx="1">
                  <c:v>80.06</c:v>
                </c:pt>
                <c:pt idx="2">
                  <c:v>80.06</c:v>
                </c:pt>
                <c:pt idx="3">
                  <c:v>80.06</c:v>
                </c:pt>
                <c:pt idx="4">
                  <c:v>78.08</c:v>
                </c:pt>
                <c:pt idx="5">
                  <c:v>77</c:v>
                </c:pt>
                <c:pt idx="6">
                  <c:v>75.2</c:v>
                </c:pt>
                <c:pt idx="7">
                  <c:v>75.2</c:v>
                </c:pt>
                <c:pt idx="8">
                  <c:v>75.2</c:v>
                </c:pt>
                <c:pt idx="9">
                  <c:v>75.2</c:v>
                </c:pt>
                <c:pt idx="10">
                  <c:v>75.2</c:v>
                </c:pt>
                <c:pt idx="11">
                  <c:v>75.2</c:v>
                </c:pt>
                <c:pt idx="12">
                  <c:v>75.2</c:v>
                </c:pt>
                <c:pt idx="13">
                  <c:v>75.2</c:v>
                </c:pt>
                <c:pt idx="14">
                  <c:v>75.2</c:v>
                </c:pt>
                <c:pt idx="15">
                  <c:v>75.2</c:v>
                </c:pt>
                <c:pt idx="16">
                  <c:v>75.2</c:v>
                </c:pt>
                <c:pt idx="17">
                  <c:v>75.2</c:v>
                </c:pt>
                <c:pt idx="18">
                  <c:v>75.2</c:v>
                </c:pt>
                <c:pt idx="19">
                  <c:v>75.2</c:v>
                </c:pt>
                <c:pt idx="20">
                  <c:v>75.2</c:v>
                </c:pt>
                <c:pt idx="21">
                  <c:v>75.2</c:v>
                </c:pt>
                <c:pt idx="22">
                  <c:v>80.06</c:v>
                </c:pt>
                <c:pt idx="23">
                  <c:v>80.06</c:v>
                </c:pt>
              </c:numCache>
            </c:numRef>
          </c:val>
          <c:extLst>
            <c:ext xmlns:c16="http://schemas.microsoft.com/office/drawing/2014/chart" uri="{C3380CC4-5D6E-409C-BE32-E72D297353CC}">
              <c16:uniqueId val="{00000001-68A6-48BD-BDE7-60D9558590B3}"/>
            </c:ext>
          </c:extLst>
        </c:ser>
        <c:dLbls>
          <c:showLegendKey val="0"/>
          <c:showVal val="0"/>
          <c:showCatName val="0"/>
          <c:showSerName val="0"/>
          <c:showPercent val="0"/>
          <c:showBubbleSize val="0"/>
        </c:dLbls>
        <c:gapWidth val="100"/>
        <c:axId val="506028704"/>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Schedules!$E$13:$AB$13</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2-68A6-48BD-BDE7-60D9558590B3}"/>
            </c:ext>
          </c:extLst>
        </c:ser>
        <c:dLbls>
          <c:showLegendKey val="0"/>
          <c:showVal val="0"/>
          <c:showCatName val="0"/>
          <c:showSerName val="0"/>
          <c:showPercent val="0"/>
          <c:showBubbleSize val="0"/>
        </c:dLbls>
        <c:gapWidth val="500"/>
        <c:axId val="3"/>
        <c:axId val="4"/>
      </c:barChart>
      <c:catAx>
        <c:axId val="50602870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90"/>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200" b="0" i="0" u="none" strike="noStrike" baseline="0">
                    <a:solidFill>
                      <a:srgbClr val="000000"/>
                    </a:solidFill>
                    <a:latin typeface="Arial"/>
                    <a:cs typeface="Arial"/>
                  </a:rPr>
                  <a:t>Temperature, </a:t>
                </a:r>
                <a:r>
                  <a:rPr lang="en-US" sz="1200" b="0" i="0" u="none" strike="noStrike" baseline="0">
                    <a:solidFill>
                      <a:srgbClr val="000000"/>
                    </a:solidFill>
                    <a:latin typeface="Calibri"/>
                    <a:cs typeface="Calibri"/>
                  </a:rPr>
                  <a:t>°</a:t>
                </a:r>
                <a:r>
                  <a:rPr lang="en-US" sz="1200" b="0" i="0" u="none" strike="noStrike" baseline="0">
                    <a:solidFill>
                      <a:srgbClr val="000000"/>
                    </a:solidFill>
                    <a:latin typeface="Arial"/>
                    <a:cs typeface="Arial"/>
                  </a:rPr>
                  <a:t>F</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028704"/>
        <c:crosses val="autoZero"/>
        <c:crossBetween val="between"/>
        <c:majorUnit val="10"/>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12201988345621254"/>
          <c:y val="2.9149087133339104E-2"/>
          <c:w val="0.74538231792643961"/>
          <c:h val="7.8477805658908023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55" l="0.70000000000000062" r="0.70000000000000062" t="0.750000000000004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493"/>
          <c:w val="0.78666698676227853"/>
          <c:h val="0.56388927130078048"/>
        </c:manualLayout>
      </c:layout>
      <c:barChart>
        <c:barDir val="col"/>
        <c:grouping val="clustered"/>
        <c:varyColors val="0"/>
        <c:ser>
          <c:idx val="1"/>
          <c:order val="1"/>
          <c:tx>
            <c:v>Elevator</c:v>
          </c:tx>
          <c:spPr>
            <a:solidFill>
              <a:srgbClr val="00B0F0"/>
            </a:solidFill>
            <a:ln>
              <a:solidFill>
                <a:srgbClr val="00B0F0"/>
              </a:solidFill>
            </a:ln>
          </c:spPr>
          <c:invertIfNegative val="0"/>
          <c:val>
            <c:numRef>
              <c:f>Schedules!$E$18:$AB$18</c:f>
              <c:numCache>
                <c:formatCode>General</c:formatCode>
                <c:ptCount val="24"/>
                <c:pt idx="0">
                  <c:v>0.05</c:v>
                </c:pt>
                <c:pt idx="1">
                  <c:v>0.05</c:v>
                </c:pt>
                <c:pt idx="2">
                  <c:v>0.05</c:v>
                </c:pt>
                <c:pt idx="3">
                  <c:v>0.05</c:v>
                </c:pt>
                <c:pt idx="4">
                  <c:v>0.1</c:v>
                </c:pt>
                <c:pt idx="5">
                  <c:v>0.2</c:v>
                </c:pt>
                <c:pt idx="6">
                  <c:v>0.4</c:v>
                </c:pt>
                <c:pt idx="7">
                  <c:v>0.5</c:v>
                </c:pt>
                <c:pt idx="8">
                  <c:v>0.5</c:v>
                </c:pt>
                <c:pt idx="9">
                  <c:v>0.35</c:v>
                </c:pt>
                <c:pt idx="10">
                  <c:v>0.15</c:v>
                </c:pt>
                <c:pt idx="11">
                  <c:v>0.15</c:v>
                </c:pt>
                <c:pt idx="12">
                  <c:v>0.15</c:v>
                </c:pt>
                <c:pt idx="13">
                  <c:v>0.15</c:v>
                </c:pt>
                <c:pt idx="14">
                  <c:v>0.15</c:v>
                </c:pt>
                <c:pt idx="15">
                  <c:v>0.15</c:v>
                </c:pt>
                <c:pt idx="16">
                  <c:v>0.35</c:v>
                </c:pt>
                <c:pt idx="17">
                  <c:v>0.5</c:v>
                </c:pt>
                <c:pt idx="18">
                  <c:v>0.5</c:v>
                </c:pt>
                <c:pt idx="19">
                  <c:v>0.4</c:v>
                </c:pt>
                <c:pt idx="20">
                  <c:v>0.4</c:v>
                </c:pt>
                <c:pt idx="21">
                  <c:v>0.3</c:v>
                </c:pt>
                <c:pt idx="22">
                  <c:v>0.2</c:v>
                </c:pt>
                <c:pt idx="23">
                  <c:v>0.1</c:v>
                </c:pt>
              </c:numCache>
            </c:numRef>
          </c:val>
          <c:extLst>
            <c:ext xmlns:c16="http://schemas.microsoft.com/office/drawing/2014/chart" uri="{C3380CC4-5D6E-409C-BE32-E72D297353CC}">
              <c16:uniqueId val="{00000000-4EC6-4608-876D-18F0FD303D70}"/>
            </c:ext>
          </c:extLst>
        </c:ser>
        <c:dLbls>
          <c:showLegendKey val="0"/>
          <c:showVal val="0"/>
          <c:showCatName val="0"/>
          <c:showSerName val="0"/>
          <c:showPercent val="0"/>
          <c:showBubbleSize val="0"/>
        </c:dLbls>
        <c:gapWidth val="103"/>
        <c:axId val="506036248"/>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Schedules!$E$13:$AB$13</c:f>
              <c:numCache>
                <c:formatCode>General</c:formatCode>
                <c:ptCount val="24"/>
                <c:pt idx="0">
                  <c:v>0</c:v>
                </c:pt>
                <c:pt idx="1">
                  <c:v>0</c:v>
                </c:pt>
                <c:pt idx="2">
                  <c:v>0</c:v>
                </c:pt>
                <c:pt idx="3">
                  <c:v>0</c:v>
                </c:pt>
                <c:pt idx="4">
                  <c:v>0</c:v>
                </c:pt>
                <c:pt idx="5">
                  <c:v>0</c:v>
                </c:pt>
                <c:pt idx="6">
                  <c:v>0.1</c:v>
                </c:pt>
                <c:pt idx="7">
                  <c:v>0.2</c:v>
                </c:pt>
                <c:pt idx="8">
                  <c:v>0.95</c:v>
                </c:pt>
                <c:pt idx="9">
                  <c:v>0.95</c:v>
                </c:pt>
                <c:pt idx="10">
                  <c:v>0.95</c:v>
                </c:pt>
                <c:pt idx="11">
                  <c:v>0.95</c:v>
                </c:pt>
                <c:pt idx="12">
                  <c:v>0.5</c:v>
                </c:pt>
                <c:pt idx="13">
                  <c:v>0.95</c:v>
                </c:pt>
                <c:pt idx="14">
                  <c:v>0.95</c:v>
                </c:pt>
                <c:pt idx="15">
                  <c:v>0.95</c:v>
                </c:pt>
                <c:pt idx="16">
                  <c:v>0.95</c:v>
                </c:pt>
                <c:pt idx="17">
                  <c:v>0.3</c:v>
                </c:pt>
                <c:pt idx="18">
                  <c:v>0.1</c:v>
                </c:pt>
                <c:pt idx="19">
                  <c:v>0.1</c:v>
                </c:pt>
                <c:pt idx="20">
                  <c:v>0.1</c:v>
                </c:pt>
                <c:pt idx="21">
                  <c:v>0.1</c:v>
                </c:pt>
                <c:pt idx="22">
                  <c:v>0.05</c:v>
                </c:pt>
                <c:pt idx="23">
                  <c:v>0.05</c:v>
                </c:pt>
              </c:numCache>
            </c:numRef>
          </c:val>
          <c:extLst>
            <c:ext xmlns:c16="http://schemas.microsoft.com/office/drawing/2014/chart" uri="{C3380CC4-5D6E-409C-BE32-E72D297353CC}">
              <c16:uniqueId val="{00000001-4EC6-4608-876D-18F0FD303D70}"/>
            </c:ext>
          </c:extLst>
        </c:ser>
        <c:dLbls>
          <c:showLegendKey val="0"/>
          <c:showVal val="0"/>
          <c:showCatName val="0"/>
          <c:showSerName val="0"/>
          <c:showPercent val="0"/>
          <c:showBubbleSize val="0"/>
        </c:dLbls>
        <c:gapWidth val="500"/>
        <c:axId val="3"/>
        <c:axId val="4"/>
      </c:barChart>
      <c:catAx>
        <c:axId val="506036248"/>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US"/>
                  <a:t>Weekday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Elevator</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036248"/>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8515507842686777"/>
          <c:y val="2.9346387011358093E-2"/>
          <c:w val="0.43237473631445938"/>
          <c:h val="7.9009128283743291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77" l="0.70000000000000062" r="0.70000000000000062" t="0.7500000000000047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883686109123704"/>
          <c:w val="0.78666698676227853"/>
          <c:h val="0.56509771724825464"/>
        </c:manualLayout>
      </c:layout>
      <c:barChart>
        <c:barDir val="col"/>
        <c:grouping val="clustered"/>
        <c:varyColors val="0"/>
        <c:ser>
          <c:idx val="1"/>
          <c:order val="1"/>
          <c:tx>
            <c:v>Fan (On|Off)</c:v>
          </c:tx>
          <c:spPr>
            <a:solidFill>
              <a:srgbClr val="00B0F0"/>
            </a:solidFill>
            <a:ln>
              <a:solidFill>
                <a:srgbClr val="00B0F0"/>
              </a:solidFill>
            </a:ln>
          </c:spPr>
          <c:invertIfNegative val="0"/>
          <c:val>
            <c:numRef>
              <c:f>Schedules!$E$38:$AB$38</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0</c:v>
                </c:pt>
                <c:pt idx="19">
                  <c:v>0</c:v>
                </c:pt>
                <c:pt idx="20">
                  <c:v>0</c:v>
                </c:pt>
                <c:pt idx="21">
                  <c:v>0</c:v>
                </c:pt>
                <c:pt idx="22">
                  <c:v>0</c:v>
                </c:pt>
                <c:pt idx="23">
                  <c:v>0</c:v>
                </c:pt>
              </c:numCache>
            </c:numRef>
          </c:val>
          <c:extLst>
            <c:ext xmlns:c16="http://schemas.microsoft.com/office/drawing/2014/chart" uri="{C3380CC4-5D6E-409C-BE32-E72D297353CC}">
              <c16:uniqueId val="{00000000-3C68-41A7-B64E-B4EE08868BC1}"/>
            </c:ext>
          </c:extLst>
        </c:ser>
        <c:dLbls>
          <c:showLegendKey val="0"/>
          <c:showVal val="0"/>
          <c:showCatName val="0"/>
          <c:showSerName val="0"/>
          <c:showPercent val="0"/>
          <c:showBubbleSize val="0"/>
        </c:dLbls>
        <c:gapWidth val="103"/>
        <c:axId val="506037232"/>
        <c:axId val="1"/>
      </c:barChart>
      <c:barChart>
        <c:barDir val="col"/>
        <c:grouping val="clustered"/>
        <c:varyColors val="0"/>
        <c:ser>
          <c:idx val="0"/>
          <c:order val="0"/>
          <c:tx>
            <c:v>Infiltration</c:v>
          </c:tx>
          <c:spPr>
            <a:solidFill>
              <a:srgbClr val="FF0000"/>
            </a:solidFill>
            <a:ln>
              <a:solidFill>
                <a:srgbClr val="FF0000"/>
              </a:solidFill>
            </a:ln>
          </c:spPr>
          <c:invertIfNegative val="0"/>
          <c:val>
            <c:numRef>
              <c:f>Schedules!$E$34:$AB$34</c:f>
              <c:numCache>
                <c:formatCode>General</c:formatCode>
                <c:ptCount val="24"/>
                <c:pt idx="0">
                  <c:v>1</c:v>
                </c:pt>
                <c:pt idx="1">
                  <c:v>1</c:v>
                </c:pt>
                <c:pt idx="2">
                  <c:v>1</c:v>
                </c:pt>
                <c:pt idx="3">
                  <c:v>1</c:v>
                </c:pt>
                <c:pt idx="4">
                  <c:v>1</c:v>
                </c:pt>
                <c:pt idx="5">
                  <c:v>1</c:v>
                </c:pt>
                <c:pt idx="6">
                  <c:v>0.25</c:v>
                </c:pt>
                <c:pt idx="7">
                  <c:v>0.25</c:v>
                </c:pt>
                <c:pt idx="8">
                  <c:v>0.25</c:v>
                </c:pt>
                <c:pt idx="9">
                  <c:v>0.25</c:v>
                </c:pt>
                <c:pt idx="10">
                  <c:v>0.25</c:v>
                </c:pt>
                <c:pt idx="11">
                  <c:v>0.25</c:v>
                </c:pt>
                <c:pt idx="12">
                  <c:v>0.25</c:v>
                </c:pt>
                <c:pt idx="13">
                  <c:v>0.25</c:v>
                </c:pt>
                <c:pt idx="14">
                  <c:v>0.25</c:v>
                </c:pt>
                <c:pt idx="15">
                  <c:v>0.25</c:v>
                </c:pt>
                <c:pt idx="16">
                  <c:v>0.25</c:v>
                </c:pt>
                <c:pt idx="17">
                  <c:v>0.25</c:v>
                </c:pt>
                <c:pt idx="18">
                  <c:v>1</c:v>
                </c:pt>
                <c:pt idx="19">
                  <c:v>1</c:v>
                </c:pt>
                <c:pt idx="20">
                  <c:v>1</c:v>
                </c:pt>
                <c:pt idx="21">
                  <c:v>1</c:v>
                </c:pt>
                <c:pt idx="22">
                  <c:v>1</c:v>
                </c:pt>
                <c:pt idx="23">
                  <c:v>1</c:v>
                </c:pt>
              </c:numCache>
            </c:numRef>
          </c:val>
          <c:extLst>
            <c:ext xmlns:c16="http://schemas.microsoft.com/office/drawing/2014/chart" uri="{C3380CC4-5D6E-409C-BE32-E72D297353CC}">
              <c16:uniqueId val="{00000001-3C68-41A7-B64E-B4EE08868BC1}"/>
            </c:ext>
          </c:extLst>
        </c:ser>
        <c:dLbls>
          <c:showLegendKey val="0"/>
          <c:showVal val="0"/>
          <c:showCatName val="0"/>
          <c:showSerName val="0"/>
          <c:showPercent val="0"/>
          <c:showBubbleSize val="0"/>
        </c:dLbls>
        <c:gapWidth val="500"/>
        <c:axId val="3"/>
        <c:axId val="4"/>
      </c:barChart>
      <c:catAx>
        <c:axId val="506037232"/>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cs typeface="Calibri"/>
                  </a:rPr>
                  <a:t>Saturd</a:t>
                </a:r>
                <a:r>
                  <a:rPr lang="en-US" sz="1000" b="0" i="0" u="none" strike="noStrike" baseline="0">
                    <a:solidFill>
                      <a:srgbClr val="000000"/>
                    </a:solidFill>
                    <a:latin typeface="Arial"/>
                    <a:cs typeface="Arial"/>
                  </a:rPr>
                  <a:t>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Fan (On|Off)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037232"/>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Infiltration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9576557572213286"/>
          <c:y val="2.9149087133339104E-2"/>
          <c:w val="0.40850122183002996"/>
          <c:h val="7.8477805658908023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33" l="0.70000000000000062" r="0.70000000000000062" t="0.75000000000000433"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66671413847422"/>
          <c:y val="0.21944459326483493"/>
          <c:w val="0.78666698676227853"/>
          <c:h val="0.56388927130078048"/>
        </c:manualLayout>
      </c:layout>
      <c:barChart>
        <c:barDir val="col"/>
        <c:grouping val="clustered"/>
        <c:varyColors val="0"/>
        <c:ser>
          <c:idx val="1"/>
          <c:order val="1"/>
          <c:tx>
            <c:v>Fan (On|Off)</c:v>
          </c:tx>
          <c:spPr>
            <a:solidFill>
              <a:srgbClr val="00B0F0"/>
            </a:solidFill>
            <a:ln>
              <a:solidFill>
                <a:srgbClr val="00B0F0"/>
              </a:solidFill>
            </a:ln>
          </c:spPr>
          <c:invertIfNegative val="0"/>
          <c:val>
            <c:numRef>
              <c:f>Schedules!$E$38:$AB$38</c:f>
              <c:numCache>
                <c:formatCode>General</c:formatCode>
                <c:ptCount val="24"/>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1</c:v>
                </c:pt>
                <c:pt idx="18">
                  <c:v>0</c:v>
                </c:pt>
                <c:pt idx="19">
                  <c:v>0</c:v>
                </c:pt>
                <c:pt idx="20">
                  <c:v>0</c:v>
                </c:pt>
                <c:pt idx="21">
                  <c:v>0</c:v>
                </c:pt>
                <c:pt idx="22">
                  <c:v>0</c:v>
                </c:pt>
                <c:pt idx="23">
                  <c:v>0</c:v>
                </c:pt>
              </c:numCache>
            </c:numRef>
          </c:val>
          <c:extLst>
            <c:ext xmlns:c16="http://schemas.microsoft.com/office/drawing/2014/chart" uri="{C3380CC4-5D6E-409C-BE32-E72D297353CC}">
              <c16:uniqueId val="{00000000-10B9-4A1C-A78F-E45158DFFC85}"/>
            </c:ext>
          </c:extLst>
        </c:ser>
        <c:dLbls>
          <c:showLegendKey val="0"/>
          <c:showVal val="0"/>
          <c:showCatName val="0"/>
          <c:showSerName val="0"/>
          <c:showPercent val="0"/>
          <c:showBubbleSize val="0"/>
        </c:dLbls>
        <c:gapWidth val="103"/>
        <c:axId val="506040184"/>
        <c:axId val="1"/>
      </c:barChart>
      <c:barChart>
        <c:barDir val="col"/>
        <c:grouping val="clustered"/>
        <c:varyColors val="0"/>
        <c:ser>
          <c:idx val="0"/>
          <c:order val="0"/>
          <c:tx>
            <c:v>Occupancy</c:v>
          </c:tx>
          <c:spPr>
            <a:solidFill>
              <a:srgbClr val="FF0000"/>
            </a:solidFill>
            <a:ln>
              <a:solidFill>
                <a:srgbClr val="FF0000"/>
              </a:solidFill>
            </a:ln>
          </c:spPr>
          <c:invertIfNegative val="0"/>
          <c:val>
            <c:numRef>
              <c:f>Schedules!$E$14:$AB$14</c:f>
              <c:numCache>
                <c:formatCode>General</c:formatCode>
                <c:ptCount val="24"/>
                <c:pt idx="0">
                  <c:v>0</c:v>
                </c:pt>
                <c:pt idx="1">
                  <c:v>0</c:v>
                </c:pt>
                <c:pt idx="2">
                  <c:v>0</c:v>
                </c:pt>
                <c:pt idx="3">
                  <c:v>0</c:v>
                </c:pt>
                <c:pt idx="4">
                  <c:v>0</c:v>
                </c:pt>
                <c:pt idx="5">
                  <c:v>0</c:v>
                </c:pt>
                <c:pt idx="6">
                  <c:v>0.1</c:v>
                </c:pt>
                <c:pt idx="7">
                  <c:v>0.1</c:v>
                </c:pt>
                <c:pt idx="8">
                  <c:v>0.3</c:v>
                </c:pt>
                <c:pt idx="9">
                  <c:v>0.3</c:v>
                </c:pt>
                <c:pt idx="10">
                  <c:v>0.3</c:v>
                </c:pt>
                <c:pt idx="11">
                  <c:v>0.3</c:v>
                </c:pt>
                <c:pt idx="12">
                  <c:v>0.1</c:v>
                </c:pt>
                <c:pt idx="13">
                  <c:v>0.1</c:v>
                </c:pt>
                <c:pt idx="14">
                  <c:v>0.1</c:v>
                </c:pt>
                <c:pt idx="15">
                  <c:v>0.1</c:v>
                </c:pt>
                <c:pt idx="16">
                  <c:v>0.1</c:v>
                </c:pt>
                <c:pt idx="17">
                  <c:v>0.05</c:v>
                </c:pt>
                <c:pt idx="18">
                  <c:v>0.05</c:v>
                </c:pt>
                <c:pt idx="19">
                  <c:v>0</c:v>
                </c:pt>
                <c:pt idx="20">
                  <c:v>0</c:v>
                </c:pt>
                <c:pt idx="21">
                  <c:v>0</c:v>
                </c:pt>
                <c:pt idx="22">
                  <c:v>0</c:v>
                </c:pt>
                <c:pt idx="23">
                  <c:v>0</c:v>
                </c:pt>
              </c:numCache>
            </c:numRef>
          </c:val>
          <c:extLst>
            <c:ext xmlns:c16="http://schemas.microsoft.com/office/drawing/2014/chart" uri="{C3380CC4-5D6E-409C-BE32-E72D297353CC}">
              <c16:uniqueId val="{00000001-10B9-4A1C-A78F-E45158DFFC85}"/>
            </c:ext>
          </c:extLst>
        </c:ser>
        <c:dLbls>
          <c:showLegendKey val="0"/>
          <c:showVal val="0"/>
          <c:showCatName val="0"/>
          <c:showSerName val="0"/>
          <c:showPercent val="0"/>
          <c:showBubbleSize val="0"/>
        </c:dLbls>
        <c:gapWidth val="500"/>
        <c:axId val="3"/>
        <c:axId val="4"/>
      </c:barChart>
      <c:catAx>
        <c:axId val="506040184"/>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0" i="0" u="none" strike="noStrike" baseline="0">
                    <a:solidFill>
                      <a:srgbClr val="000000"/>
                    </a:solidFill>
                    <a:latin typeface="Calibri"/>
                    <a:cs typeface="Calibri"/>
                  </a:rPr>
                  <a:t>Satur</a:t>
                </a:r>
                <a:r>
                  <a:rPr lang="en-US" sz="1000" b="0" i="0" u="none" strike="noStrike" baseline="0">
                    <a:solidFill>
                      <a:srgbClr val="000000"/>
                    </a:solidFill>
                    <a:latin typeface="Arial"/>
                    <a:cs typeface="Arial"/>
                  </a:rPr>
                  <a:t>day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2"/>
        <c:noMultiLvlLbl val="0"/>
      </c:catAx>
      <c:valAx>
        <c:axId val="1"/>
        <c:scaling>
          <c:orientation val="minMax"/>
          <c:max val="1"/>
          <c:min val="0"/>
        </c:scaling>
        <c:delete val="0"/>
        <c:axPos val="l"/>
        <c:majorGridlines/>
        <c:title>
          <c:tx>
            <c:rich>
              <a:bodyPr/>
              <a:lstStyle/>
              <a:p>
                <a:pPr>
                  <a:defRPr sz="1000" b="1" i="0" u="none" strike="noStrike" baseline="0">
                    <a:solidFill>
                      <a:srgbClr val="00CCFF"/>
                    </a:solidFill>
                    <a:latin typeface="Arial"/>
                    <a:ea typeface="Arial"/>
                    <a:cs typeface="Arial"/>
                  </a:defRPr>
                </a:pPr>
                <a:r>
                  <a:rPr lang="en-US"/>
                  <a:t>Fan (On|Off)</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06040184"/>
        <c:crosses val="autoZero"/>
        <c:crossBetween val="between"/>
        <c:majorUnit val="0.2"/>
      </c:valAx>
      <c:catAx>
        <c:axId val="3"/>
        <c:scaling>
          <c:orientation val="minMax"/>
        </c:scaling>
        <c:delete val="1"/>
        <c:axPos val="b"/>
        <c:majorTickMark val="out"/>
        <c:minorTickMark val="none"/>
        <c:tickLblPos val="nextTo"/>
        <c:crossAx val="4"/>
        <c:crosses val="autoZero"/>
        <c:auto val="1"/>
        <c:lblAlgn val="ctr"/>
        <c:lblOffset val="100"/>
        <c:noMultiLvlLbl val="0"/>
      </c:catAx>
      <c:valAx>
        <c:axId val="4"/>
        <c:scaling>
          <c:orientation val="minMax"/>
          <c:max val="1"/>
          <c:min val="0"/>
        </c:scaling>
        <c:delete val="0"/>
        <c:axPos val="r"/>
        <c:title>
          <c:tx>
            <c:rich>
              <a:bodyPr/>
              <a:lstStyle/>
              <a:p>
                <a:pPr>
                  <a:defRPr sz="1000" b="1" i="0" u="none" strike="noStrike" baseline="0">
                    <a:solidFill>
                      <a:srgbClr val="FF0000"/>
                    </a:solidFill>
                    <a:latin typeface="Arial"/>
                    <a:ea typeface="Arial"/>
                    <a:cs typeface="Arial"/>
                  </a:defRPr>
                </a:pPr>
                <a:r>
                  <a:rPr lang="en-US"/>
                  <a:t>Occupancy</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majorUnit val="1"/>
      </c:valAx>
    </c:plotArea>
    <c:legend>
      <c:legendPos val="r"/>
      <c:layout>
        <c:manualLayout>
          <c:xMode val="edge"/>
          <c:yMode val="edge"/>
          <c:x val="0.29272482661521615"/>
          <c:y val="2.9214679662839502E-2"/>
          <c:w val="0.41325859102049334"/>
          <c:h val="7.8654132991085368E-2"/>
        </c:manualLayout>
      </c:layout>
      <c:overlay val="0"/>
      <c:txPr>
        <a:bodyPr/>
        <a:lstStyle/>
        <a:p>
          <a:pPr>
            <a:defRPr sz="7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55" l="0.70000000000000062" r="0.70000000000000062" t="0.7500000000000045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4</xdr:col>
      <xdr:colOff>514350</xdr:colOff>
      <xdr:row>20</xdr:row>
      <xdr:rowOff>232408</xdr:rowOff>
    </xdr:from>
    <xdr:to>
      <xdr:col>5</xdr:col>
      <xdr:colOff>1130300</xdr:colOff>
      <xdr:row>20</xdr:row>
      <xdr:rowOff>2091691</xdr:rowOff>
    </xdr:to>
    <xdr:pic>
      <xdr:nvPicPr>
        <xdr:cNvPr id="1128" name="Picture 4">
          <a:extLst>
            <a:ext uri="{FF2B5EF4-FFF2-40B4-BE49-F238E27FC236}">
              <a16:creationId xmlns:a16="http://schemas.microsoft.com/office/drawing/2014/main" id="{9816B161-6A69-4F45-8EA3-E97B2342C6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5954183" y="9725658"/>
          <a:ext cx="2753784" cy="1859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1022350</xdr:colOff>
      <xdr:row>13</xdr:row>
      <xdr:rowOff>57150</xdr:rowOff>
    </xdr:from>
    <xdr:to>
      <xdr:col>5</xdr:col>
      <xdr:colOff>533400</xdr:colOff>
      <xdr:row>13</xdr:row>
      <xdr:rowOff>3003550</xdr:rowOff>
    </xdr:to>
    <xdr:pic>
      <xdr:nvPicPr>
        <xdr:cNvPr id="1129" name="Picture 1" descr="Screen Clipping">
          <a:extLst>
            <a:ext uri="{FF2B5EF4-FFF2-40B4-BE49-F238E27FC236}">
              <a16:creationId xmlns:a16="http://schemas.microsoft.com/office/drawing/2014/main" id="{7CD461C8-037D-436F-85FD-704918F9FB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24350" y="4800600"/>
          <a:ext cx="3778250" cy="2946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508000</xdr:colOff>
      <xdr:row>21</xdr:row>
      <xdr:rowOff>374582</xdr:rowOff>
    </xdr:from>
    <xdr:to>
      <xdr:col>5</xdr:col>
      <xdr:colOff>1123950</xdr:colOff>
      <xdr:row>21</xdr:row>
      <xdr:rowOff>2221049</xdr:rowOff>
    </xdr:to>
    <xdr:pic>
      <xdr:nvPicPr>
        <xdr:cNvPr id="4" name="Picture 4">
          <a:extLst>
            <a:ext uri="{FF2B5EF4-FFF2-40B4-BE49-F238E27FC236}">
              <a16:creationId xmlns:a16="http://schemas.microsoft.com/office/drawing/2014/main" id="{0096B9D2-9F0F-4FFA-8045-AAC551D65D3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bwMode="auto">
        <a:xfrm>
          <a:off x="5950857" y="12385153"/>
          <a:ext cx="2747736" cy="18464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468388</xdr:colOff>
      <xdr:row>22</xdr:row>
      <xdr:rowOff>425499</xdr:rowOff>
    </xdr:from>
    <xdr:to>
      <xdr:col>5</xdr:col>
      <xdr:colOff>1084338</xdr:colOff>
      <xdr:row>22</xdr:row>
      <xdr:rowOff>2278393</xdr:rowOff>
    </xdr:to>
    <xdr:pic>
      <xdr:nvPicPr>
        <xdr:cNvPr id="5" name="Picture 4">
          <a:extLst>
            <a:ext uri="{FF2B5EF4-FFF2-40B4-BE49-F238E27FC236}">
              <a16:creationId xmlns:a16="http://schemas.microsoft.com/office/drawing/2014/main" id="{20621EA1-B167-48E9-85B8-4819B97F767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bwMode="auto">
        <a:xfrm>
          <a:off x="5911245" y="14921642"/>
          <a:ext cx="2747736" cy="18528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215900</xdr:colOff>
      <xdr:row>21</xdr:row>
      <xdr:rowOff>31750</xdr:rowOff>
    </xdr:to>
    <xdr:graphicFrame macro="">
      <xdr:nvGraphicFramePr>
        <xdr:cNvPr id="2763" name="Chart 1">
          <a:extLst>
            <a:ext uri="{FF2B5EF4-FFF2-40B4-BE49-F238E27FC236}">
              <a16:creationId xmlns:a16="http://schemas.microsoft.com/office/drawing/2014/main" id="{DEC767B9-774B-416D-82AA-CBEE434AD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xdr:colOff>
      <xdr:row>22</xdr:row>
      <xdr:rowOff>6350</xdr:rowOff>
    </xdr:from>
    <xdr:to>
      <xdr:col>9</xdr:col>
      <xdr:colOff>228600</xdr:colOff>
      <xdr:row>43</xdr:row>
      <xdr:rowOff>31750</xdr:rowOff>
    </xdr:to>
    <xdr:graphicFrame macro="">
      <xdr:nvGraphicFramePr>
        <xdr:cNvPr id="2764" name="Chart 3">
          <a:extLst>
            <a:ext uri="{FF2B5EF4-FFF2-40B4-BE49-F238E27FC236}">
              <a16:creationId xmlns:a16="http://schemas.microsoft.com/office/drawing/2014/main" id="{024C226A-5836-4443-9D70-C322B9434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6350</xdr:colOff>
      <xdr:row>43</xdr:row>
      <xdr:rowOff>101600</xdr:rowOff>
    </xdr:from>
    <xdr:to>
      <xdr:col>9</xdr:col>
      <xdr:colOff>228600</xdr:colOff>
      <xdr:row>64</xdr:row>
      <xdr:rowOff>127000</xdr:rowOff>
    </xdr:to>
    <xdr:graphicFrame macro="">
      <xdr:nvGraphicFramePr>
        <xdr:cNvPr id="2765" name="Chart 4">
          <a:extLst>
            <a:ext uri="{FF2B5EF4-FFF2-40B4-BE49-F238E27FC236}">
              <a16:creationId xmlns:a16="http://schemas.microsoft.com/office/drawing/2014/main" id="{4DAF4F04-2CE9-4516-B068-47B9B882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469900</xdr:colOff>
      <xdr:row>0</xdr:row>
      <xdr:rowOff>95250</xdr:rowOff>
    </xdr:from>
    <xdr:to>
      <xdr:col>19</xdr:col>
      <xdr:colOff>184150</xdr:colOff>
      <xdr:row>21</xdr:row>
      <xdr:rowOff>120650</xdr:rowOff>
    </xdr:to>
    <xdr:graphicFrame macro="">
      <xdr:nvGraphicFramePr>
        <xdr:cNvPr id="2766" name="Chart 5">
          <a:extLst>
            <a:ext uri="{FF2B5EF4-FFF2-40B4-BE49-F238E27FC236}">
              <a16:creationId xmlns:a16="http://schemas.microsoft.com/office/drawing/2014/main" id="{929BCCF1-5985-4153-911A-E7DB6EB84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469900</xdr:colOff>
      <xdr:row>22</xdr:row>
      <xdr:rowOff>57150</xdr:rowOff>
    </xdr:from>
    <xdr:to>
      <xdr:col>19</xdr:col>
      <xdr:colOff>184150</xdr:colOff>
      <xdr:row>43</xdr:row>
      <xdr:rowOff>88900</xdr:rowOff>
    </xdr:to>
    <xdr:graphicFrame macro="">
      <xdr:nvGraphicFramePr>
        <xdr:cNvPr id="2767" name="Chart 6">
          <a:extLst>
            <a:ext uri="{FF2B5EF4-FFF2-40B4-BE49-F238E27FC236}">
              <a16:creationId xmlns:a16="http://schemas.microsoft.com/office/drawing/2014/main" id="{54E38399-8320-4AEC-B86C-712F5C0EC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482600</xdr:colOff>
      <xdr:row>44</xdr:row>
      <xdr:rowOff>44450</xdr:rowOff>
    </xdr:from>
    <xdr:to>
      <xdr:col>19</xdr:col>
      <xdr:colOff>190500</xdr:colOff>
      <xdr:row>65</xdr:row>
      <xdr:rowOff>76200</xdr:rowOff>
    </xdr:to>
    <xdr:graphicFrame macro="">
      <xdr:nvGraphicFramePr>
        <xdr:cNvPr id="2768" name="Chart 7">
          <a:extLst>
            <a:ext uri="{FF2B5EF4-FFF2-40B4-BE49-F238E27FC236}">
              <a16:creationId xmlns:a16="http://schemas.microsoft.com/office/drawing/2014/main" id="{5474E532-9417-40B2-9769-8E2DF343B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66</xdr:row>
      <xdr:rowOff>0</xdr:rowOff>
    </xdr:from>
    <xdr:to>
      <xdr:col>9</xdr:col>
      <xdr:colOff>215900</xdr:colOff>
      <xdr:row>87</xdr:row>
      <xdr:rowOff>12700</xdr:rowOff>
    </xdr:to>
    <xdr:graphicFrame macro="">
      <xdr:nvGraphicFramePr>
        <xdr:cNvPr id="2769" name="Chart 4">
          <a:extLst>
            <a:ext uri="{FF2B5EF4-FFF2-40B4-BE49-F238E27FC236}">
              <a16:creationId xmlns:a16="http://schemas.microsoft.com/office/drawing/2014/main" id="{BB37FDBE-3F9F-4579-9AF5-ABF43A4ED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0</xdr:colOff>
      <xdr:row>0</xdr:row>
      <xdr:rowOff>0</xdr:rowOff>
    </xdr:from>
    <xdr:to>
      <xdr:col>30</xdr:col>
      <xdr:colOff>215900</xdr:colOff>
      <xdr:row>21</xdr:row>
      <xdr:rowOff>31750</xdr:rowOff>
    </xdr:to>
    <xdr:graphicFrame macro="">
      <xdr:nvGraphicFramePr>
        <xdr:cNvPr id="2770" name="Chart 8">
          <a:extLst>
            <a:ext uri="{FF2B5EF4-FFF2-40B4-BE49-F238E27FC236}">
              <a16:creationId xmlns:a16="http://schemas.microsoft.com/office/drawing/2014/main" id="{C7F7B8E4-E0C5-4C82-9CD7-8578A2D1E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6350</xdr:colOff>
      <xdr:row>22</xdr:row>
      <xdr:rowOff>6350</xdr:rowOff>
    </xdr:from>
    <xdr:to>
      <xdr:col>30</xdr:col>
      <xdr:colOff>228600</xdr:colOff>
      <xdr:row>43</xdr:row>
      <xdr:rowOff>31750</xdr:rowOff>
    </xdr:to>
    <xdr:graphicFrame macro="">
      <xdr:nvGraphicFramePr>
        <xdr:cNvPr id="2771" name="Chart 3">
          <a:extLst>
            <a:ext uri="{FF2B5EF4-FFF2-40B4-BE49-F238E27FC236}">
              <a16:creationId xmlns:a16="http://schemas.microsoft.com/office/drawing/2014/main" id="{85A2D942-D26F-4633-A5DB-0E72B2793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6350</xdr:colOff>
      <xdr:row>43</xdr:row>
      <xdr:rowOff>101600</xdr:rowOff>
    </xdr:from>
    <xdr:to>
      <xdr:col>30</xdr:col>
      <xdr:colOff>228600</xdr:colOff>
      <xdr:row>64</xdr:row>
      <xdr:rowOff>127000</xdr:rowOff>
    </xdr:to>
    <xdr:graphicFrame macro="">
      <xdr:nvGraphicFramePr>
        <xdr:cNvPr id="2772" name="Chart 4">
          <a:extLst>
            <a:ext uri="{FF2B5EF4-FFF2-40B4-BE49-F238E27FC236}">
              <a16:creationId xmlns:a16="http://schemas.microsoft.com/office/drawing/2014/main" id="{6C0EFB20-0033-40FB-B6F3-606D1F934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469900</xdr:colOff>
      <xdr:row>0</xdr:row>
      <xdr:rowOff>95250</xdr:rowOff>
    </xdr:from>
    <xdr:to>
      <xdr:col>40</xdr:col>
      <xdr:colOff>184150</xdr:colOff>
      <xdr:row>21</xdr:row>
      <xdr:rowOff>120650</xdr:rowOff>
    </xdr:to>
    <xdr:graphicFrame macro="">
      <xdr:nvGraphicFramePr>
        <xdr:cNvPr id="2773" name="Chart 5">
          <a:extLst>
            <a:ext uri="{FF2B5EF4-FFF2-40B4-BE49-F238E27FC236}">
              <a16:creationId xmlns:a16="http://schemas.microsoft.com/office/drawing/2014/main" id="{F5E9E189-880D-420C-82AC-A03069EFB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30</xdr:col>
      <xdr:colOff>469900</xdr:colOff>
      <xdr:row>22</xdr:row>
      <xdr:rowOff>57150</xdr:rowOff>
    </xdr:from>
    <xdr:to>
      <xdr:col>40</xdr:col>
      <xdr:colOff>184150</xdr:colOff>
      <xdr:row>43</xdr:row>
      <xdr:rowOff>88900</xdr:rowOff>
    </xdr:to>
    <xdr:graphicFrame macro="">
      <xdr:nvGraphicFramePr>
        <xdr:cNvPr id="2774" name="Chart 6">
          <a:extLst>
            <a:ext uri="{FF2B5EF4-FFF2-40B4-BE49-F238E27FC236}">
              <a16:creationId xmlns:a16="http://schemas.microsoft.com/office/drawing/2014/main" id="{68B01AF2-9BDE-448A-9BA1-18B37A109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30</xdr:col>
      <xdr:colOff>482600</xdr:colOff>
      <xdr:row>44</xdr:row>
      <xdr:rowOff>44450</xdr:rowOff>
    </xdr:from>
    <xdr:to>
      <xdr:col>40</xdr:col>
      <xdr:colOff>190500</xdr:colOff>
      <xdr:row>65</xdr:row>
      <xdr:rowOff>76200</xdr:rowOff>
    </xdr:to>
    <xdr:graphicFrame macro="">
      <xdr:nvGraphicFramePr>
        <xdr:cNvPr id="2775" name="Chart 7">
          <a:extLst>
            <a:ext uri="{FF2B5EF4-FFF2-40B4-BE49-F238E27FC236}">
              <a16:creationId xmlns:a16="http://schemas.microsoft.com/office/drawing/2014/main" id="{F6AAC7F4-B550-47FC-8868-EE5926D6A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0</xdr:colOff>
      <xdr:row>66</xdr:row>
      <xdr:rowOff>0</xdr:rowOff>
    </xdr:from>
    <xdr:to>
      <xdr:col>30</xdr:col>
      <xdr:colOff>215900</xdr:colOff>
      <xdr:row>87</xdr:row>
      <xdr:rowOff>12700</xdr:rowOff>
    </xdr:to>
    <xdr:graphicFrame macro="">
      <xdr:nvGraphicFramePr>
        <xdr:cNvPr id="2776" name="Chart 4">
          <a:extLst>
            <a:ext uri="{FF2B5EF4-FFF2-40B4-BE49-F238E27FC236}">
              <a16:creationId xmlns:a16="http://schemas.microsoft.com/office/drawing/2014/main" id="{B89FCC80-256B-4A00-A7F8-220E704A8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t/Dropbox/Shared_Sarah/OpenstudioModels/LargeOffice/SpaceTypeDimensionsCalculations_Lar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orecard_Supermark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nl/projects/AEDG/Lodging/PTAC%20Rulemaking%20Prototype/sim_input_assumptions/PTAC&amp;PTHP_PerformanceAssumption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nl/projects/Documents%20and%20Settings/d3l162/Desktop/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LargeOffice_Old"/>
      <sheetName val="Recalculations_Old"/>
      <sheetName val="Outdoor Air Tab OLD"/>
      <sheetName val="Zone Summary Tab OLD"/>
      <sheetName val="NewLargeOffice_Check"/>
      <sheetName val="Calculations_Check"/>
      <sheetName val="GlassArea_OLD"/>
      <sheetName val="CompareValuesToIDF"/>
      <sheetName val="Documentation"/>
    </sheetNames>
    <sheetDataSet>
      <sheetData sheetId="0"/>
      <sheetData sheetId="1"/>
      <sheetData sheetId="2"/>
      <sheetData sheetId="3"/>
      <sheetData sheetId="4">
        <row r="5">
          <cell r="G5">
            <v>684</v>
          </cell>
          <cell r="H5">
            <v>5472</v>
          </cell>
          <cell r="I5">
            <v>0</v>
          </cell>
        </row>
        <row r="6">
          <cell r="G6">
            <v>684</v>
          </cell>
          <cell r="H6">
            <v>6159.5568000000003</v>
          </cell>
          <cell r="I6">
            <v>0</v>
          </cell>
        </row>
        <row r="7">
          <cell r="G7">
            <v>6840</v>
          </cell>
          <cell r="H7">
            <v>61595.567999999999</v>
          </cell>
          <cell r="I7">
            <v>0</v>
          </cell>
        </row>
        <row r="8">
          <cell r="G8">
            <v>684</v>
          </cell>
          <cell r="H8">
            <v>6159.5568000000003</v>
          </cell>
          <cell r="I8">
            <v>0</v>
          </cell>
        </row>
        <row r="9">
          <cell r="G9">
            <v>1915.25</v>
          </cell>
          <cell r="H9">
            <v>17247.209300000002</v>
          </cell>
          <cell r="I9">
            <v>1915.25</v>
          </cell>
        </row>
        <row r="10">
          <cell r="G10">
            <v>38352.931100000002</v>
          </cell>
          <cell r="H10">
            <v>153411.72440000001</v>
          </cell>
          <cell r="I10">
            <v>0</v>
          </cell>
        </row>
        <row r="12">
          <cell r="G12">
            <v>119</v>
          </cell>
          <cell r="H12">
            <v>952</v>
          </cell>
          <cell r="I12">
            <v>0</v>
          </cell>
        </row>
        <row r="13">
          <cell r="G13">
            <v>154</v>
          </cell>
          <cell r="H13">
            <v>1386.8008</v>
          </cell>
          <cell r="I13">
            <v>39.196899999999999</v>
          </cell>
        </row>
        <row r="14">
          <cell r="G14">
            <v>1540</v>
          </cell>
          <cell r="H14">
            <v>13868.008</v>
          </cell>
          <cell r="I14">
            <v>391.96899999999999</v>
          </cell>
        </row>
        <row r="15">
          <cell r="G15">
            <v>154</v>
          </cell>
          <cell r="H15">
            <v>1386.8008</v>
          </cell>
          <cell r="I15">
            <v>39.196899999999999</v>
          </cell>
        </row>
        <row r="17">
          <cell r="G17">
            <v>566.3854</v>
          </cell>
          <cell r="H17">
            <v>4531.0832</v>
          </cell>
          <cell r="I17">
            <v>0</v>
          </cell>
        </row>
        <row r="18">
          <cell r="G18">
            <v>240</v>
          </cell>
          <cell r="H18">
            <v>2161.248</v>
          </cell>
          <cell r="I18">
            <v>61.570300000000003</v>
          </cell>
        </row>
        <row r="19">
          <cell r="G19">
            <v>280</v>
          </cell>
          <cell r="H19">
            <v>2521.4560000000001</v>
          </cell>
          <cell r="I19">
            <v>71.976600000000005</v>
          </cell>
        </row>
        <row r="20">
          <cell r="G20">
            <v>2800</v>
          </cell>
          <cell r="H20">
            <v>25214.560000000001</v>
          </cell>
          <cell r="I20">
            <v>719.76600000000008</v>
          </cell>
        </row>
        <row r="21">
          <cell r="G21">
            <v>2800</v>
          </cell>
          <cell r="H21">
            <v>25214.560000000001</v>
          </cell>
          <cell r="I21">
            <v>719.76600000000008</v>
          </cell>
        </row>
        <row r="22">
          <cell r="G22">
            <v>280</v>
          </cell>
          <cell r="H22">
            <v>2521.4560000000001</v>
          </cell>
          <cell r="I22">
            <v>71.976600000000005</v>
          </cell>
        </row>
        <row r="23">
          <cell r="G23">
            <v>280</v>
          </cell>
          <cell r="H23">
            <v>2521.4560000000001</v>
          </cell>
          <cell r="I23">
            <v>71.976600000000005</v>
          </cell>
        </row>
        <row r="25">
          <cell r="G25">
            <v>691.22400000000005</v>
          </cell>
          <cell r="H25">
            <v>5529.7920000000004</v>
          </cell>
          <cell r="I25">
            <v>0</v>
          </cell>
        </row>
        <row r="26">
          <cell r="G26">
            <v>280</v>
          </cell>
          <cell r="H26">
            <v>2240</v>
          </cell>
          <cell r="I26">
            <v>0</v>
          </cell>
        </row>
        <row r="27">
          <cell r="G27">
            <v>135.27600000000001</v>
          </cell>
          <cell r="H27">
            <v>1082.2080000000001</v>
          </cell>
          <cell r="I27">
            <v>0</v>
          </cell>
        </row>
        <row r="28">
          <cell r="G28">
            <v>1007.0003</v>
          </cell>
          <cell r="H28">
            <v>9068.2391015600006</v>
          </cell>
          <cell r="I28">
            <v>0</v>
          </cell>
        </row>
        <row r="29">
          <cell r="G29">
            <v>820</v>
          </cell>
          <cell r="H29">
            <v>7384.2640000000001</v>
          </cell>
          <cell r="I29">
            <v>0</v>
          </cell>
        </row>
        <row r="30">
          <cell r="G30">
            <v>10160</v>
          </cell>
          <cell r="H30">
            <v>91492.832000000009</v>
          </cell>
          <cell r="I30">
            <v>0</v>
          </cell>
        </row>
        <row r="31">
          <cell r="G31">
            <v>8200</v>
          </cell>
          <cell r="H31">
            <v>73842.64</v>
          </cell>
          <cell r="I31">
            <v>0</v>
          </cell>
        </row>
        <row r="32">
          <cell r="G32">
            <v>1016</v>
          </cell>
          <cell r="H32">
            <v>9149.2831999999999</v>
          </cell>
          <cell r="I32">
            <v>0</v>
          </cell>
        </row>
        <row r="33">
          <cell r="G33">
            <v>820</v>
          </cell>
          <cell r="H33">
            <v>7384.2640000000001</v>
          </cell>
          <cell r="I33">
            <v>0</v>
          </cell>
        </row>
        <row r="35">
          <cell r="G35">
            <v>8435.6128000000008</v>
          </cell>
          <cell r="H35">
            <v>67484.902400000006</v>
          </cell>
          <cell r="I35">
            <v>0</v>
          </cell>
        </row>
        <row r="36">
          <cell r="G36">
            <v>392</v>
          </cell>
          <cell r="H36">
            <v>3530.0383999999999</v>
          </cell>
          <cell r="I36">
            <v>0</v>
          </cell>
        </row>
        <row r="37">
          <cell r="G37">
            <v>3920</v>
          </cell>
          <cell r="H37">
            <v>35300.383999999998</v>
          </cell>
          <cell r="I37">
            <v>0</v>
          </cell>
        </row>
        <row r="38">
          <cell r="G38">
            <v>392</v>
          </cell>
          <cell r="H38">
            <v>3530.0383999999999</v>
          </cell>
          <cell r="I38">
            <v>0</v>
          </cell>
        </row>
        <row r="40">
          <cell r="G40">
            <v>471.25</v>
          </cell>
          <cell r="H40">
            <v>3770</v>
          </cell>
          <cell r="I40">
            <v>0</v>
          </cell>
        </row>
        <row r="41">
          <cell r="G41">
            <v>616</v>
          </cell>
          <cell r="H41">
            <v>5547.2031999999999</v>
          </cell>
          <cell r="I41">
            <v>0</v>
          </cell>
        </row>
        <row r="42">
          <cell r="G42">
            <v>6160</v>
          </cell>
          <cell r="H42">
            <v>55472.031999999999</v>
          </cell>
          <cell r="I42">
            <v>0</v>
          </cell>
        </row>
        <row r="43">
          <cell r="G43">
            <v>616</v>
          </cell>
          <cell r="H43">
            <v>5547.2031999999999</v>
          </cell>
          <cell r="I43">
            <v>0</v>
          </cell>
        </row>
        <row r="45">
          <cell r="G45">
            <v>990.16150000000005</v>
          </cell>
          <cell r="H45">
            <v>7921.2920000000004</v>
          </cell>
          <cell r="I45">
            <v>0</v>
          </cell>
        </row>
        <row r="46">
          <cell r="G46">
            <v>833</v>
          </cell>
          <cell r="H46">
            <v>6664</v>
          </cell>
          <cell r="I46">
            <v>0</v>
          </cell>
        </row>
        <row r="47">
          <cell r="G47">
            <v>952</v>
          </cell>
          <cell r="H47">
            <v>7616</v>
          </cell>
          <cell r="I47">
            <v>0</v>
          </cell>
        </row>
        <row r="48">
          <cell r="G48">
            <v>952</v>
          </cell>
          <cell r="H48">
            <v>8572.9503999999997</v>
          </cell>
          <cell r="I48">
            <v>0</v>
          </cell>
        </row>
        <row r="49">
          <cell r="G49">
            <v>952</v>
          </cell>
          <cell r="H49">
            <v>8572.9503999999997</v>
          </cell>
          <cell r="I49">
            <v>0</v>
          </cell>
        </row>
        <row r="50">
          <cell r="G50">
            <v>960.99969999999996</v>
          </cell>
          <cell r="H50">
            <v>8653.9944984400008</v>
          </cell>
          <cell r="I50">
            <v>0</v>
          </cell>
        </row>
        <row r="51">
          <cell r="G51">
            <v>476</v>
          </cell>
          <cell r="H51">
            <v>4286.4751999999999</v>
          </cell>
          <cell r="I51">
            <v>0</v>
          </cell>
        </row>
        <row r="52">
          <cell r="G52">
            <v>800</v>
          </cell>
          <cell r="H52">
            <v>7204.16</v>
          </cell>
          <cell r="I52">
            <v>310.45310000000001</v>
          </cell>
        </row>
        <row r="53">
          <cell r="G53">
            <v>1097.0833</v>
          </cell>
          <cell r="H53">
            <v>9879.4545331600002</v>
          </cell>
          <cell r="I53">
            <v>387.74120000000005</v>
          </cell>
        </row>
        <row r="54">
          <cell r="G54">
            <v>9520</v>
          </cell>
          <cell r="H54">
            <v>85729.504000000001</v>
          </cell>
          <cell r="I54">
            <v>0</v>
          </cell>
        </row>
        <row r="55">
          <cell r="G55">
            <v>9520</v>
          </cell>
          <cell r="H55">
            <v>85729.504000000001</v>
          </cell>
          <cell r="I55">
            <v>0</v>
          </cell>
        </row>
        <row r="56">
          <cell r="G56">
            <v>9520</v>
          </cell>
          <cell r="H56">
            <v>85729.504000000001</v>
          </cell>
          <cell r="I56">
            <v>0</v>
          </cell>
        </row>
        <row r="57">
          <cell r="G57">
            <v>4760</v>
          </cell>
          <cell r="H57">
            <v>42864.752</v>
          </cell>
          <cell r="I57">
            <v>0</v>
          </cell>
        </row>
        <row r="58">
          <cell r="G58">
            <v>9880</v>
          </cell>
          <cell r="H58">
            <v>88971.376000000004</v>
          </cell>
          <cell r="I58">
            <v>3593.6249999999995</v>
          </cell>
        </row>
        <row r="59">
          <cell r="G59">
            <v>10380.208000000001</v>
          </cell>
          <cell r="H59">
            <v>93475.849081600012</v>
          </cell>
          <cell r="I59">
            <v>3723.7570000000005</v>
          </cell>
        </row>
        <row r="60">
          <cell r="G60">
            <v>10970.833000000001</v>
          </cell>
          <cell r="H60">
            <v>98794.545331600006</v>
          </cell>
          <cell r="I60">
            <v>3877.4120000000003</v>
          </cell>
        </row>
        <row r="61">
          <cell r="G61">
            <v>10400</v>
          </cell>
          <cell r="H61">
            <v>93654.080000000002</v>
          </cell>
          <cell r="I61">
            <v>3728.9059999999995</v>
          </cell>
        </row>
        <row r="62">
          <cell r="G62">
            <v>952</v>
          </cell>
          <cell r="H62">
            <v>8572.9503999999997</v>
          </cell>
          <cell r="I62">
            <v>0</v>
          </cell>
        </row>
        <row r="63">
          <cell r="G63">
            <v>952</v>
          </cell>
          <cell r="H63">
            <v>8572.9503999999997</v>
          </cell>
          <cell r="I63">
            <v>0</v>
          </cell>
        </row>
        <row r="64">
          <cell r="G64">
            <v>952</v>
          </cell>
          <cell r="H64">
            <v>8572.9503999999997</v>
          </cell>
          <cell r="I64">
            <v>0</v>
          </cell>
        </row>
        <row r="65">
          <cell r="G65">
            <v>476</v>
          </cell>
          <cell r="H65">
            <v>4286.4751999999999</v>
          </cell>
          <cell r="I65">
            <v>0</v>
          </cell>
        </row>
        <row r="66">
          <cell r="G66">
            <v>988</v>
          </cell>
          <cell r="H66">
            <v>8897.1376</v>
          </cell>
          <cell r="I66">
            <v>359.36249999999995</v>
          </cell>
        </row>
        <row r="67">
          <cell r="G67">
            <v>1038.0208</v>
          </cell>
          <cell r="H67">
            <v>9347.5849081600009</v>
          </cell>
          <cell r="I67">
            <v>372.37570000000005</v>
          </cell>
        </row>
        <row r="68">
          <cell r="G68">
            <v>1097.0833</v>
          </cell>
          <cell r="H68">
            <v>9879.4545331600002</v>
          </cell>
          <cell r="I68">
            <v>388.1748</v>
          </cell>
        </row>
        <row r="69">
          <cell r="G69">
            <v>1040</v>
          </cell>
          <cell r="H69">
            <v>9365.4079999999994</v>
          </cell>
          <cell r="I69">
            <v>372.89059999999995</v>
          </cell>
        </row>
        <row r="70">
          <cell r="G70">
            <v>471.25</v>
          </cell>
          <cell r="H70">
            <v>3770</v>
          </cell>
          <cell r="I70">
            <v>0</v>
          </cell>
        </row>
        <row r="72">
          <cell r="G72">
            <v>640</v>
          </cell>
          <cell r="H72">
            <v>5120</v>
          </cell>
          <cell r="I72">
            <v>0</v>
          </cell>
        </row>
        <row r="73">
          <cell r="G73">
            <v>3495.3312999999998</v>
          </cell>
          <cell r="H73">
            <v>31476.157422759999</v>
          </cell>
          <cell r="I73">
            <v>454.92660000000001</v>
          </cell>
        </row>
        <row r="74">
          <cell r="G74">
            <v>640</v>
          </cell>
          <cell r="H74">
            <v>5763.3280000000004</v>
          </cell>
          <cell r="I74">
            <v>0</v>
          </cell>
        </row>
        <row r="75">
          <cell r="G75">
            <v>6400</v>
          </cell>
          <cell r="H75">
            <v>57633.279999999999</v>
          </cell>
          <cell r="I75">
            <v>0</v>
          </cell>
        </row>
        <row r="76">
          <cell r="G76">
            <v>640</v>
          </cell>
          <cell r="H76">
            <v>5763.3280000000004</v>
          </cell>
          <cell r="I76">
            <v>0</v>
          </cell>
        </row>
        <row r="77">
          <cell r="G77">
            <v>602.8125</v>
          </cell>
          <cell r="H77">
            <v>4822.5</v>
          </cell>
          <cell r="I77">
            <v>0</v>
          </cell>
        </row>
        <row r="78">
          <cell r="G78">
            <v>987.375</v>
          </cell>
          <cell r="H78">
            <v>8891.5093500000003</v>
          </cell>
          <cell r="I78">
            <v>377.33500000000004</v>
          </cell>
        </row>
        <row r="80">
          <cell r="G80">
            <v>8476.2281999999996</v>
          </cell>
          <cell r="H80">
            <v>67809.825599999996</v>
          </cell>
          <cell r="I80">
            <v>0</v>
          </cell>
        </row>
        <row r="81">
          <cell r="G81">
            <v>504</v>
          </cell>
          <cell r="H81">
            <v>4032</v>
          </cell>
          <cell r="I81">
            <v>0</v>
          </cell>
        </row>
        <row r="82">
          <cell r="G82">
            <v>522</v>
          </cell>
          <cell r="H82">
            <v>4700.7143999999998</v>
          </cell>
          <cell r="I82">
            <v>0</v>
          </cell>
        </row>
        <row r="83">
          <cell r="G83">
            <v>1008</v>
          </cell>
          <cell r="H83">
            <v>9077.2416000000012</v>
          </cell>
          <cell r="I83">
            <v>0</v>
          </cell>
        </row>
        <row r="84">
          <cell r="G84">
            <v>5220</v>
          </cell>
          <cell r="H84">
            <v>47007.144</v>
          </cell>
          <cell r="I84">
            <v>0</v>
          </cell>
        </row>
        <row r="85">
          <cell r="G85">
            <v>10080</v>
          </cell>
          <cell r="H85">
            <v>90772.415999999997</v>
          </cell>
          <cell r="I85">
            <v>0</v>
          </cell>
        </row>
        <row r="86">
          <cell r="G86">
            <v>522</v>
          </cell>
          <cell r="H86">
            <v>4700.7143999999998</v>
          </cell>
          <cell r="I86">
            <v>0</v>
          </cell>
        </row>
        <row r="87">
          <cell r="G87">
            <v>1008</v>
          </cell>
          <cell r="H87">
            <v>9077.2416000000012</v>
          </cell>
          <cell r="I87">
            <v>0</v>
          </cell>
        </row>
        <row r="88">
          <cell r="G88">
            <v>383529.31099999999</v>
          </cell>
          <cell r="H88">
            <v>1534117.2439999999</v>
          </cell>
          <cell r="I88">
            <v>0</v>
          </cell>
        </row>
        <row r="90">
          <cell r="G90">
            <v>3922.2723999999998</v>
          </cell>
          <cell r="H90">
            <v>31378.179199999999</v>
          </cell>
          <cell r="I90">
            <v>0</v>
          </cell>
        </row>
        <row r="91">
          <cell r="G91">
            <v>7483.9583000000002</v>
          </cell>
          <cell r="H91">
            <v>59871.666400000002</v>
          </cell>
          <cell r="I91">
            <v>0</v>
          </cell>
        </row>
        <row r="92">
          <cell r="G92">
            <v>5683.1115</v>
          </cell>
          <cell r="H92">
            <v>51177.555679800003</v>
          </cell>
          <cell r="I92">
            <v>816.72259999999994</v>
          </cell>
        </row>
        <row r="93">
          <cell r="G93">
            <v>6686.7800999999999</v>
          </cell>
          <cell r="H93">
            <v>60215.792156520001</v>
          </cell>
          <cell r="I93">
            <v>633.39919999999995</v>
          </cell>
        </row>
        <row r="94">
          <cell r="G94">
            <v>6166</v>
          </cell>
          <cell r="H94">
            <v>55526.063200000004</v>
          </cell>
          <cell r="I94">
            <v>744.74059999999997</v>
          </cell>
        </row>
        <row r="95">
          <cell r="G95">
            <v>65212.987999999998</v>
          </cell>
          <cell r="H95">
            <v>587255.99953759997</v>
          </cell>
          <cell r="I95">
            <v>8131.8339999999998</v>
          </cell>
        </row>
        <row r="96">
          <cell r="G96">
            <v>52454.167000000001</v>
          </cell>
          <cell r="H96">
            <v>472360.26466840005</v>
          </cell>
          <cell r="I96">
            <v>4570.0779999999995</v>
          </cell>
        </row>
        <row r="97">
          <cell r="G97">
            <v>61660</v>
          </cell>
          <cell r="H97">
            <v>555260.63199999998</v>
          </cell>
          <cell r="I97">
            <v>7447.4059999999999</v>
          </cell>
        </row>
        <row r="98">
          <cell r="G98">
            <v>46951.114999999998</v>
          </cell>
          <cell r="H98">
            <v>422804.18079800002</v>
          </cell>
          <cell r="I98">
            <v>4564.9290000000001</v>
          </cell>
        </row>
        <row r="99">
          <cell r="G99">
            <v>6521.2987999999996</v>
          </cell>
          <cell r="H99">
            <v>58725.59995376</v>
          </cell>
          <cell r="I99">
            <v>813.18340000000001</v>
          </cell>
        </row>
        <row r="100">
          <cell r="G100">
            <v>5245.4166999999998</v>
          </cell>
          <cell r="H100">
            <v>47236.026466839998</v>
          </cell>
          <cell r="I100">
            <v>457.00779999999997</v>
          </cell>
        </row>
        <row r="101">
          <cell r="G101">
            <v>6166</v>
          </cell>
          <cell r="H101">
            <v>55526.063200000004</v>
          </cell>
          <cell r="I101">
            <v>744.74059999999997</v>
          </cell>
        </row>
        <row r="102">
          <cell r="G102">
            <v>4695.1115</v>
          </cell>
          <cell r="H102">
            <v>42280.418079800002</v>
          </cell>
          <cell r="I102">
            <v>456.49290000000002</v>
          </cell>
        </row>
        <row r="104">
          <cell r="G104">
            <v>942.5</v>
          </cell>
          <cell r="H104">
            <v>7540</v>
          </cell>
          <cell r="I104">
            <v>0</v>
          </cell>
        </row>
        <row r="105">
          <cell r="G105">
            <v>1170</v>
          </cell>
          <cell r="H105">
            <v>10536.084000000001</v>
          </cell>
          <cell r="I105">
            <v>0</v>
          </cell>
        </row>
        <row r="106">
          <cell r="G106">
            <v>11700</v>
          </cell>
          <cell r="H106">
            <v>105360.84</v>
          </cell>
          <cell r="I106">
            <v>0</v>
          </cell>
        </row>
        <row r="107">
          <cell r="G107">
            <v>1170</v>
          </cell>
          <cell r="H107">
            <v>10536.084000000001</v>
          </cell>
          <cell r="I107">
            <v>0</v>
          </cell>
        </row>
        <row r="109">
          <cell r="G109">
            <v>324</v>
          </cell>
          <cell r="H109">
            <v>2592</v>
          </cell>
          <cell r="I109">
            <v>0</v>
          </cell>
        </row>
        <row r="110">
          <cell r="G110">
            <v>324</v>
          </cell>
          <cell r="H110">
            <v>2592</v>
          </cell>
          <cell r="I110">
            <v>0</v>
          </cell>
        </row>
        <row r="111">
          <cell r="G111">
            <v>324</v>
          </cell>
          <cell r="H111">
            <v>2917.6848</v>
          </cell>
          <cell r="I111">
            <v>0</v>
          </cell>
        </row>
        <row r="112">
          <cell r="G112">
            <v>324</v>
          </cell>
          <cell r="H112">
            <v>2917.6848</v>
          </cell>
          <cell r="I112">
            <v>0</v>
          </cell>
        </row>
        <row r="113">
          <cell r="G113">
            <v>3240</v>
          </cell>
          <cell r="H113">
            <v>29176.848000000002</v>
          </cell>
          <cell r="I113">
            <v>0</v>
          </cell>
        </row>
        <row r="114">
          <cell r="G114">
            <v>3240</v>
          </cell>
          <cell r="H114">
            <v>29176.848000000002</v>
          </cell>
          <cell r="I114">
            <v>0</v>
          </cell>
        </row>
        <row r="115">
          <cell r="G115">
            <v>324</v>
          </cell>
          <cell r="H115">
            <v>2917.6848</v>
          </cell>
          <cell r="I115">
            <v>0</v>
          </cell>
        </row>
        <row r="116">
          <cell r="G116">
            <v>324</v>
          </cell>
          <cell r="H116">
            <v>2917.6848</v>
          </cell>
          <cell r="I116">
            <v>0</v>
          </cell>
        </row>
        <row r="117">
          <cell r="G117">
            <v>38352.931100000002</v>
          </cell>
          <cell r="H117">
            <v>153411.72440000001</v>
          </cell>
          <cell r="I117">
            <v>0</v>
          </cell>
        </row>
        <row r="118">
          <cell r="G118">
            <v>504</v>
          </cell>
          <cell r="H118">
            <v>4032</v>
          </cell>
          <cell r="I118">
            <v>0</v>
          </cell>
        </row>
      </sheetData>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Baseline Description"/>
      <sheetName val="HVAC Zoning"/>
      <sheetName val="Zone Summary"/>
      <sheetName val="Outdoor&amp;Supply Air"/>
      <sheetName val="Refrigeration Rack"/>
      <sheetName val="Compressor"/>
      <sheetName val="Lookup"/>
      <sheetName val="Schedules"/>
      <sheetName val="BremenInfo"/>
      <sheetName val="IssaquahInfo"/>
      <sheetName val="OldRoomInformation"/>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efficients"/>
      <sheetName val="DOE2 Performance Curves"/>
      <sheetName val="Fan Inputs (Sensitivity)"/>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AC 9000 Btuh"/>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Tinsley, Sarah" id="{1B8D63C6-5A12-49AD-8D96-FD954671DDE9}" userId="S::21t@ornl.gov::9aec43f3-04ef-4b14-9ff3-bdcc3a51d8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4" dT="2019-06-07T18:45:19.47" personId="{1B8D63C6-5A12-49AD-8D96-FD954671DDE9}" id="{8A79F627-257E-4D75-B0CD-E9A3ECE90730}">
    <text>An updated 3D rendering of the new large office prototype was not included in the document from Dr. Piljae.</text>
  </threadedComment>
  <threadedComment ref="E22" dT="2019-06-12T14:32:27.47" personId="{1B8D63C6-5A12-49AD-8D96-FD954671DDE9}" id="{2D72CED9-89FB-4411-9693-09589F9C29DC}">
    <text>I assumed that the IT Closets shown on the floor plans for the Bottom and Middle/Top floors are labeled as data centers in the SketchUp model.</text>
  </threadedComment>
  <threadedComment ref="D67" dT="2019-06-07T20:47:01.70" personId="{1B8D63C6-5A12-49AD-8D96-FD954671DDE9}" id="{8E9DF022-6ECA-4D60-86C2-78D448FBBD05}">
    <text>I think this is correct, based on the report that Dr. Piljae sent (OS_LargeOffice_Distributed).</text>
  </threadedComment>
</ThreadedComments>
</file>

<file path=xl/threadedComments/threadedComment2.xml><?xml version="1.0" encoding="utf-8"?>
<ThreadedComments xmlns="http://schemas.microsoft.com/office/spreadsheetml/2018/threadedcomments" xmlns:x="http://schemas.openxmlformats.org/spreadsheetml/2006/main">
  <threadedComment ref="G3" dT="2019-06-13T18:14:39.34" personId="{1B8D63C6-5A12-49AD-8D96-FD954671DDE9}" id="{29DECDB3-8FDD-4D62-95F9-E20C8F5DBA1C}">
    <text>These seemed off in the table in the final report about the updated large office model. The cells appeared to be shifted by one... So I just took these values from the other ASHRAE standard years (because the values for all the other years were all the same for each of the space types across the years' versions).</text>
  </threadedComment>
</ThreadedComments>
</file>

<file path=xl/threadedComments/threadedComment3.xml><?xml version="1.0" encoding="utf-8"?>
<ThreadedComments xmlns="http://schemas.microsoft.com/office/spreadsheetml/2018/threadedcomments" xmlns:x="http://schemas.openxmlformats.org/spreadsheetml/2006/main">
  <threadedComment ref="G3" dT="2019-06-13T18:24:58.39" personId="{1B8D63C6-5A12-49AD-8D96-FD954671DDE9}" id="{0B67A23A-F400-4AE1-A0DC-10392E502524}">
    <text>I left these values as they were pulled from Table 4, because there were several differences in each of the different vintages. However, these 2010 values seem exceptionally different (like in the Occupancy tab).</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0819C-A984-46F3-B93C-64FA4470204E}">
  <dimension ref="A1:A12"/>
  <sheetViews>
    <sheetView tabSelected="1" zoomScale="181" workbookViewId="0">
      <selection activeCell="A9" sqref="A9"/>
    </sheetView>
  </sheetViews>
  <sheetFormatPr defaultColWidth="10.77734375" defaultRowHeight="14.5"/>
  <cols>
    <col min="1" max="1" width="107.5546875" style="405" customWidth="1"/>
    <col min="2" max="16384" width="10.77734375" style="405"/>
  </cols>
  <sheetData>
    <row r="1" spans="1:1" ht="21">
      <c r="A1" s="404" t="s">
        <v>470</v>
      </c>
    </row>
    <row r="2" spans="1:1">
      <c r="A2" s="406">
        <v>43784</v>
      </c>
    </row>
    <row r="3" spans="1:1">
      <c r="A3" s="406"/>
    </row>
    <row r="4" spans="1:1">
      <c r="A4" s="407" t="s">
        <v>471</v>
      </c>
    </row>
    <row r="5" spans="1:1" ht="29">
      <c r="A5" s="408" t="s">
        <v>477</v>
      </c>
    </row>
    <row r="6" spans="1:1" ht="29">
      <c r="A6" s="408" t="s">
        <v>472</v>
      </c>
    </row>
    <row r="7" spans="1:1">
      <c r="A7" s="409"/>
    </row>
    <row r="8" spans="1:1">
      <c r="A8" s="408"/>
    </row>
    <row r="9" spans="1:1">
      <c r="A9" s="407" t="s">
        <v>473</v>
      </c>
    </row>
    <row r="10" spans="1:1">
      <c r="A10" s="405" t="s">
        <v>474</v>
      </c>
    </row>
    <row r="11" spans="1:1">
      <c r="A11" s="405" t="s">
        <v>475</v>
      </c>
    </row>
    <row r="12" spans="1:1">
      <c r="A12" s="405" t="s">
        <v>476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U1:AP87"/>
  <sheetViews>
    <sheetView zoomScale="70" zoomScaleNormal="70" workbookViewId="0">
      <selection activeCell="J36" sqref="J36"/>
    </sheetView>
  </sheetViews>
  <sheetFormatPr defaultRowHeight="10.5"/>
  <cols>
    <col min="42" max="42" width="9.33203125" style="20" customWidth="1"/>
  </cols>
  <sheetData>
    <row r="1" spans="21:21">
      <c r="U1" s="19"/>
    </row>
    <row r="2" spans="21:21">
      <c r="U2" s="19"/>
    </row>
    <row r="3" spans="21:21">
      <c r="U3" s="19"/>
    </row>
    <row r="4" spans="21:21">
      <c r="U4" s="19"/>
    </row>
    <row r="5" spans="21:21">
      <c r="U5" s="19"/>
    </row>
    <row r="6" spans="21:21">
      <c r="U6" s="19"/>
    </row>
    <row r="7" spans="21:21">
      <c r="U7" s="19"/>
    </row>
    <row r="8" spans="21:21">
      <c r="U8" s="19"/>
    </row>
    <row r="9" spans="21:21">
      <c r="U9" s="19"/>
    </row>
    <row r="10" spans="21:21">
      <c r="U10" s="19"/>
    </row>
    <row r="11" spans="21:21">
      <c r="U11" s="19"/>
    </row>
    <row r="12" spans="21:21">
      <c r="U12" s="19"/>
    </row>
    <row r="13" spans="21:21">
      <c r="U13" s="19"/>
    </row>
    <row r="14" spans="21:21">
      <c r="U14" s="19"/>
    </row>
    <row r="15" spans="21:21">
      <c r="U15" s="19"/>
    </row>
    <row r="16" spans="21:21">
      <c r="U16" s="19"/>
    </row>
    <row r="17" spans="21:21">
      <c r="U17" s="19"/>
    </row>
    <row r="18" spans="21:21">
      <c r="U18" s="19"/>
    </row>
    <row r="19" spans="21:21">
      <c r="U19" s="19"/>
    </row>
    <row r="20" spans="21:21">
      <c r="U20" s="19"/>
    </row>
    <row r="21" spans="21:21">
      <c r="U21" s="19"/>
    </row>
    <row r="22" spans="21:21">
      <c r="U22" s="19"/>
    </row>
    <row r="23" spans="21:21">
      <c r="U23" s="19"/>
    </row>
    <row r="24" spans="21:21">
      <c r="U24" s="19"/>
    </row>
    <row r="25" spans="21:21">
      <c r="U25" s="19"/>
    </row>
    <row r="26" spans="21:21">
      <c r="U26" s="19"/>
    </row>
    <row r="27" spans="21:21">
      <c r="U27" s="19"/>
    </row>
    <row r="28" spans="21:21">
      <c r="U28" s="19"/>
    </row>
    <row r="29" spans="21:21">
      <c r="U29" s="19"/>
    </row>
    <row r="30" spans="21:21">
      <c r="U30" s="19"/>
    </row>
    <row r="31" spans="21:21">
      <c r="U31" s="19"/>
    </row>
    <row r="32" spans="21:21">
      <c r="U32" s="19"/>
    </row>
    <row r="33" spans="21:21">
      <c r="U33" s="19"/>
    </row>
    <row r="34" spans="21:21">
      <c r="U34" s="19"/>
    </row>
    <row r="35" spans="21:21">
      <c r="U35" s="19"/>
    </row>
    <row r="36" spans="21:21">
      <c r="U36" s="19"/>
    </row>
    <row r="37" spans="21:21">
      <c r="U37" s="19"/>
    </row>
    <row r="38" spans="21:21">
      <c r="U38" s="19"/>
    </row>
    <row r="39" spans="21:21">
      <c r="U39" s="19"/>
    </row>
    <row r="40" spans="21:21">
      <c r="U40" s="19"/>
    </row>
    <row r="41" spans="21:21">
      <c r="U41" s="19"/>
    </row>
    <row r="42" spans="21:21">
      <c r="U42" s="19"/>
    </row>
    <row r="43" spans="21:21">
      <c r="U43" s="19"/>
    </row>
    <row r="44" spans="21:21">
      <c r="U44" s="19"/>
    </row>
    <row r="45" spans="21:21">
      <c r="U45" s="19"/>
    </row>
    <row r="46" spans="21:21">
      <c r="U46" s="19"/>
    </row>
    <row r="47" spans="21:21">
      <c r="U47" s="19"/>
    </row>
    <row r="48" spans="21:21">
      <c r="U48" s="19"/>
    </row>
    <row r="49" spans="21:21">
      <c r="U49" s="19"/>
    </row>
    <row r="50" spans="21:21">
      <c r="U50" s="19"/>
    </row>
    <row r="51" spans="21:21">
      <c r="U51" s="19"/>
    </row>
    <row r="52" spans="21:21">
      <c r="U52" s="19"/>
    </row>
    <row r="53" spans="21:21">
      <c r="U53" s="19"/>
    </row>
    <row r="54" spans="21:21">
      <c r="U54" s="19"/>
    </row>
    <row r="55" spans="21:21">
      <c r="U55" s="19"/>
    </row>
    <row r="56" spans="21:21">
      <c r="U56" s="19"/>
    </row>
    <row r="57" spans="21:21">
      <c r="U57" s="19"/>
    </row>
    <row r="58" spans="21:21">
      <c r="U58" s="19"/>
    </row>
    <row r="59" spans="21:21">
      <c r="U59" s="19"/>
    </row>
    <row r="60" spans="21:21">
      <c r="U60" s="19"/>
    </row>
    <row r="61" spans="21:21">
      <c r="U61" s="19"/>
    </row>
    <row r="62" spans="21:21">
      <c r="U62" s="19"/>
    </row>
    <row r="63" spans="21:21">
      <c r="U63" s="19"/>
    </row>
    <row r="64" spans="21:21">
      <c r="U64" s="19"/>
    </row>
    <row r="65" spans="21:21">
      <c r="U65" s="19"/>
    </row>
    <row r="66" spans="21:21">
      <c r="U66" s="19"/>
    </row>
    <row r="67" spans="21:21">
      <c r="U67" s="19"/>
    </row>
    <row r="68" spans="21:21">
      <c r="U68" s="19"/>
    </row>
    <row r="69" spans="21:21">
      <c r="U69" s="19"/>
    </row>
    <row r="70" spans="21:21">
      <c r="U70" s="19"/>
    </row>
    <row r="71" spans="21:21">
      <c r="U71" s="19"/>
    </row>
    <row r="72" spans="21:21">
      <c r="U72" s="19"/>
    </row>
    <row r="73" spans="21:21">
      <c r="U73" s="19"/>
    </row>
    <row r="74" spans="21:21">
      <c r="U74" s="19"/>
    </row>
    <row r="75" spans="21:21">
      <c r="U75" s="19"/>
    </row>
    <row r="76" spans="21:21">
      <c r="U76" s="19"/>
    </row>
    <row r="77" spans="21:21">
      <c r="U77" s="19"/>
    </row>
    <row r="78" spans="21:21">
      <c r="U78" s="19"/>
    </row>
    <row r="79" spans="21:21">
      <c r="U79" s="19"/>
    </row>
    <row r="80" spans="21:21">
      <c r="U80" s="19"/>
    </row>
    <row r="81" spans="21:21">
      <c r="U81" s="19"/>
    </row>
    <row r="82" spans="21:21">
      <c r="U82" s="19"/>
    </row>
    <row r="83" spans="21:21">
      <c r="U83" s="19"/>
    </row>
    <row r="84" spans="21:21">
      <c r="U84" s="19"/>
    </row>
    <row r="85" spans="21:21">
      <c r="U85" s="19"/>
    </row>
    <row r="86" spans="21:21">
      <c r="U86" s="19"/>
    </row>
    <row r="87" spans="21:21">
      <c r="U87" s="1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2">
    <tabColor rgb="FF00FF00"/>
    <outlinePr summaryBelow="0"/>
    <pageSetUpPr fitToPage="1"/>
  </sheetPr>
  <dimension ref="A1:K131"/>
  <sheetViews>
    <sheetView zoomScale="60" zoomScaleNormal="60" zoomScaleSheetLayoutView="70" workbookViewId="0">
      <selection activeCell="F1" sqref="F1"/>
    </sheetView>
  </sheetViews>
  <sheetFormatPr defaultColWidth="10.33203125" defaultRowHeight="12.5"/>
  <cols>
    <col min="1" max="1" width="5" style="3" customWidth="1"/>
    <col min="2" max="2" width="25.33203125" style="3" customWidth="1"/>
    <col min="3" max="3" width="27.44140625" style="3" customWidth="1"/>
    <col min="4" max="6" width="37.33203125" style="3" customWidth="1"/>
    <col min="7" max="7" width="50.109375" style="5" customWidth="1"/>
    <col min="8" max="9" width="10.33203125" style="1" customWidth="1"/>
    <col min="10" max="16384" width="10.33203125" style="1"/>
  </cols>
  <sheetData>
    <row r="1" spans="1:11" s="117" customFormat="1" ht="20.25" customHeight="1">
      <c r="A1" s="69" t="s">
        <v>206</v>
      </c>
      <c r="B1" s="17"/>
      <c r="C1" s="17"/>
      <c r="D1" s="17"/>
      <c r="E1" s="17"/>
      <c r="F1" s="17"/>
      <c r="G1" s="17"/>
      <c r="H1" s="116"/>
    </row>
    <row r="2" spans="1:11" s="117" customFormat="1" ht="15" customHeight="1" thickBot="1">
      <c r="A2" s="70" t="s">
        <v>467</v>
      </c>
      <c r="B2" s="118"/>
      <c r="C2" s="118"/>
      <c r="D2" s="118"/>
      <c r="E2" s="118"/>
      <c r="F2" s="118"/>
      <c r="G2" s="118"/>
      <c r="H2" s="119"/>
      <c r="I2" s="115"/>
      <c r="J2" s="115"/>
      <c r="K2" s="115"/>
    </row>
    <row r="3" spans="1:11">
      <c r="A3" s="240"/>
      <c r="B3" s="242" t="s">
        <v>89</v>
      </c>
      <c r="C3" s="243"/>
      <c r="D3" s="242" t="s">
        <v>267</v>
      </c>
      <c r="E3" s="242"/>
      <c r="F3" s="242"/>
      <c r="G3" s="246" t="s">
        <v>90</v>
      </c>
      <c r="H3" s="120"/>
    </row>
    <row r="4" spans="1:11">
      <c r="A4" s="241"/>
      <c r="B4" s="244"/>
      <c r="C4" s="245"/>
      <c r="D4" s="244"/>
      <c r="E4" s="244"/>
      <c r="F4" s="244"/>
      <c r="G4" s="247"/>
      <c r="H4" s="120"/>
    </row>
    <row r="5" spans="1:11" s="2" customFormat="1">
      <c r="A5" s="241"/>
      <c r="B5" s="244"/>
      <c r="C5" s="245"/>
      <c r="D5" s="244"/>
      <c r="E5" s="244"/>
      <c r="F5" s="244"/>
      <c r="G5" s="248"/>
      <c r="H5" s="121"/>
    </row>
    <row r="6" spans="1:11" s="3" customFormat="1" ht="18" thickBot="1">
      <c r="A6" s="277" t="s">
        <v>15</v>
      </c>
      <c r="B6" s="278"/>
      <c r="C6" s="278"/>
      <c r="D6" s="122"/>
      <c r="E6" s="122"/>
      <c r="F6" s="122"/>
      <c r="G6" s="123"/>
      <c r="H6" s="124"/>
    </row>
    <row r="7" spans="1:11" s="3" customFormat="1" ht="15" customHeight="1">
      <c r="A7" s="7"/>
      <c r="B7" s="263" t="s">
        <v>91</v>
      </c>
      <c r="C7" s="264"/>
      <c r="D7" s="265" t="s">
        <v>92</v>
      </c>
      <c r="E7" s="266"/>
      <c r="F7" s="267"/>
      <c r="G7" s="4"/>
      <c r="H7" s="124"/>
    </row>
    <row r="8" spans="1:11" ht="162.5">
      <c r="A8" s="125"/>
      <c r="B8" s="294" t="s">
        <v>268</v>
      </c>
      <c r="C8" s="295"/>
      <c r="D8" s="72" t="s">
        <v>273</v>
      </c>
      <c r="E8" s="62" t="s">
        <v>269</v>
      </c>
      <c r="F8" s="63" t="s">
        <v>270</v>
      </c>
      <c r="G8" s="61" t="s">
        <v>271</v>
      </c>
      <c r="H8" s="120"/>
    </row>
    <row r="9" spans="1:11" ht="14.4" customHeight="1">
      <c r="A9" s="71"/>
      <c r="B9" s="258" t="s">
        <v>93</v>
      </c>
      <c r="C9" s="259"/>
      <c r="D9" s="284" t="s">
        <v>243</v>
      </c>
      <c r="E9" s="256"/>
      <c r="F9" s="257"/>
      <c r="G9" s="74"/>
    </row>
    <row r="10" spans="1:11" ht="14.4" customHeight="1">
      <c r="A10" s="75"/>
      <c r="B10" s="258" t="s">
        <v>94</v>
      </c>
      <c r="C10" s="259"/>
      <c r="D10" s="296" t="s">
        <v>244</v>
      </c>
      <c r="E10" s="297"/>
      <c r="F10" s="298"/>
      <c r="G10" s="76"/>
    </row>
    <row r="11" spans="1:11" ht="30.65" customHeight="1" thickBot="1">
      <c r="A11" s="75"/>
      <c r="B11" s="254" t="s">
        <v>95</v>
      </c>
      <c r="C11" s="255"/>
      <c r="D11" s="279" t="s">
        <v>274</v>
      </c>
      <c r="E11" s="280"/>
      <c r="F11" s="281"/>
      <c r="G11" s="76"/>
    </row>
    <row r="12" spans="1:11" ht="17.399999999999999" customHeight="1" thickBot="1">
      <c r="A12" s="282" t="s">
        <v>16</v>
      </c>
      <c r="B12" s="283"/>
      <c r="C12" s="283"/>
      <c r="D12" s="77"/>
      <c r="E12" s="77"/>
      <c r="F12" s="77"/>
      <c r="G12" s="78"/>
    </row>
    <row r="13" spans="1:11" s="2" customFormat="1" ht="30" customHeight="1">
      <c r="A13" s="8"/>
      <c r="B13" s="249" t="s">
        <v>173</v>
      </c>
      <c r="C13" s="250"/>
      <c r="D13" s="251" t="s">
        <v>196</v>
      </c>
      <c r="E13" s="252"/>
      <c r="F13" s="253"/>
      <c r="G13" s="302" t="s">
        <v>205</v>
      </c>
    </row>
    <row r="14" spans="1:11" ht="240" customHeight="1">
      <c r="A14" s="9"/>
      <c r="B14" s="258" t="s">
        <v>96</v>
      </c>
      <c r="C14" s="259"/>
      <c r="D14" s="260"/>
      <c r="E14" s="261"/>
      <c r="F14" s="262"/>
      <c r="G14" s="303"/>
    </row>
    <row r="15" spans="1:11">
      <c r="A15" s="71"/>
      <c r="B15" s="258" t="s">
        <v>97</v>
      </c>
      <c r="C15" s="259"/>
      <c r="D15" s="299">
        <v>1.5</v>
      </c>
      <c r="E15" s="300"/>
      <c r="F15" s="301"/>
      <c r="G15" s="303"/>
    </row>
    <row r="16" spans="1:11" s="2" customFormat="1" ht="30" customHeight="1">
      <c r="A16" s="73"/>
      <c r="B16" s="258" t="s">
        <v>17</v>
      </c>
      <c r="C16" s="259"/>
      <c r="D16" s="251" t="s">
        <v>172</v>
      </c>
      <c r="E16" s="252"/>
      <c r="F16" s="253"/>
      <c r="G16" s="304"/>
    </row>
    <row r="17" spans="1:7" s="2" customFormat="1" ht="51" customHeight="1">
      <c r="A17" s="73"/>
      <c r="B17" s="258" t="s">
        <v>98</v>
      </c>
      <c r="C17" s="259"/>
      <c r="D17" s="309" t="s">
        <v>156</v>
      </c>
      <c r="E17" s="310"/>
      <c r="F17" s="311"/>
      <c r="G17" s="61" t="s">
        <v>207</v>
      </c>
    </row>
    <row r="18" spans="1:7" ht="15" customHeight="1">
      <c r="A18" s="71"/>
      <c r="B18" s="312" t="s">
        <v>18</v>
      </c>
      <c r="C18" s="313"/>
      <c r="D18" s="314" t="s">
        <v>208</v>
      </c>
      <c r="E18" s="315"/>
      <c r="F18" s="316"/>
      <c r="G18" s="274" t="s">
        <v>12</v>
      </c>
    </row>
    <row r="19" spans="1:7">
      <c r="A19" s="71"/>
      <c r="B19" s="258" t="s">
        <v>19</v>
      </c>
      <c r="C19" s="259"/>
      <c r="D19" s="284" t="s">
        <v>245</v>
      </c>
      <c r="E19" s="256"/>
      <c r="F19" s="257"/>
      <c r="G19" s="275"/>
    </row>
    <row r="20" spans="1:7">
      <c r="A20" s="71"/>
      <c r="B20" s="258" t="s">
        <v>20</v>
      </c>
      <c r="C20" s="259"/>
      <c r="D20" s="299" t="s">
        <v>246</v>
      </c>
      <c r="E20" s="300"/>
      <c r="F20" s="301"/>
      <c r="G20" s="50"/>
    </row>
    <row r="21" spans="1:7" ht="196" customHeight="1">
      <c r="A21" s="71"/>
      <c r="B21" s="268" t="s">
        <v>14</v>
      </c>
      <c r="C21" s="269"/>
      <c r="D21" s="324" t="s">
        <v>466</v>
      </c>
      <c r="E21" s="256" t="s">
        <v>464</v>
      </c>
      <c r="F21" s="257"/>
      <c r="G21" s="274" t="s">
        <v>200</v>
      </c>
    </row>
    <row r="22" spans="1:7" ht="196" customHeight="1">
      <c r="A22" s="71"/>
      <c r="B22" s="270"/>
      <c r="C22" s="271"/>
      <c r="D22" s="325"/>
      <c r="E22" s="256" t="s">
        <v>465</v>
      </c>
      <c r="F22" s="257"/>
      <c r="G22" s="275"/>
    </row>
    <row r="23" spans="1:7" ht="196" customHeight="1">
      <c r="A23" s="126"/>
      <c r="B23" s="272"/>
      <c r="C23" s="273"/>
      <c r="D23" s="326"/>
      <c r="E23" s="256" t="s">
        <v>275</v>
      </c>
      <c r="F23" s="257"/>
      <c r="G23" s="127"/>
    </row>
    <row r="24" spans="1:7" ht="22.5" customHeight="1">
      <c r="A24" s="71"/>
      <c r="B24" s="258" t="s">
        <v>99</v>
      </c>
      <c r="C24" s="259"/>
      <c r="D24" s="251">
        <v>13</v>
      </c>
      <c r="E24" s="252"/>
      <c r="F24" s="253"/>
      <c r="G24" s="61"/>
    </row>
    <row r="25" spans="1:7" ht="22.5" customHeight="1">
      <c r="A25" s="75"/>
      <c r="B25" s="258" t="s">
        <v>100</v>
      </c>
      <c r="C25" s="259"/>
      <c r="D25" s="251">
        <v>9</v>
      </c>
      <c r="E25" s="252"/>
      <c r="F25" s="253"/>
      <c r="G25" s="60"/>
    </row>
    <row r="26" spans="1:7" ht="23.25" customHeight="1" thickBot="1">
      <c r="A26" s="75"/>
      <c r="B26" s="305" t="s">
        <v>101</v>
      </c>
      <c r="C26" s="306"/>
      <c r="D26" s="321" t="s">
        <v>197</v>
      </c>
      <c r="E26" s="322"/>
      <c r="F26" s="323"/>
      <c r="G26" s="60"/>
    </row>
    <row r="27" spans="1:7" ht="18" customHeight="1" thickBot="1">
      <c r="A27" s="307" t="s">
        <v>102</v>
      </c>
      <c r="B27" s="308"/>
      <c r="C27" s="308"/>
      <c r="D27" s="79"/>
      <c r="E27" s="79"/>
      <c r="F27" s="79"/>
      <c r="G27" s="52"/>
    </row>
    <row r="28" spans="1:7" ht="15" customHeight="1">
      <c r="A28" s="80"/>
      <c r="B28" s="317" t="s">
        <v>21</v>
      </c>
      <c r="C28" s="318"/>
      <c r="D28" s="81"/>
      <c r="E28" s="81"/>
      <c r="F28" s="81"/>
      <c r="G28" s="53"/>
    </row>
    <row r="29" spans="1:7" s="2" customFormat="1" ht="29.25" customHeight="1">
      <c r="A29" s="73"/>
      <c r="B29" s="258" t="s">
        <v>103</v>
      </c>
      <c r="C29" s="259"/>
      <c r="D29" s="251" t="s">
        <v>214</v>
      </c>
      <c r="E29" s="252"/>
      <c r="F29" s="253"/>
      <c r="G29" s="61" t="s">
        <v>150</v>
      </c>
    </row>
    <row r="30" spans="1:7" s="2" customFormat="1" ht="43.5" customHeight="1">
      <c r="A30" s="73"/>
      <c r="B30" s="258" t="s">
        <v>256</v>
      </c>
      <c r="C30" s="259"/>
      <c r="D30" s="314" t="s">
        <v>209</v>
      </c>
      <c r="E30" s="315"/>
      <c r="F30" s="316"/>
      <c r="G30" s="82" t="s">
        <v>210</v>
      </c>
    </row>
    <row r="31" spans="1:7" ht="14.4" customHeight="1">
      <c r="A31" s="71"/>
      <c r="B31" s="258" t="s">
        <v>104</v>
      </c>
      <c r="C31" s="259"/>
      <c r="D31" s="251" t="s">
        <v>211</v>
      </c>
      <c r="E31" s="252"/>
      <c r="F31" s="253"/>
      <c r="G31" s="61"/>
    </row>
    <row r="32" spans="1:7" ht="15" customHeight="1">
      <c r="A32" s="71"/>
      <c r="B32" s="258" t="s">
        <v>105</v>
      </c>
      <c r="C32" s="259"/>
      <c r="D32" s="299" t="s">
        <v>212</v>
      </c>
      <c r="E32" s="300"/>
      <c r="F32" s="301"/>
      <c r="G32" s="61"/>
    </row>
    <row r="33" spans="1:7" ht="15.65" customHeight="1">
      <c r="A33" s="71"/>
      <c r="B33" s="319" t="s">
        <v>22</v>
      </c>
      <c r="C33" s="320"/>
      <c r="D33" s="59"/>
      <c r="E33" s="59"/>
      <c r="F33" s="59"/>
      <c r="G33" s="54"/>
    </row>
    <row r="34" spans="1:7" ht="49.5" customHeight="1">
      <c r="A34" s="71"/>
      <c r="B34" s="258" t="s">
        <v>103</v>
      </c>
      <c r="C34" s="259"/>
      <c r="D34" s="251" t="s">
        <v>215</v>
      </c>
      <c r="E34" s="252"/>
      <c r="F34" s="253"/>
      <c r="G34" s="61" t="s">
        <v>213</v>
      </c>
    </row>
    <row r="35" spans="1:7" s="2" customFormat="1" ht="38.25" customHeight="1">
      <c r="A35" s="73"/>
      <c r="B35" s="258" t="s">
        <v>256</v>
      </c>
      <c r="C35" s="259"/>
      <c r="D35" s="314" t="s">
        <v>254</v>
      </c>
      <c r="E35" s="315"/>
      <c r="F35" s="316"/>
      <c r="G35" s="82" t="s">
        <v>210</v>
      </c>
    </row>
    <row r="36" spans="1:7" ht="15" customHeight="1">
      <c r="A36" s="71"/>
      <c r="B36" s="258" t="s">
        <v>104</v>
      </c>
      <c r="C36" s="259"/>
      <c r="D36" s="251" t="s">
        <v>216</v>
      </c>
      <c r="E36" s="252"/>
      <c r="F36" s="253"/>
      <c r="G36" s="61"/>
    </row>
    <row r="37" spans="1:7" ht="15" customHeight="1">
      <c r="A37" s="71"/>
      <c r="B37" s="258" t="s">
        <v>105</v>
      </c>
      <c r="C37" s="259"/>
      <c r="D37" s="299" t="s">
        <v>217</v>
      </c>
      <c r="E37" s="300"/>
      <c r="F37" s="301"/>
      <c r="G37" s="61"/>
    </row>
    <row r="38" spans="1:7" ht="15.65" customHeight="1">
      <c r="A38" s="71"/>
      <c r="B38" s="319" t="s">
        <v>23</v>
      </c>
      <c r="C38" s="320"/>
      <c r="D38" s="59"/>
      <c r="E38" s="59"/>
      <c r="F38" s="59"/>
      <c r="G38" s="54"/>
    </row>
    <row r="39" spans="1:7" ht="30" customHeight="1">
      <c r="A39" s="71"/>
      <c r="B39" s="258" t="s">
        <v>104</v>
      </c>
      <c r="C39" s="259"/>
      <c r="D39" s="251" t="s">
        <v>218</v>
      </c>
      <c r="E39" s="252"/>
      <c r="F39" s="253"/>
      <c r="G39" s="84"/>
    </row>
    <row r="40" spans="1:7" ht="30" customHeight="1">
      <c r="A40" s="71"/>
      <c r="B40" s="258" t="s">
        <v>106</v>
      </c>
      <c r="C40" s="259"/>
      <c r="D40" s="251" t="s">
        <v>201</v>
      </c>
      <c r="E40" s="252"/>
      <c r="F40" s="253"/>
      <c r="G40" s="61"/>
    </row>
    <row r="41" spans="1:7" s="2" customFormat="1" ht="21" customHeight="1">
      <c r="A41" s="73"/>
      <c r="B41" s="258" t="s">
        <v>257</v>
      </c>
      <c r="C41" s="259"/>
      <c r="D41" s="372" t="s">
        <v>219</v>
      </c>
      <c r="E41" s="373"/>
      <c r="F41" s="374"/>
      <c r="G41" s="369" t="s">
        <v>210</v>
      </c>
    </row>
    <row r="42" spans="1:7" s="2" customFormat="1" ht="17.25" customHeight="1">
      <c r="A42" s="73"/>
      <c r="B42" s="258" t="s">
        <v>107</v>
      </c>
      <c r="C42" s="259"/>
      <c r="D42" s="375"/>
      <c r="E42" s="376"/>
      <c r="F42" s="377"/>
      <c r="G42" s="370"/>
    </row>
    <row r="43" spans="1:7" ht="17.25" customHeight="1">
      <c r="A43" s="71"/>
      <c r="B43" s="258" t="s">
        <v>108</v>
      </c>
      <c r="C43" s="259"/>
      <c r="D43" s="329" t="s">
        <v>247</v>
      </c>
      <c r="E43" s="330"/>
      <c r="F43" s="331"/>
      <c r="G43" s="61"/>
    </row>
    <row r="44" spans="1:7" ht="28.5" customHeight="1">
      <c r="A44" s="71"/>
      <c r="B44" s="258" t="s">
        <v>109</v>
      </c>
      <c r="C44" s="259"/>
      <c r="D44" s="337">
        <v>0</v>
      </c>
      <c r="E44" s="300"/>
      <c r="F44" s="301"/>
      <c r="G44" s="51" t="s">
        <v>248</v>
      </c>
    </row>
    <row r="45" spans="1:7" ht="13">
      <c r="A45" s="71"/>
      <c r="B45" s="85" t="s">
        <v>152</v>
      </c>
      <c r="C45" s="59"/>
      <c r="D45" s="59"/>
      <c r="E45" s="59"/>
      <c r="F45" s="59"/>
      <c r="G45" s="86"/>
    </row>
    <row r="46" spans="1:7" ht="12.75" customHeight="1">
      <c r="A46" s="71"/>
      <c r="B46" s="258" t="s">
        <v>104</v>
      </c>
      <c r="C46" s="259"/>
      <c r="D46" s="329" t="s">
        <v>220</v>
      </c>
      <c r="E46" s="332"/>
      <c r="F46" s="333"/>
      <c r="G46" s="51"/>
    </row>
    <row r="47" spans="1:7" ht="12.75" customHeight="1">
      <c r="A47" s="71"/>
      <c r="B47" s="258" t="s">
        <v>106</v>
      </c>
      <c r="C47" s="259"/>
      <c r="D47" s="285" t="s">
        <v>153</v>
      </c>
      <c r="E47" s="286"/>
      <c r="F47" s="287"/>
      <c r="G47" s="369"/>
    </row>
    <row r="48" spans="1:7" ht="12.75" customHeight="1">
      <c r="A48" s="71"/>
      <c r="B48" s="258" t="s">
        <v>257</v>
      </c>
      <c r="C48" s="259"/>
      <c r="D48" s="288"/>
      <c r="E48" s="289"/>
      <c r="F48" s="290"/>
      <c r="G48" s="371"/>
    </row>
    <row r="49" spans="1:7">
      <c r="A49" s="71"/>
      <c r="B49" s="258" t="s">
        <v>107</v>
      </c>
      <c r="C49" s="259"/>
      <c r="D49" s="288"/>
      <c r="E49" s="289"/>
      <c r="F49" s="290"/>
      <c r="G49" s="371"/>
    </row>
    <row r="50" spans="1:7" ht="15.75" customHeight="1">
      <c r="A50" s="71"/>
      <c r="B50" s="258" t="s">
        <v>108</v>
      </c>
      <c r="C50" s="259"/>
      <c r="D50" s="291"/>
      <c r="E50" s="292"/>
      <c r="F50" s="293"/>
      <c r="G50" s="370"/>
    </row>
    <row r="51" spans="1:7" ht="15.75" customHeight="1">
      <c r="A51" s="71"/>
      <c r="B51" s="85" t="s">
        <v>24</v>
      </c>
      <c r="C51" s="59"/>
      <c r="D51" s="59"/>
      <c r="E51" s="59"/>
      <c r="F51" s="59"/>
      <c r="G51" s="86"/>
    </row>
    <row r="52" spans="1:7">
      <c r="A52" s="71"/>
      <c r="B52" s="327" t="s">
        <v>25</v>
      </c>
      <c r="C52" s="328"/>
      <c r="D52" s="251" t="s">
        <v>221</v>
      </c>
      <c r="E52" s="252"/>
      <c r="F52" s="253"/>
      <c r="G52" s="61"/>
    </row>
    <row r="53" spans="1:7" ht="24" customHeight="1">
      <c r="A53" s="71"/>
      <c r="B53" s="258" t="s">
        <v>103</v>
      </c>
      <c r="C53" s="259"/>
      <c r="D53" s="251" t="s">
        <v>171</v>
      </c>
      <c r="E53" s="252"/>
      <c r="F53" s="253"/>
      <c r="G53" s="61"/>
    </row>
    <row r="54" spans="1:7" s="2" customFormat="1" ht="55.25" customHeight="1">
      <c r="A54" s="73"/>
      <c r="B54" s="258" t="s">
        <v>144</v>
      </c>
      <c r="C54" s="259"/>
      <c r="D54" s="314" t="s">
        <v>222</v>
      </c>
      <c r="E54" s="315"/>
      <c r="F54" s="316"/>
      <c r="G54" s="369" t="s">
        <v>210</v>
      </c>
    </row>
    <row r="55" spans="1:7" ht="12.75" customHeight="1">
      <c r="A55" s="71"/>
      <c r="B55" s="258" t="s">
        <v>145</v>
      </c>
      <c r="C55" s="259"/>
      <c r="D55" s="251" t="s">
        <v>0</v>
      </c>
      <c r="E55" s="252"/>
      <c r="F55" s="253"/>
      <c r="G55" s="370"/>
    </row>
    <row r="56" spans="1:7" ht="16.25" customHeight="1">
      <c r="A56" s="71"/>
      <c r="B56" s="258" t="s">
        <v>104</v>
      </c>
      <c r="C56" s="259"/>
      <c r="D56" s="299" t="s">
        <v>216</v>
      </c>
      <c r="E56" s="300"/>
      <c r="F56" s="301"/>
      <c r="G56" s="61"/>
    </row>
    <row r="57" spans="1:7" ht="15" customHeight="1">
      <c r="A57" s="71"/>
      <c r="B57" s="319" t="s">
        <v>26</v>
      </c>
      <c r="C57" s="320"/>
      <c r="D57" s="59"/>
      <c r="E57" s="59"/>
      <c r="F57" s="59"/>
      <c r="G57" s="54"/>
    </row>
    <row r="58" spans="1:7">
      <c r="A58" s="71"/>
      <c r="B58" s="258" t="s">
        <v>110</v>
      </c>
      <c r="C58" s="259"/>
      <c r="D58" s="299" t="s">
        <v>146</v>
      </c>
      <c r="E58" s="300"/>
      <c r="F58" s="301"/>
      <c r="G58" s="61"/>
    </row>
    <row r="59" spans="1:7" ht="15.65" customHeight="1">
      <c r="A59" s="71"/>
      <c r="B59" s="258" t="s">
        <v>111</v>
      </c>
      <c r="C59" s="259"/>
      <c r="D59" s="299" t="s">
        <v>223</v>
      </c>
      <c r="E59" s="300"/>
      <c r="F59" s="301"/>
      <c r="G59" s="61"/>
    </row>
    <row r="60" spans="1:7" ht="12.75" customHeight="1">
      <c r="A60" s="71"/>
      <c r="B60" s="340" t="s">
        <v>27</v>
      </c>
      <c r="C60" s="341"/>
      <c r="D60" s="314" t="s">
        <v>155</v>
      </c>
      <c r="E60" s="315"/>
      <c r="F60" s="316"/>
      <c r="G60" s="61"/>
    </row>
    <row r="61" spans="1:7" ht="15" customHeight="1">
      <c r="A61" s="71"/>
      <c r="B61" s="319" t="s">
        <v>28</v>
      </c>
      <c r="C61" s="320"/>
      <c r="D61" s="59"/>
      <c r="E61" s="59"/>
      <c r="F61" s="59"/>
      <c r="G61" s="54"/>
    </row>
    <row r="62" spans="1:7" ht="87.75" customHeight="1" thickBot="1">
      <c r="A62" s="87"/>
      <c r="B62" s="338" t="s">
        <v>170</v>
      </c>
      <c r="C62" s="339"/>
      <c r="D62" s="321" t="s">
        <v>224</v>
      </c>
      <c r="E62" s="322"/>
      <c r="F62" s="323"/>
      <c r="G62" s="88" t="s">
        <v>258</v>
      </c>
    </row>
    <row r="63" spans="1:7" ht="18.649999999999999" customHeight="1" thickBot="1">
      <c r="A63" s="307" t="s">
        <v>29</v>
      </c>
      <c r="B63" s="308"/>
      <c r="C63" s="308"/>
      <c r="D63" s="89"/>
      <c r="E63" s="89"/>
      <c r="F63" s="89"/>
      <c r="G63" s="55"/>
    </row>
    <row r="64" spans="1:7" ht="15" customHeight="1">
      <c r="A64" s="90"/>
      <c r="B64" s="11" t="s">
        <v>30</v>
      </c>
      <c r="C64" s="91"/>
      <c r="D64" s="81"/>
      <c r="E64" s="81"/>
      <c r="F64" s="81"/>
      <c r="G64" s="53"/>
    </row>
    <row r="65" spans="1:7" ht="15" customHeight="1">
      <c r="A65" s="73"/>
      <c r="B65" s="258" t="s">
        <v>112</v>
      </c>
      <c r="C65" s="259"/>
      <c r="D65" s="342" t="s">
        <v>225</v>
      </c>
      <c r="E65" s="343"/>
      <c r="F65" s="344"/>
      <c r="G65" s="67" t="s">
        <v>12</v>
      </c>
    </row>
    <row r="66" spans="1:7" ht="30.65" customHeight="1">
      <c r="A66" s="73"/>
      <c r="B66" s="258" t="s">
        <v>113</v>
      </c>
      <c r="C66" s="259"/>
      <c r="D66" s="299" t="s">
        <v>226</v>
      </c>
      <c r="E66" s="300"/>
      <c r="F66" s="301"/>
      <c r="G66" s="366" t="s">
        <v>259</v>
      </c>
    </row>
    <row r="67" spans="1:7" ht="44" customHeight="1">
      <c r="A67" s="73"/>
      <c r="B67" s="258" t="s">
        <v>114</v>
      </c>
      <c r="C67" s="259"/>
      <c r="D67" s="251" t="s">
        <v>278</v>
      </c>
      <c r="E67" s="252"/>
      <c r="F67" s="253"/>
      <c r="G67" s="367"/>
    </row>
    <row r="68" spans="1:7" ht="15" customHeight="1">
      <c r="A68" s="73"/>
      <c r="B68" s="85" t="s">
        <v>31</v>
      </c>
      <c r="C68" s="59"/>
      <c r="D68" s="59"/>
      <c r="E68" s="59"/>
      <c r="F68" s="59"/>
      <c r="G68" s="54"/>
    </row>
    <row r="69" spans="1:7" ht="15" customHeight="1">
      <c r="A69" s="73"/>
      <c r="B69" s="258" t="s">
        <v>115</v>
      </c>
      <c r="C69" s="259"/>
      <c r="D69" s="299" t="s">
        <v>227</v>
      </c>
      <c r="E69" s="300"/>
      <c r="F69" s="301"/>
      <c r="G69" s="61"/>
    </row>
    <row r="70" spans="1:7" ht="15" customHeight="1">
      <c r="A70" s="73"/>
      <c r="B70" s="258" t="s">
        <v>116</v>
      </c>
      <c r="C70" s="259"/>
      <c r="D70" s="299" t="s">
        <v>227</v>
      </c>
      <c r="E70" s="300"/>
      <c r="F70" s="301"/>
      <c r="G70" s="61"/>
    </row>
    <row r="71" spans="1:7" ht="15" customHeight="1">
      <c r="A71" s="73"/>
      <c r="B71" s="85" t="s">
        <v>32</v>
      </c>
      <c r="C71" s="59"/>
      <c r="D71" s="59"/>
      <c r="E71" s="59"/>
      <c r="F71" s="59"/>
      <c r="G71" s="54"/>
    </row>
    <row r="72" spans="1:7" s="2" customFormat="1" ht="15.75" customHeight="1">
      <c r="A72" s="73"/>
      <c r="B72" s="258" t="s">
        <v>115</v>
      </c>
      <c r="C72" s="259"/>
      <c r="D72" s="285" t="s">
        <v>228</v>
      </c>
      <c r="E72" s="286"/>
      <c r="F72" s="287"/>
      <c r="G72" s="274" t="s">
        <v>210</v>
      </c>
    </row>
    <row r="73" spans="1:7" s="2" customFormat="1" ht="15" customHeight="1">
      <c r="A73" s="73"/>
      <c r="B73" s="258" t="s">
        <v>116</v>
      </c>
      <c r="C73" s="259"/>
      <c r="D73" s="291"/>
      <c r="E73" s="292"/>
      <c r="F73" s="293"/>
      <c r="G73" s="275"/>
    </row>
    <row r="74" spans="1:7" s="2" customFormat="1" ht="15" customHeight="1">
      <c r="A74" s="73"/>
      <c r="B74" s="85" t="s">
        <v>33</v>
      </c>
      <c r="C74" s="92"/>
      <c r="D74" s="92"/>
      <c r="E74" s="92"/>
      <c r="F74" s="92"/>
      <c r="G74" s="93"/>
    </row>
    <row r="75" spans="1:7" ht="14.25" customHeight="1">
      <c r="A75" s="73"/>
      <c r="B75" s="258" t="s">
        <v>141</v>
      </c>
      <c r="C75" s="259"/>
      <c r="D75" s="299" t="s">
        <v>169</v>
      </c>
      <c r="E75" s="300"/>
      <c r="F75" s="301"/>
      <c r="G75" s="274" t="s">
        <v>168</v>
      </c>
    </row>
    <row r="76" spans="1:7" ht="14.25" customHeight="1">
      <c r="A76" s="73"/>
      <c r="B76" s="258" t="s">
        <v>142</v>
      </c>
      <c r="C76" s="259"/>
      <c r="D76" s="299" t="s">
        <v>167</v>
      </c>
      <c r="E76" s="300"/>
      <c r="F76" s="301"/>
      <c r="G76" s="275"/>
    </row>
    <row r="77" spans="1:7" ht="15" customHeight="1">
      <c r="A77" s="73"/>
      <c r="B77" s="258" t="s">
        <v>117</v>
      </c>
      <c r="C77" s="259"/>
      <c r="D77" s="299" t="s">
        <v>157</v>
      </c>
      <c r="E77" s="300"/>
      <c r="F77" s="301"/>
      <c r="G77" s="274" t="s">
        <v>229</v>
      </c>
    </row>
    <row r="78" spans="1:7" ht="15" customHeight="1">
      <c r="A78" s="73"/>
      <c r="B78" s="258" t="s">
        <v>118</v>
      </c>
      <c r="C78" s="259"/>
      <c r="D78" s="299" t="s">
        <v>166</v>
      </c>
      <c r="E78" s="300"/>
      <c r="F78" s="301"/>
      <c r="G78" s="276"/>
    </row>
    <row r="79" spans="1:7" ht="15" customHeight="1">
      <c r="A79" s="73"/>
      <c r="B79" s="258" t="s">
        <v>119</v>
      </c>
      <c r="C79" s="259"/>
      <c r="D79" s="299" t="s">
        <v>165</v>
      </c>
      <c r="E79" s="300"/>
      <c r="F79" s="301"/>
      <c r="G79" s="275"/>
    </row>
    <row r="80" spans="1:7" s="2" customFormat="1" ht="30" customHeight="1">
      <c r="A80" s="73"/>
      <c r="B80" s="258" t="s">
        <v>121</v>
      </c>
      <c r="C80" s="259"/>
      <c r="D80" s="251" t="s">
        <v>228</v>
      </c>
      <c r="E80" s="252"/>
      <c r="F80" s="253"/>
      <c r="G80" s="61" t="s">
        <v>210</v>
      </c>
    </row>
    <row r="81" spans="1:7" s="2" customFormat="1" ht="34.5" customHeight="1">
      <c r="A81" s="73"/>
      <c r="B81" s="258" t="s">
        <v>122</v>
      </c>
      <c r="C81" s="259"/>
      <c r="D81" s="284" t="s">
        <v>260</v>
      </c>
      <c r="E81" s="256"/>
      <c r="F81" s="257"/>
      <c r="G81" s="51" t="s">
        <v>210</v>
      </c>
    </row>
    <row r="82" spans="1:7" s="2" customFormat="1" ht="12.75" customHeight="1">
      <c r="A82" s="73"/>
      <c r="B82" s="258" t="s">
        <v>123</v>
      </c>
      <c r="C82" s="259"/>
      <c r="D82" s="299" t="s">
        <v>228</v>
      </c>
      <c r="E82" s="300"/>
      <c r="F82" s="301"/>
      <c r="G82" s="61" t="s">
        <v>210</v>
      </c>
    </row>
    <row r="83" spans="1:7" s="2" customFormat="1" ht="15" customHeight="1">
      <c r="A83" s="73"/>
      <c r="B83" s="258" t="s">
        <v>124</v>
      </c>
      <c r="C83" s="259"/>
      <c r="D83" s="299" t="s">
        <v>228</v>
      </c>
      <c r="E83" s="300"/>
      <c r="F83" s="301"/>
      <c r="G83" s="61" t="s">
        <v>210</v>
      </c>
    </row>
    <row r="84" spans="1:7" s="2" customFormat="1" ht="15" customHeight="1">
      <c r="A84" s="73"/>
      <c r="B84" s="85" t="s">
        <v>3</v>
      </c>
      <c r="C84" s="92"/>
      <c r="D84" s="92"/>
      <c r="E84" s="92"/>
      <c r="F84" s="92"/>
      <c r="G84" s="93"/>
    </row>
    <row r="85" spans="1:7" s="2" customFormat="1" ht="15" customHeight="1">
      <c r="A85" s="73"/>
      <c r="B85" s="345" t="s">
        <v>120</v>
      </c>
      <c r="C85" s="346"/>
      <c r="D85" s="251" t="s">
        <v>261</v>
      </c>
      <c r="E85" s="252"/>
      <c r="F85" s="253"/>
      <c r="G85" s="51"/>
    </row>
    <row r="86" spans="1:7" s="2" customFormat="1" ht="12.75" customHeight="1">
      <c r="A86" s="73"/>
      <c r="B86" s="350" t="s">
        <v>1</v>
      </c>
      <c r="C86" s="351"/>
      <c r="D86" s="368" t="s">
        <v>230</v>
      </c>
      <c r="E86" s="332"/>
      <c r="F86" s="333"/>
      <c r="G86" s="274" t="s">
        <v>232</v>
      </c>
    </row>
    <row r="87" spans="1:7" s="2" customFormat="1" ht="12.75" customHeight="1">
      <c r="A87" s="73"/>
      <c r="B87" s="350" t="s">
        <v>13</v>
      </c>
      <c r="C87" s="351"/>
      <c r="D87" s="251" t="s">
        <v>231</v>
      </c>
      <c r="E87" s="252"/>
      <c r="F87" s="253"/>
      <c r="G87" s="275"/>
    </row>
    <row r="88" spans="1:7" s="2" customFormat="1" ht="13">
      <c r="A88" s="73"/>
      <c r="B88" s="96" t="s">
        <v>2</v>
      </c>
      <c r="C88" s="97"/>
      <c r="D88" s="68"/>
      <c r="E88" s="68"/>
      <c r="F88" s="68"/>
      <c r="G88" s="61"/>
    </row>
    <row r="89" spans="1:7" s="2" customFormat="1" ht="50.4" customHeight="1">
      <c r="A89" s="73"/>
      <c r="B89" s="345" t="s">
        <v>4</v>
      </c>
      <c r="C89" s="346"/>
      <c r="D89" s="251" t="s">
        <v>249</v>
      </c>
      <c r="E89" s="252"/>
      <c r="F89" s="253"/>
      <c r="G89" s="51"/>
    </row>
    <row r="90" spans="1:7" s="2" customFormat="1" ht="51">
      <c r="A90" s="73"/>
      <c r="B90" s="258" t="s">
        <v>151</v>
      </c>
      <c r="C90" s="259"/>
      <c r="D90" s="347" t="s">
        <v>250</v>
      </c>
      <c r="E90" s="348"/>
      <c r="F90" s="349"/>
      <c r="G90" s="51" t="s">
        <v>251</v>
      </c>
    </row>
    <row r="91" spans="1:7" s="2" customFormat="1" ht="21" customHeight="1">
      <c r="A91" s="73"/>
      <c r="B91" s="258" t="s">
        <v>125</v>
      </c>
      <c r="C91" s="259"/>
      <c r="D91" s="251" t="s">
        <v>233</v>
      </c>
      <c r="E91" s="252"/>
      <c r="F91" s="253"/>
      <c r="G91" s="51"/>
    </row>
    <row r="92" spans="1:7" s="2" customFormat="1" ht="21" customHeight="1">
      <c r="A92" s="73"/>
      <c r="B92" s="83" t="s">
        <v>5</v>
      </c>
      <c r="C92" s="98"/>
      <c r="D92" s="68"/>
      <c r="E92" s="68"/>
      <c r="F92" s="68"/>
      <c r="G92" s="61"/>
    </row>
    <row r="93" spans="1:7" s="2" customFormat="1" ht="27" customHeight="1">
      <c r="A93" s="73"/>
      <c r="B93" s="345" t="s">
        <v>6</v>
      </c>
      <c r="C93" s="346"/>
      <c r="D93" s="251" t="s">
        <v>234</v>
      </c>
      <c r="E93" s="252"/>
      <c r="F93" s="253"/>
      <c r="G93" s="51"/>
    </row>
    <row r="94" spans="1:7" s="2" customFormat="1" ht="28.5" customHeight="1">
      <c r="A94" s="73"/>
      <c r="B94" s="345" t="s">
        <v>147</v>
      </c>
      <c r="C94" s="346"/>
      <c r="D94" s="251" t="s">
        <v>233</v>
      </c>
      <c r="E94" s="252"/>
      <c r="F94" s="253"/>
      <c r="G94" s="51"/>
    </row>
    <row r="95" spans="1:7" s="2" customFormat="1" ht="15" customHeight="1">
      <c r="A95" s="73"/>
      <c r="B95" s="85" t="s">
        <v>34</v>
      </c>
      <c r="C95" s="92"/>
      <c r="D95" s="92"/>
      <c r="E95" s="92"/>
      <c r="F95" s="92"/>
      <c r="G95" s="93"/>
    </row>
    <row r="96" spans="1:7" s="2" customFormat="1" ht="15" customHeight="1">
      <c r="A96" s="73"/>
      <c r="B96" s="258" t="s">
        <v>126</v>
      </c>
      <c r="C96" s="259"/>
      <c r="D96" s="299" t="s">
        <v>235</v>
      </c>
      <c r="E96" s="300"/>
      <c r="F96" s="301"/>
      <c r="G96" s="99"/>
    </row>
    <row r="97" spans="1:7" s="2" customFormat="1" ht="15" customHeight="1">
      <c r="A97" s="73"/>
      <c r="B97" s="258" t="s">
        <v>127</v>
      </c>
      <c r="C97" s="259"/>
      <c r="D97" s="299" t="s">
        <v>236</v>
      </c>
      <c r="E97" s="300"/>
      <c r="F97" s="301"/>
      <c r="G97" s="99"/>
    </row>
    <row r="98" spans="1:7" s="2" customFormat="1" ht="15" customHeight="1">
      <c r="A98" s="73"/>
      <c r="B98" s="258" t="s">
        <v>128</v>
      </c>
      <c r="C98" s="259"/>
      <c r="D98" s="337" t="s">
        <v>228</v>
      </c>
      <c r="E98" s="300"/>
      <c r="F98" s="301"/>
      <c r="G98" s="51" t="s">
        <v>210</v>
      </c>
    </row>
    <row r="99" spans="1:7" s="2" customFormat="1" ht="30.65" customHeight="1">
      <c r="A99" s="73"/>
      <c r="B99" s="352" t="s">
        <v>7</v>
      </c>
      <c r="C99" s="353"/>
      <c r="D99" s="251">
        <v>300</v>
      </c>
      <c r="E99" s="252"/>
      <c r="F99" s="253"/>
      <c r="G99" s="366" t="s">
        <v>262</v>
      </c>
    </row>
    <row r="100" spans="1:7" s="2" customFormat="1" ht="15" customHeight="1">
      <c r="A100" s="100"/>
      <c r="B100" s="258" t="s">
        <v>129</v>
      </c>
      <c r="C100" s="259"/>
      <c r="D100" s="299" t="s">
        <v>202</v>
      </c>
      <c r="E100" s="300"/>
      <c r="F100" s="301"/>
      <c r="G100" s="367"/>
    </row>
    <row r="101" spans="1:7" s="2" customFormat="1" ht="15" customHeight="1" thickBot="1">
      <c r="A101" s="100"/>
      <c r="B101" s="305" t="s">
        <v>130</v>
      </c>
      <c r="C101" s="306"/>
      <c r="D101" s="321" t="s">
        <v>261</v>
      </c>
      <c r="E101" s="322"/>
      <c r="F101" s="323"/>
      <c r="G101" s="88"/>
    </row>
    <row r="102" spans="1:7" ht="18.649999999999999" customHeight="1" thickBot="1">
      <c r="A102" s="282" t="s">
        <v>35</v>
      </c>
      <c r="B102" s="283"/>
      <c r="C102" s="283"/>
      <c r="D102" s="101"/>
      <c r="E102" s="101"/>
      <c r="F102" s="101"/>
      <c r="G102" s="56"/>
    </row>
    <row r="103" spans="1:7" ht="15" customHeight="1">
      <c r="A103" s="102"/>
      <c r="B103" s="12" t="s">
        <v>36</v>
      </c>
      <c r="C103" s="14"/>
      <c r="D103" s="14"/>
      <c r="E103" s="14"/>
      <c r="F103" s="14"/>
      <c r="G103" s="57"/>
    </row>
    <row r="104" spans="1:7" s="2" customFormat="1" ht="30.65" customHeight="1">
      <c r="A104" s="94"/>
      <c r="B104" s="352" t="s">
        <v>263</v>
      </c>
      <c r="C104" s="353"/>
      <c r="D104" s="354" t="s">
        <v>264</v>
      </c>
      <c r="E104" s="355"/>
      <c r="F104" s="356"/>
      <c r="G104" s="61" t="s">
        <v>210</v>
      </c>
    </row>
    <row r="105" spans="1:7" s="2" customFormat="1" ht="31.25" customHeight="1">
      <c r="A105" s="94"/>
      <c r="B105" s="258" t="s">
        <v>131</v>
      </c>
      <c r="C105" s="259"/>
      <c r="D105" s="251" t="s">
        <v>261</v>
      </c>
      <c r="E105" s="252"/>
      <c r="F105" s="253"/>
      <c r="G105" s="61"/>
    </row>
    <row r="106" spans="1:7" s="2" customFormat="1" ht="31.25" customHeight="1">
      <c r="A106" s="94"/>
      <c r="B106" s="258" t="s">
        <v>132</v>
      </c>
      <c r="C106" s="259"/>
      <c r="D106" s="251" t="s">
        <v>228</v>
      </c>
      <c r="E106" s="252"/>
      <c r="F106" s="253"/>
      <c r="G106" s="61" t="s">
        <v>210</v>
      </c>
    </row>
    <row r="107" spans="1:7" ht="31.25" customHeight="1">
      <c r="A107" s="103"/>
      <c r="B107" s="258" t="s">
        <v>133</v>
      </c>
      <c r="C107" s="259"/>
      <c r="D107" s="251" t="s">
        <v>228</v>
      </c>
      <c r="E107" s="252"/>
      <c r="F107" s="253"/>
      <c r="G107" s="61" t="s">
        <v>210</v>
      </c>
    </row>
    <row r="108" spans="1:7" ht="16.25" customHeight="1">
      <c r="A108" s="103"/>
      <c r="B108" s="13" t="s">
        <v>134</v>
      </c>
      <c r="C108" s="15"/>
      <c r="D108" s="15"/>
      <c r="E108" s="15"/>
      <c r="F108" s="15"/>
      <c r="G108" s="58"/>
    </row>
    <row r="109" spans="1:7" s="2" customFormat="1" ht="38.5">
      <c r="A109" s="94"/>
      <c r="B109" s="345" t="s">
        <v>263</v>
      </c>
      <c r="C109" s="346"/>
      <c r="D109" s="251" t="s">
        <v>265</v>
      </c>
      <c r="E109" s="252"/>
      <c r="F109" s="253"/>
      <c r="G109" s="51" t="s">
        <v>252</v>
      </c>
    </row>
    <row r="110" spans="1:7" ht="30" customHeight="1">
      <c r="A110" s="103"/>
      <c r="B110" s="345" t="s">
        <v>131</v>
      </c>
      <c r="C110" s="346"/>
      <c r="D110" s="251" t="s">
        <v>261</v>
      </c>
      <c r="E110" s="252"/>
      <c r="F110" s="253"/>
      <c r="G110" s="104"/>
    </row>
    <row r="111" spans="1:7" ht="15.65" customHeight="1">
      <c r="A111" s="103"/>
      <c r="B111" s="85" t="s">
        <v>38</v>
      </c>
      <c r="C111" s="15"/>
      <c r="D111" s="15"/>
      <c r="E111" s="15"/>
      <c r="F111" s="15"/>
      <c r="G111" s="58"/>
    </row>
    <row r="112" spans="1:7" s="2" customFormat="1" ht="29.4" customHeight="1">
      <c r="A112" s="94"/>
      <c r="B112" s="258" t="s">
        <v>135</v>
      </c>
      <c r="C112" s="259"/>
      <c r="D112" s="251" t="s">
        <v>265</v>
      </c>
      <c r="E112" s="252"/>
      <c r="F112" s="253"/>
      <c r="G112" s="51" t="s">
        <v>237</v>
      </c>
    </row>
    <row r="113" spans="1:7" ht="30" customHeight="1" thickBot="1">
      <c r="A113" s="105"/>
      <c r="B113" s="305" t="s">
        <v>131</v>
      </c>
      <c r="C113" s="306"/>
      <c r="D113" s="321" t="s">
        <v>261</v>
      </c>
      <c r="E113" s="322"/>
      <c r="F113" s="323"/>
      <c r="G113" s="106"/>
    </row>
    <row r="114" spans="1:7" ht="18.649999999999999" customHeight="1" thickBot="1">
      <c r="A114" s="282" t="s">
        <v>143</v>
      </c>
      <c r="B114" s="283"/>
      <c r="C114" s="283"/>
      <c r="D114" s="101"/>
      <c r="E114" s="101"/>
      <c r="F114" s="101"/>
      <c r="G114" s="56"/>
    </row>
    <row r="115" spans="1:7" ht="15.65" customHeight="1">
      <c r="A115" s="102"/>
      <c r="B115" s="12" t="s">
        <v>8</v>
      </c>
      <c r="C115" s="81"/>
      <c r="D115" s="81"/>
      <c r="E115" s="81"/>
      <c r="F115" s="81"/>
      <c r="G115" s="53"/>
    </row>
    <row r="116" spans="1:7" ht="27" customHeight="1">
      <c r="A116" s="103"/>
      <c r="B116" s="357" t="s">
        <v>175</v>
      </c>
      <c r="C116" s="358"/>
      <c r="D116" s="38"/>
      <c r="E116" s="39">
        <v>12</v>
      </c>
      <c r="F116" s="49"/>
      <c r="G116" s="274" t="s">
        <v>176</v>
      </c>
    </row>
    <row r="117" spans="1:7" ht="22.5" customHeight="1">
      <c r="A117" s="103"/>
      <c r="B117" s="357" t="s">
        <v>177</v>
      </c>
      <c r="C117" s="358"/>
      <c r="D117" s="38"/>
      <c r="E117" s="107" t="s">
        <v>255</v>
      </c>
      <c r="F117" s="49"/>
      <c r="G117" s="276"/>
    </row>
    <row r="118" spans="1:7" ht="27" customHeight="1">
      <c r="A118" s="103"/>
      <c r="B118" s="357" t="s">
        <v>178</v>
      </c>
      <c r="C118" s="358"/>
      <c r="D118" s="108"/>
      <c r="E118" s="107">
        <v>20370</v>
      </c>
      <c r="F118" s="49"/>
      <c r="G118" s="276"/>
    </row>
    <row r="119" spans="1:7" ht="22.5" customHeight="1">
      <c r="A119" s="103"/>
      <c r="B119" s="357" t="s">
        <v>179</v>
      </c>
      <c r="C119" s="358"/>
      <c r="D119" s="109"/>
      <c r="E119" s="107" t="s">
        <v>185</v>
      </c>
      <c r="F119" s="49"/>
      <c r="G119" s="275"/>
    </row>
    <row r="120" spans="1:7" ht="27" customHeight="1">
      <c r="A120" s="103"/>
      <c r="B120" s="357" t="s">
        <v>180</v>
      </c>
      <c r="C120" s="358"/>
      <c r="D120" s="109"/>
      <c r="E120" s="107">
        <v>161.9</v>
      </c>
      <c r="F120" s="49"/>
      <c r="G120" s="61" t="s">
        <v>199</v>
      </c>
    </row>
    <row r="121" spans="1:7" ht="45.65" customHeight="1">
      <c r="A121" s="103"/>
      <c r="B121" s="357" t="s">
        <v>181</v>
      </c>
      <c r="C121" s="358"/>
      <c r="D121" s="95"/>
      <c r="E121" s="110" t="s">
        <v>261</v>
      </c>
      <c r="F121" s="49"/>
      <c r="G121" s="61" t="s">
        <v>182</v>
      </c>
    </row>
    <row r="122" spans="1:7" ht="15" customHeight="1">
      <c r="A122" s="103"/>
      <c r="B122" s="13" t="s">
        <v>10</v>
      </c>
      <c r="C122" s="59"/>
      <c r="D122" s="59"/>
      <c r="E122" s="59"/>
      <c r="F122" s="59"/>
      <c r="G122" s="54"/>
    </row>
    <row r="123" spans="1:7" ht="32" customHeight="1">
      <c r="A123" s="111"/>
      <c r="B123" s="357" t="s">
        <v>9</v>
      </c>
      <c r="C123" s="358"/>
      <c r="D123" s="299" t="s">
        <v>253</v>
      </c>
      <c r="E123" s="300"/>
      <c r="F123" s="301"/>
      <c r="G123" s="112" t="s">
        <v>210</v>
      </c>
    </row>
    <row r="124" spans="1:7" ht="23.25" customHeight="1" thickBot="1">
      <c r="A124" s="105"/>
      <c r="B124" s="360" t="s">
        <v>131</v>
      </c>
      <c r="C124" s="361"/>
      <c r="D124" s="334" t="s">
        <v>266</v>
      </c>
      <c r="E124" s="335"/>
      <c r="F124" s="336"/>
      <c r="G124" s="113" t="s">
        <v>210</v>
      </c>
    </row>
    <row r="125" spans="1:7" ht="18" customHeight="1">
      <c r="A125" s="362" t="s">
        <v>136</v>
      </c>
      <c r="B125" s="362"/>
      <c r="C125" s="362"/>
      <c r="D125" s="114"/>
      <c r="E125" s="114"/>
      <c r="F125" s="114"/>
      <c r="G125" s="114"/>
    </row>
    <row r="126" spans="1:7" ht="29.4" customHeight="1">
      <c r="A126" s="115"/>
      <c r="B126" s="363" t="s">
        <v>272</v>
      </c>
      <c r="C126" s="363"/>
      <c r="D126" s="363"/>
      <c r="E126" s="363"/>
      <c r="F126" s="363"/>
    </row>
    <row r="127" spans="1:7" ht="16.5" customHeight="1">
      <c r="A127" s="115"/>
      <c r="B127" s="364" t="s">
        <v>137</v>
      </c>
      <c r="C127" s="364"/>
      <c r="D127" s="364"/>
      <c r="E127" s="364"/>
      <c r="F127" s="364"/>
    </row>
    <row r="128" spans="1:7" ht="32.25" customHeight="1">
      <c r="A128" s="115"/>
      <c r="B128" s="363" t="s">
        <v>154</v>
      </c>
      <c r="C128" s="363"/>
      <c r="D128" s="363"/>
      <c r="E128" s="363"/>
      <c r="F128" s="363"/>
    </row>
    <row r="129" spans="1:7" ht="29.4" customHeight="1">
      <c r="A129" s="115"/>
      <c r="B129" s="365" t="s">
        <v>149</v>
      </c>
      <c r="C129" s="365"/>
      <c r="D129" s="365"/>
      <c r="E129" s="365"/>
      <c r="F129" s="365"/>
    </row>
    <row r="130" spans="1:7" ht="30.75" customHeight="1">
      <c r="A130" s="115"/>
      <c r="B130" s="365" t="s">
        <v>148</v>
      </c>
      <c r="C130" s="365"/>
      <c r="D130" s="365"/>
      <c r="E130" s="365"/>
      <c r="F130" s="365"/>
      <c r="G130" s="6"/>
    </row>
    <row r="131" spans="1:7" ht="30.65" customHeight="1">
      <c r="A131" s="115"/>
      <c r="B131" s="359" t="s">
        <v>238</v>
      </c>
      <c r="C131" s="359"/>
      <c r="D131" s="359"/>
      <c r="E131" s="359"/>
      <c r="F131" s="359"/>
      <c r="G131" s="6"/>
    </row>
  </sheetData>
  <mergeCells count="208">
    <mergeCell ref="G54:G55"/>
    <mergeCell ref="D72:F73"/>
    <mergeCell ref="G72:G73"/>
    <mergeCell ref="D54:F54"/>
    <mergeCell ref="D56:F56"/>
    <mergeCell ref="G77:G79"/>
    <mergeCell ref="G47:G50"/>
    <mergeCell ref="D36:F36"/>
    <mergeCell ref="D37:F37"/>
    <mergeCell ref="D41:F42"/>
    <mergeCell ref="G41:G42"/>
    <mergeCell ref="D40:F40"/>
    <mergeCell ref="D81:F81"/>
    <mergeCell ref="B106:C106"/>
    <mergeCell ref="B109:C109"/>
    <mergeCell ref="D91:F91"/>
    <mergeCell ref="B91:C91"/>
    <mergeCell ref="D58:F58"/>
    <mergeCell ref="G66:G67"/>
    <mergeCell ref="D89:F89"/>
    <mergeCell ref="G86:G87"/>
    <mergeCell ref="G75:G76"/>
    <mergeCell ref="D77:F77"/>
    <mergeCell ref="G99:G100"/>
    <mergeCell ref="D86:F86"/>
    <mergeCell ref="D82:F82"/>
    <mergeCell ref="B83:C83"/>
    <mergeCell ref="D83:F83"/>
    <mergeCell ref="B99:C99"/>
    <mergeCell ref="B100:C100"/>
    <mergeCell ref="D98:F98"/>
    <mergeCell ref="B93:C93"/>
    <mergeCell ref="B94:C94"/>
    <mergeCell ref="D93:F93"/>
    <mergeCell ref="D94:F94"/>
    <mergeCell ref="A102:C102"/>
    <mergeCell ref="B131:F131"/>
    <mergeCell ref="B123:C123"/>
    <mergeCell ref="D123:F123"/>
    <mergeCell ref="B124:C124"/>
    <mergeCell ref="A125:C125"/>
    <mergeCell ref="B126:F126"/>
    <mergeCell ref="B127:F127"/>
    <mergeCell ref="B128:F128"/>
    <mergeCell ref="B129:F129"/>
    <mergeCell ref="B130:F130"/>
    <mergeCell ref="B120:C120"/>
    <mergeCell ref="B121:C121"/>
    <mergeCell ref="B118:C118"/>
    <mergeCell ref="B119:C119"/>
    <mergeCell ref="B110:C110"/>
    <mergeCell ref="B107:C107"/>
    <mergeCell ref="D107:F107"/>
    <mergeCell ref="D110:F110"/>
    <mergeCell ref="B116:C116"/>
    <mergeCell ref="B117:C117"/>
    <mergeCell ref="A114:C114"/>
    <mergeCell ref="B112:C112"/>
    <mergeCell ref="B113:C113"/>
    <mergeCell ref="D113:F113"/>
    <mergeCell ref="D112:F112"/>
    <mergeCell ref="D109:F109"/>
    <mergeCell ref="B104:C104"/>
    <mergeCell ref="D104:F104"/>
    <mergeCell ref="B105:C105"/>
    <mergeCell ref="D105:F105"/>
    <mergeCell ref="B101:C101"/>
    <mergeCell ref="D101:F101"/>
    <mergeCell ref="B97:C97"/>
    <mergeCell ref="D97:F97"/>
    <mergeCell ref="D106:F106"/>
    <mergeCell ref="D99:F99"/>
    <mergeCell ref="D100:F100"/>
    <mergeCell ref="B90:C90"/>
    <mergeCell ref="B96:C96"/>
    <mergeCell ref="D96:F96"/>
    <mergeCell ref="B98:C98"/>
    <mergeCell ref="B72:C72"/>
    <mergeCell ref="B77:C77"/>
    <mergeCell ref="D80:F80"/>
    <mergeCell ref="B73:C73"/>
    <mergeCell ref="B76:C76"/>
    <mergeCell ref="D76:F76"/>
    <mergeCell ref="B85:C85"/>
    <mergeCell ref="D85:F85"/>
    <mergeCell ref="D90:F90"/>
    <mergeCell ref="B86:C86"/>
    <mergeCell ref="B78:C78"/>
    <mergeCell ref="D78:F78"/>
    <mergeCell ref="B79:C79"/>
    <mergeCell ref="D79:F79"/>
    <mergeCell ref="B80:C80"/>
    <mergeCell ref="B82:C82"/>
    <mergeCell ref="B81:C81"/>
    <mergeCell ref="B87:C87"/>
    <mergeCell ref="D87:F87"/>
    <mergeCell ref="B89:C89"/>
    <mergeCell ref="A63:C63"/>
    <mergeCell ref="B75:C75"/>
    <mergeCell ref="B70:C70"/>
    <mergeCell ref="B66:C66"/>
    <mergeCell ref="D69:F69"/>
    <mergeCell ref="D67:F67"/>
    <mergeCell ref="B69:C69"/>
    <mergeCell ref="D65:F65"/>
    <mergeCell ref="B67:C67"/>
    <mergeCell ref="D75:F75"/>
    <mergeCell ref="D70:F70"/>
    <mergeCell ref="D66:F66"/>
    <mergeCell ref="B53:C53"/>
    <mergeCell ref="D53:F53"/>
    <mergeCell ref="B46:C46"/>
    <mergeCell ref="D46:F46"/>
    <mergeCell ref="D124:F124"/>
    <mergeCell ref="B50:C50"/>
    <mergeCell ref="B47:C47"/>
    <mergeCell ref="B44:C44"/>
    <mergeCell ref="D44:F44"/>
    <mergeCell ref="B59:C59"/>
    <mergeCell ref="D59:F59"/>
    <mergeCell ref="B57:C57"/>
    <mergeCell ref="B48:C48"/>
    <mergeCell ref="B61:C61"/>
    <mergeCell ref="B62:C62"/>
    <mergeCell ref="D62:F62"/>
    <mergeCell ref="B65:C65"/>
    <mergeCell ref="B54:C54"/>
    <mergeCell ref="B55:C55"/>
    <mergeCell ref="D55:F55"/>
    <mergeCell ref="B60:C60"/>
    <mergeCell ref="D60:F60"/>
    <mergeCell ref="B56:C56"/>
    <mergeCell ref="B58:C58"/>
    <mergeCell ref="B41:C41"/>
    <mergeCell ref="B34:C34"/>
    <mergeCell ref="D34:F34"/>
    <mergeCell ref="B35:C35"/>
    <mergeCell ref="D35:F35"/>
    <mergeCell ref="B36:C36"/>
    <mergeCell ref="B33:C33"/>
    <mergeCell ref="B49:C49"/>
    <mergeCell ref="B52:C52"/>
    <mergeCell ref="D52:F52"/>
    <mergeCell ref="B42:C42"/>
    <mergeCell ref="B43:C43"/>
    <mergeCell ref="D43:F43"/>
    <mergeCell ref="A27:C27"/>
    <mergeCell ref="B37:C37"/>
    <mergeCell ref="B40:C40"/>
    <mergeCell ref="D24:F24"/>
    <mergeCell ref="B17:C17"/>
    <mergeCell ref="D17:F17"/>
    <mergeCell ref="B18:C18"/>
    <mergeCell ref="D18:F18"/>
    <mergeCell ref="B19:C19"/>
    <mergeCell ref="B20:C20"/>
    <mergeCell ref="D20:F20"/>
    <mergeCell ref="B28:C28"/>
    <mergeCell ref="B38:C38"/>
    <mergeCell ref="B39:C39"/>
    <mergeCell ref="D39:F39"/>
    <mergeCell ref="B32:C32"/>
    <mergeCell ref="D19:F19"/>
    <mergeCell ref="D30:F30"/>
    <mergeCell ref="D29:F29"/>
    <mergeCell ref="D32:F32"/>
    <mergeCell ref="D26:F26"/>
    <mergeCell ref="D21:D23"/>
    <mergeCell ref="G116:G119"/>
    <mergeCell ref="A6:C6"/>
    <mergeCell ref="D11:F11"/>
    <mergeCell ref="A12:C12"/>
    <mergeCell ref="B9:C9"/>
    <mergeCell ref="D9:F9"/>
    <mergeCell ref="D47:F50"/>
    <mergeCell ref="B8:C8"/>
    <mergeCell ref="B10:C10"/>
    <mergeCell ref="D10:F10"/>
    <mergeCell ref="B30:C30"/>
    <mergeCell ref="B31:C31"/>
    <mergeCell ref="D31:F31"/>
    <mergeCell ref="B29:C29"/>
    <mergeCell ref="B15:C15"/>
    <mergeCell ref="D15:F15"/>
    <mergeCell ref="B16:C16"/>
    <mergeCell ref="D16:F16"/>
    <mergeCell ref="B25:C25"/>
    <mergeCell ref="B24:C24"/>
    <mergeCell ref="G13:G16"/>
    <mergeCell ref="E23:F23"/>
    <mergeCell ref="D25:F25"/>
    <mergeCell ref="B26:C26"/>
    <mergeCell ref="A3:A5"/>
    <mergeCell ref="B3:C5"/>
    <mergeCell ref="D3:F5"/>
    <mergeCell ref="G3:G5"/>
    <mergeCell ref="B13:C13"/>
    <mergeCell ref="D13:F13"/>
    <mergeCell ref="B11:C11"/>
    <mergeCell ref="E21:F21"/>
    <mergeCell ref="E22:F22"/>
    <mergeCell ref="B14:C14"/>
    <mergeCell ref="D14:F14"/>
    <mergeCell ref="B7:C7"/>
    <mergeCell ref="D7:F7"/>
    <mergeCell ref="B21:C23"/>
    <mergeCell ref="G18:G19"/>
    <mergeCell ref="G21:G22"/>
  </mergeCells>
  <pageMargins left="0.9" right="0.75" top="0.68" bottom="0.73" header="0.49" footer="0.59"/>
  <pageSetup scale="70" fitToHeight="6"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3181F-FB7F-4163-9775-C39A7F974D95}">
  <sheetPr>
    <tabColor rgb="FF00FF00"/>
  </sheetPr>
  <dimension ref="A1:M127"/>
  <sheetViews>
    <sheetView zoomScale="60" zoomScaleNormal="60" workbookViewId="0">
      <selection activeCell="M21" sqref="M21"/>
    </sheetView>
  </sheetViews>
  <sheetFormatPr defaultRowHeight="10"/>
  <cols>
    <col min="1" max="1" width="32" style="146" customWidth="1"/>
    <col min="2" max="2" width="13.88671875" style="177" customWidth="1"/>
    <col min="3" max="3" width="17.6640625" style="177" customWidth="1"/>
    <col min="4" max="4" width="17.44140625" style="177" customWidth="1"/>
    <col min="5" max="5" width="35.44140625" style="146" customWidth="1"/>
    <col min="6" max="6" width="14" style="146" customWidth="1"/>
    <col min="7" max="7" width="15.6640625" style="146" customWidth="1"/>
    <col min="8" max="8" width="19" style="146" bestFit="1" customWidth="1"/>
    <col min="9" max="10" width="13.21875" style="146" customWidth="1"/>
    <col min="11" max="11" width="17.88671875" style="146" customWidth="1"/>
    <col min="12" max="12" width="24" style="146" customWidth="1"/>
    <col min="13" max="13" width="27.109375" style="239" customWidth="1"/>
    <col min="14" max="16384" width="8.88671875" style="146"/>
  </cols>
  <sheetData>
    <row r="1" spans="1:13" ht="15.5">
      <c r="A1" s="16" t="s">
        <v>192</v>
      </c>
      <c r="B1" s="174"/>
      <c r="C1" s="174"/>
      <c r="D1" s="174"/>
      <c r="E1" s="16"/>
      <c r="F1" s="158"/>
      <c r="G1" s="159"/>
      <c r="H1" s="158"/>
      <c r="I1" s="159"/>
      <c r="J1" s="159"/>
      <c r="K1" s="159"/>
      <c r="L1" s="160"/>
      <c r="M1" s="160"/>
    </row>
    <row r="2" spans="1:13" ht="14">
      <c r="A2" s="131" t="s">
        <v>279</v>
      </c>
      <c r="B2" s="175"/>
      <c r="C2" s="175"/>
      <c r="D2" s="175"/>
      <c r="E2" s="131"/>
      <c r="F2" s="158"/>
      <c r="G2" s="159"/>
      <c r="H2" s="158"/>
      <c r="I2" s="159"/>
      <c r="J2" s="159"/>
      <c r="K2" s="159"/>
      <c r="L2" s="160"/>
      <c r="M2" s="160"/>
    </row>
    <row r="3" spans="1:13" ht="41">
      <c r="A3" s="181" t="s">
        <v>280</v>
      </c>
      <c r="B3" s="181" t="s">
        <v>281</v>
      </c>
      <c r="C3" s="181" t="s">
        <v>282</v>
      </c>
      <c r="D3" s="181" t="s">
        <v>283</v>
      </c>
      <c r="E3" s="182" t="s">
        <v>284</v>
      </c>
      <c r="F3" s="181" t="s">
        <v>468</v>
      </c>
      <c r="G3" s="183" t="s">
        <v>193</v>
      </c>
      <c r="H3" s="181" t="s">
        <v>469</v>
      </c>
      <c r="I3" s="184" t="s">
        <v>187</v>
      </c>
      <c r="J3" s="185" t="s">
        <v>287</v>
      </c>
      <c r="K3" s="185" t="s">
        <v>288</v>
      </c>
      <c r="L3" s="185" t="s">
        <v>458</v>
      </c>
      <c r="M3" s="185" t="s">
        <v>459</v>
      </c>
    </row>
    <row r="4" spans="1:13" ht="12.5">
      <c r="A4" s="381" t="s">
        <v>289</v>
      </c>
      <c r="B4" s="383">
        <f>SUM(F5:F8)</f>
        <v>8892</v>
      </c>
      <c r="C4" s="383">
        <f>SUM(H5:H8)</f>
        <v>79386.681600000011</v>
      </c>
      <c r="D4" s="378">
        <f>SUM(F5:F8)/$B$126</f>
        <v>1.7900708884257346E-2</v>
      </c>
      <c r="E4" s="132"/>
      <c r="F4" s="132"/>
      <c r="G4" s="133"/>
      <c r="H4" s="149"/>
      <c r="I4" s="132"/>
      <c r="J4" s="132"/>
      <c r="K4" s="132"/>
      <c r="L4" s="132"/>
      <c r="M4" s="237"/>
    </row>
    <row r="5" spans="1:13" ht="12.5">
      <c r="A5" s="385"/>
      <c r="B5" s="386"/>
      <c r="C5" s="386"/>
      <c r="D5" s="379"/>
      <c r="E5" s="134" t="s">
        <v>316</v>
      </c>
      <c r="F5" s="135">
        <f>[1]NewLargeOffice_Check!$G5</f>
        <v>684</v>
      </c>
      <c r="G5" s="234" t="s">
        <v>195</v>
      </c>
      <c r="H5" s="235">
        <f>[1]NewLargeOffice_Check!$H5</f>
        <v>5472</v>
      </c>
      <c r="I5" s="138">
        <v>1</v>
      </c>
      <c r="J5" s="139">
        <v>0</v>
      </c>
      <c r="K5" s="140">
        <v>0</v>
      </c>
      <c r="L5" s="140">
        <f>$I5*J5</f>
        <v>0</v>
      </c>
      <c r="M5" s="238">
        <f>[1]NewLargeOffice_Check!$I5</f>
        <v>0</v>
      </c>
    </row>
    <row r="6" spans="1:13" ht="12.5">
      <c r="A6" s="385"/>
      <c r="B6" s="386"/>
      <c r="C6" s="386"/>
      <c r="D6" s="379"/>
      <c r="E6" s="134" t="s">
        <v>317</v>
      </c>
      <c r="F6" s="135">
        <f>[1]NewLargeOffice_Check!$G6</f>
        <v>684</v>
      </c>
      <c r="G6" s="234" t="s">
        <v>195</v>
      </c>
      <c r="H6" s="235">
        <f>[1]NewLargeOffice_Check!$H6</f>
        <v>6159.5568000000003</v>
      </c>
      <c r="I6" s="138">
        <v>1</v>
      </c>
      <c r="J6" s="139">
        <v>0</v>
      </c>
      <c r="K6" s="140">
        <v>0</v>
      </c>
      <c r="L6" s="140">
        <f t="shared" ref="L6:L8" si="0">$I6*J6</f>
        <v>0</v>
      </c>
      <c r="M6" s="238">
        <f>[1]NewLargeOffice_Check!$I6</f>
        <v>0</v>
      </c>
    </row>
    <row r="7" spans="1:13" ht="12.5">
      <c r="A7" s="385"/>
      <c r="B7" s="386"/>
      <c r="C7" s="386"/>
      <c r="D7" s="379"/>
      <c r="E7" s="134" t="s">
        <v>318</v>
      </c>
      <c r="F7" s="135">
        <f>[1]NewLargeOffice_Check!$G7</f>
        <v>6840</v>
      </c>
      <c r="G7" s="234" t="s">
        <v>195</v>
      </c>
      <c r="H7" s="235">
        <f>[1]NewLargeOffice_Check!$H7</f>
        <v>61595.567999999999</v>
      </c>
      <c r="I7" s="138">
        <v>10</v>
      </c>
      <c r="J7" s="139">
        <v>0</v>
      </c>
      <c r="K7" s="140">
        <v>0</v>
      </c>
      <c r="L7" s="140">
        <f t="shared" si="0"/>
        <v>0</v>
      </c>
      <c r="M7" s="238">
        <f>[1]NewLargeOffice_Check!$I7</f>
        <v>0</v>
      </c>
    </row>
    <row r="8" spans="1:13" ht="12.5">
      <c r="A8" s="385"/>
      <c r="B8" s="386"/>
      <c r="C8" s="384"/>
      <c r="D8" s="380"/>
      <c r="E8" s="134" t="s">
        <v>319</v>
      </c>
      <c r="F8" s="135">
        <f>[1]NewLargeOffice_Check!$G8</f>
        <v>684</v>
      </c>
      <c r="G8" s="234" t="s">
        <v>195</v>
      </c>
      <c r="H8" s="235">
        <f>[1]NewLargeOffice_Check!$H8</f>
        <v>6159.5568000000003</v>
      </c>
      <c r="I8" s="138">
        <v>1</v>
      </c>
      <c r="J8" s="139">
        <v>0</v>
      </c>
      <c r="K8" s="140">
        <v>0</v>
      </c>
      <c r="L8" s="140">
        <f t="shared" si="0"/>
        <v>0</v>
      </c>
      <c r="M8" s="238">
        <f>[1]NewLargeOffice_Check!$I8</f>
        <v>0</v>
      </c>
    </row>
    <row r="9" spans="1:13" ht="12.5">
      <c r="A9" s="381" t="s">
        <v>320</v>
      </c>
      <c r="B9" s="383">
        <f>SUM(F10)</f>
        <v>1915.25</v>
      </c>
      <c r="C9" s="383">
        <f>SUM(H10)</f>
        <v>17247.209300000002</v>
      </c>
      <c r="D9" s="378">
        <f>SUM(F10)/$B$126</f>
        <v>3.8556379544055193E-3</v>
      </c>
      <c r="E9" s="132"/>
      <c r="F9" s="132"/>
      <c r="G9" s="133"/>
      <c r="H9" s="149"/>
      <c r="I9" s="132"/>
      <c r="J9" s="132"/>
      <c r="K9" s="132"/>
      <c r="L9" s="132"/>
      <c r="M9" s="237"/>
    </row>
    <row r="10" spans="1:13" ht="12.5">
      <c r="A10" s="382"/>
      <c r="B10" s="384"/>
      <c r="C10" s="384"/>
      <c r="D10" s="380"/>
      <c r="E10" s="134" t="s">
        <v>321</v>
      </c>
      <c r="F10" s="135">
        <f>[1]NewLargeOffice_Check!$G9</f>
        <v>1915.25</v>
      </c>
      <c r="G10" s="234" t="s">
        <v>195</v>
      </c>
      <c r="H10" s="235">
        <f>[1]NewLargeOffice_Check!$H9</f>
        <v>17247.209300000002</v>
      </c>
      <c r="I10" s="138">
        <v>1</v>
      </c>
      <c r="J10" s="139">
        <v>432.25</v>
      </c>
      <c r="K10" s="140">
        <v>248.8828</v>
      </c>
      <c r="L10" s="140">
        <f t="shared" ref="L10" si="1">$I10*J10</f>
        <v>432.25</v>
      </c>
      <c r="M10" s="238">
        <f>[1]NewLargeOffice_Check!$I9</f>
        <v>1915.25</v>
      </c>
    </row>
    <row r="11" spans="1:13" ht="12.5">
      <c r="A11" s="381" t="s">
        <v>290</v>
      </c>
      <c r="B11" s="383">
        <f>SUM(F12)</f>
        <v>119</v>
      </c>
      <c r="C11" s="383">
        <f>SUM(H12)</f>
        <v>952</v>
      </c>
      <c r="D11" s="378">
        <f>SUM(F12:F15)/$B$126</f>
        <v>3.9598171812116733E-3</v>
      </c>
      <c r="E11" s="132"/>
      <c r="F11" s="132"/>
      <c r="G11" s="133"/>
      <c r="H11" s="149"/>
      <c r="I11" s="132"/>
      <c r="J11" s="132"/>
      <c r="K11" s="132"/>
      <c r="L11" s="132"/>
      <c r="M11" s="237"/>
    </row>
    <row r="12" spans="1:13" ht="14">
      <c r="A12" s="385"/>
      <c r="B12" s="386"/>
      <c r="C12" s="386"/>
      <c r="D12" s="379"/>
      <c r="E12" s="161" t="s">
        <v>322</v>
      </c>
      <c r="F12" s="135">
        <f>[1]NewLargeOffice_Check!$G12</f>
        <v>119</v>
      </c>
      <c r="G12" s="234" t="s">
        <v>195</v>
      </c>
      <c r="H12" s="235">
        <f>[1]NewLargeOffice_Check!$H12</f>
        <v>952</v>
      </c>
      <c r="I12" s="138">
        <v>1</v>
      </c>
      <c r="J12" s="139">
        <v>0</v>
      </c>
      <c r="K12" s="140">
        <v>0</v>
      </c>
      <c r="L12" s="140">
        <f t="shared" ref="L12:L15" si="2">$I12*J12</f>
        <v>0</v>
      </c>
      <c r="M12" s="238">
        <f>[1]NewLargeOffice_Check!$I12</f>
        <v>0</v>
      </c>
    </row>
    <row r="13" spans="1:13" ht="14">
      <c r="A13" s="385"/>
      <c r="B13" s="386"/>
      <c r="C13" s="386"/>
      <c r="D13" s="379"/>
      <c r="E13" s="161" t="s">
        <v>323</v>
      </c>
      <c r="F13" s="135">
        <f>[1]NewLargeOffice_Check!$G13</f>
        <v>154</v>
      </c>
      <c r="G13" s="234" t="s">
        <v>195</v>
      </c>
      <c r="H13" s="235">
        <f>[1]NewLargeOffice_Check!$H13</f>
        <v>1386.8008</v>
      </c>
      <c r="I13" s="138">
        <v>1</v>
      </c>
      <c r="J13" s="140">
        <v>69.340100000000007</v>
      </c>
      <c r="K13" s="140">
        <v>39.196899999999999</v>
      </c>
      <c r="L13" s="140">
        <f t="shared" si="2"/>
        <v>69.340100000000007</v>
      </c>
      <c r="M13" s="238">
        <f>[1]NewLargeOffice_Check!$I13</f>
        <v>39.196899999999999</v>
      </c>
    </row>
    <row r="14" spans="1:13" ht="14">
      <c r="A14" s="385"/>
      <c r="B14" s="386"/>
      <c r="C14" s="386"/>
      <c r="D14" s="379"/>
      <c r="E14" s="161" t="s">
        <v>324</v>
      </c>
      <c r="F14" s="135">
        <f>[1]NewLargeOffice_Check!$G14</f>
        <v>1540</v>
      </c>
      <c r="G14" s="234" t="s">
        <v>195</v>
      </c>
      <c r="H14" s="235">
        <f>[1]NewLargeOffice_Check!$H14</f>
        <v>13868.008</v>
      </c>
      <c r="I14" s="138">
        <v>10</v>
      </c>
      <c r="J14" s="140">
        <v>69.340100000000007</v>
      </c>
      <c r="K14" s="140">
        <v>39.196899999999999</v>
      </c>
      <c r="L14" s="140">
        <f t="shared" si="2"/>
        <v>693.40100000000007</v>
      </c>
      <c r="M14" s="238">
        <f>[1]NewLargeOffice_Check!$I14</f>
        <v>391.96899999999999</v>
      </c>
    </row>
    <row r="15" spans="1:13" ht="14">
      <c r="A15" s="382"/>
      <c r="B15" s="384"/>
      <c r="C15" s="384"/>
      <c r="D15" s="380"/>
      <c r="E15" s="161" t="s">
        <v>325</v>
      </c>
      <c r="F15" s="135">
        <f>[1]NewLargeOffice_Check!$G15</f>
        <v>154</v>
      </c>
      <c r="G15" s="234" t="s">
        <v>195</v>
      </c>
      <c r="H15" s="235">
        <f>[1]NewLargeOffice_Check!$H15</f>
        <v>1386.8008</v>
      </c>
      <c r="I15" s="138">
        <v>1</v>
      </c>
      <c r="J15" s="140">
        <v>69.340100000000007</v>
      </c>
      <c r="K15" s="140">
        <v>39.196899999999999</v>
      </c>
      <c r="L15" s="140">
        <f t="shared" si="2"/>
        <v>69.340100000000007</v>
      </c>
      <c r="M15" s="238">
        <f>[1]NewLargeOffice_Check!$I15</f>
        <v>39.196899999999999</v>
      </c>
    </row>
    <row r="16" spans="1:13" ht="12.5">
      <c r="A16" s="381" t="s">
        <v>291</v>
      </c>
      <c r="B16" s="383">
        <f>SUM(F17:F23)</f>
        <v>7246.3854000000001</v>
      </c>
      <c r="C16" s="383">
        <f>SUM(H17:H23)</f>
        <v>64685.819199999998</v>
      </c>
      <c r="D16" s="378">
        <f>SUM(F17:F23)/$B$126</f>
        <v>1.4587880736452173E-2</v>
      </c>
      <c r="E16" s="132"/>
      <c r="F16" s="132"/>
      <c r="G16" s="133"/>
      <c r="H16" s="149"/>
      <c r="I16" s="132"/>
      <c r="J16" s="132"/>
      <c r="K16" s="132"/>
      <c r="L16" s="132"/>
      <c r="M16" s="237"/>
    </row>
    <row r="17" spans="1:13" ht="14">
      <c r="A17" s="385"/>
      <c r="B17" s="386"/>
      <c r="C17" s="386"/>
      <c r="D17" s="379"/>
      <c r="E17" s="161" t="s">
        <v>326</v>
      </c>
      <c r="F17" s="135">
        <f>[1]NewLargeOffice_Check!$G17</f>
        <v>566.3854</v>
      </c>
      <c r="G17" s="234" t="s">
        <v>195</v>
      </c>
      <c r="H17" s="235">
        <f>[1]NewLargeOffice_Check!$H17</f>
        <v>4531.0832</v>
      </c>
      <c r="I17" s="138">
        <v>1</v>
      </c>
      <c r="J17" s="139">
        <v>0</v>
      </c>
      <c r="K17" s="140">
        <v>0</v>
      </c>
      <c r="L17" s="140">
        <f t="shared" ref="L17:L23" si="3">$I17*J17</f>
        <v>0</v>
      </c>
      <c r="M17" s="238">
        <f>[1]NewLargeOffice_Check!$I17</f>
        <v>0</v>
      </c>
    </row>
    <row r="18" spans="1:13" ht="14">
      <c r="A18" s="385"/>
      <c r="B18" s="386"/>
      <c r="C18" s="386"/>
      <c r="D18" s="379"/>
      <c r="E18" s="161" t="s">
        <v>327</v>
      </c>
      <c r="F18" s="135">
        <f>[1]NewLargeOffice_Check!$G18</f>
        <v>240</v>
      </c>
      <c r="G18" s="234" t="s">
        <v>195</v>
      </c>
      <c r="H18" s="235">
        <f>[1]NewLargeOffice_Check!$H18</f>
        <v>2161.248</v>
      </c>
      <c r="I18" s="138">
        <v>1</v>
      </c>
      <c r="J18" s="139">
        <v>108.0625</v>
      </c>
      <c r="K18" s="140">
        <v>61.570300000000003</v>
      </c>
      <c r="L18" s="140">
        <f t="shared" si="3"/>
        <v>108.0625</v>
      </c>
      <c r="M18" s="238">
        <f>[1]NewLargeOffice_Check!$I18</f>
        <v>61.570300000000003</v>
      </c>
    </row>
    <row r="19" spans="1:13" ht="14">
      <c r="A19" s="385"/>
      <c r="B19" s="386"/>
      <c r="C19" s="386"/>
      <c r="D19" s="379"/>
      <c r="E19" s="161" t="s">
        <v>328</v>
      </c>
      <c r="F19" s="135">
        <f>[1]NewLargeOffice_Check!$G19</f>
        <v>280</v>
      </c>
      <c r="G19" s="234" t="s">
        <v>195</v>
      </c>
      <c r="H19" s="235">
        <f>[1]NewLargeOffice_Check!$H19</f>
        <v>2521.4560000000001</v>
      </c>
      <c r="I19" s="138">
        <v>1</v>
      </c>
      <c r="J19" s="139">
        <v>126.0729</v>
      </c>
      <c r="K19" s="140">
        <v>71.976600000000005</v>
      </c>
      <c r="L19" s="140">
        <f>$I19*J19</f>
        <v>126.0729</v>
      </c>
      <c r="M19" s="238">
        <f>[1]NewLargeOffice_Check!$I19</f>
        <v>71.976600000000005</v>
      </c>
    </row>
    <row r="20" spans="1:13" ht="14">
      <c r="A20" s="385"/>
      <c r="B20" s="386"/>
      <c r="C20" s="386"/>
      <c r="D20" s="379"/>
      <c r="E20" s="161" t="s">
        <v>329</v>
      </c>
      <c r="F20" s="135">
        <f>[1]NewLargeOffice_Check!$G20</f>
        <v>2800</v>
      </c>
      <c r="G20" s="234" t="s">
        <v>195</v>
      </c>
      <c r="H20" s="235">
        <f>[1]NewLargeOffice_Check!$H20</f>
        <v>25214.560000000001</v>
      </c>
      <c r="I20" s="138">
        <v>10</v>
      </c>
      <c r="J20" s="139">
        <v>126.0729</v>
      </c>
      <c r="K20" s="140">
        <v>71.976600000000005</v>
      </c>
      <c r="L20" s="140">
        <f t="shared" si="3"/>
        <v>1260.729</v>
      </c>
      <c r="M20" s="238">
        <f>[1]NewLargeOffice_Check!$I20</f>
        <v>719.76600000000008</v>
      </c>
    </row>
    <row r="21" spans="1:13" ht="14">
      <c r="A21" s="385"/>
      <c r="B21" s="386"/>
      <c r="C21" s="386"/>
      <c r="D21" s="379"/>
      <c r="E21" s="161" t="s">
        <v>330</v>
      </c>
      <c r="F21" s="135">
        <f>[1]NewLargeOffice_Check!$G21</f>
        <v>2800</v>
      </c>
      <c r="G21" s="234" t="s">
        <v>195</v>
      </c>
      <c r="H21" s="235">
        <f>[1]NewLargeOffice_Check!$H21</f>
        <v>25214.560000000001</v>
      </c>
      <c r="I21" s="138">
        <v>10</v>
      </c>
      <c r="J21" s="139">
        <v>126.0729</v>
      </c>
      <c r="K21" s="140">
        <v>71.976600000000005</v>
      </c>
      <c r="L21" s="140">
        <f t="shared" si="3"/>
        <v>1260.729</v>
      </c>
      <c r="M21" s="238">
        <f>[1]NewLargeOffice_Check!$I21</f>
        <v>719.76600000000008</v>
      </c>
    </row>
    <row r="22" spans="1:13" ht="14">
      <c r="A22" s="385"/>
      <c r="B22" s="386"/>
      <c r="C22" s="386"/>
      <c r="D22" s="379"/>
      <c r="E22" s="161" t="s">
        <v>331</v>
      </c>
      <c r="F22" s="135">
        <f>[1]NewLargeOffice_Check!$G22</f>
        <v>280</v>
      </c>
      <c r="G22" s="234" t="s">
        <v>195</v>
      </c>
      <c r="H22" s="235">
        <f>[1]NewLargeOffice_Check!$H22</f>
        <v>2521.4560000000001</v>
      </c>
      <c r="I22" s="138">
        <v>1</v>
      </c>
      <c r="J22" s="139">
        <v>126.0729</v>
      </c>
      <c r="K22" s="140">
        <v>71.976600000000005</v>
      </c>
      <c r="L22" s="140">
        <f t="shared" si="3"/>
        <v>126.0729</v>
      </c>
      <c r="M22" s="238">
        <f>[1]NewLargeOffice_Check!$I22</f>
        <v>71.976600000000005</v>
      </c>
    </row>
    <row r="23" spans="1:13" ht="14">
      <c r="A23" s="385"/>
      <c r="B23" s="386"/>
      <c r="C23" s="386"/>
      <c r="D23" s="380"/>
      <c r="E23" s="161" t="s">
        <v>332</v>
      </c>
      <c r="F23" s="135">
        <f>[1]NewLargeOffice_Check!$G23</f>
        <v>280</v>
      </c>
      <c r="G23" s="234" t="s">
        <v>195</v>
      </c>
      <c r="H23" s="235">
        <f>[1]NewLargeOffice_Check!$H23</f>
        <v>2521.4560000000001</v>
      </c>
      <c r="I23" s="138">
        <v>1</v>
      </c>
      <c r="J23" s="139">
        <v>126.0729</v>
      </c>
      <c r="K23" s="140">
        <v>71.976600000000005</v>
      </c>
      <c r="L23" s="140">
        <f t="shared" si="3"/>
        <v>126.0729</v>
      </c>
      <c r="M23" s="238">
        <f>[1]NewLargeOffice_Check!$I23</f>
        <v>71.976600000000005</v>
      </c>
    </row>
    <row r="24" spans="1:13" ht="12.5">
      <c r="A24" s="381" t="s">
        <v>292</v>
      </c>
      <c r="B24" s="383">
        <f>SUM(F25:F33)</f>
        <v>23129.5003</v>
      </c>
      <c r="C24" s="383">
        <f>SUM(H25:H33)</f>
        <v>207173.52230156001</v>
      </c>
      <c r="D24" s="378">
        <f>SUM(F25:F33)/$B$126</f>
        <v>4.6562578892110087E-2</v>
      </c>
      <c r="E24" s="132"/>
      <c r="F24" s="132"/>
      <c r="G24" s="133"/>
      <c r="H24" s="149"/>
      <c r="I24" s="132"/>
      <c r="J24" s="132"/>
      <c r="K24" s="132"/>
      <c r="L24" s="132"/>
      <c r="M24" s="237"/>
    </row>
    <row r="25" spans="1:13" ht="12.5">
      <c r="A25" s="385"/>
      <c r="B25" s="386"/>
      <c r="C25" s="386"/>
      <c r="D25" s="379"/>
      <c r="E25" s="134" t="s">
        <v>333</v>
      </c>
      <c r="F25" s="135">
        <f>[1]NewLargeOffice_Check!$G25</f>
        <v>691.22400000000005</v>
      </c>
      <c r="G25" s="234" t="s">
        <v>195</v>
      </c>
      <c r="H25" s="235">
        <f>[1]NewLargeOffice_Check!$H25</f>
        <v>5529.7920000000004</v>
      </c>
      <c r="I25" s="138">
        <v>1</v>
      </c>
      <c r="J25" s="140">
        <v>0</v>
      </c>
      <c r="K25" s="140">
        <v>0</v>
      </c>
      <c r="L25" s="140">
        <f t="shared" ref="L25:L33" si="4">$I25*J25</f>
        <v>0</v>
      </c>
      <c r="M25" s="238">
        <f>[1]NewLargeOffice_Check!$I25</f>
        <v>0</v>
      </c>
    </row>
    <row r="26" spans="1:13" ht="12.5">
      <c r="A26" s="385"/>
      <c r="B26" s="386"/>
      <c r="C26" s="386"/>
      <c r="D26" s="379"/>
      <c r="E26" s="134" t="s">
        <v>334</v>
      </c>
      <c r="F26" s="135">
        <f>[1]NewLargeOffice_Check!$G26</f>
        <v>280</v>
      </c>
      <c r="G26" s="234" t="s">
        <v>195</v>
      </c>
      <c r="H26" s="235">
        <f>[1]NewLargeOffice_Check!$H26</f>
        <v>2240</v>
      </c>
      <c r="I26" s="138">
        <v>1</v>
      </c>
      <c r="J26" s="140">
        <v>0</v>
      </c>
      <c r="K26" s="140">
        <v>0</v>
      </c>
      <c r="L26" s="140">
        <f t="shared" si="4"/>
        <v>0</v>
      </c>
      <c r="M26" s="238">
        <f>[1]NewLargeOffice_Check!$I26</f>
        <v>0</v>
      </c>
    </row>
    <row r="27" spans="1:13" ht="12.5">
      <c r="A27" s="385"/>
      <c r="B27" s="386"/>
      <c r="C27" s="386"/>
      <c r="D27" s="379"/>
      <c r="E27" s="134" t="s">
        <v>335</v>
      </c>
      <c r="F27" s="135">
        <f>[1]NewLargeOffice_Check!$G27</f>
        <v>135.27600000000001</v>
      </c>
      <c r="G27" s="234" t="s">
        <v>195</v>
      </c>
      <c r="H27" s="235">
        <f>[1]NewLargeOffice_Check!$H27</f>
        <v>1082.2080000000001</v>
      </c>
      <c r="I27" s="138">
        <v>1</v>
      </c>
      <c r="J27" s="140">
        <v>0</v>
      </c>
      <c r="K27" s="140">
        <v>0</v>
      </c>
      <c r="L27" s="140">
        <f t="shared" si="4"/>
        <v>0</v>
      </c>
      <c r="M27" s="238">
        <f>[1]NewLargeOffice_Check!$I27</f>
        <v>0</v>
      </c>
    </row>
    <row r="28" spans="1:13" ht="12.5">
      <c r="A28" s="385"/>
      <c r="B28" s="386"/>
      <c r="C28" s="386"/>
      <c r="D28" s="379"/>
      <c r="E28" s="134" t="s">
        <v>336</v>
      </c>
      <c r="F28" s="135">
        <f>[1]NewLargeOffice_Check!$G28</f>
        <v>1007.0003</v>
      </c>
      <c r="G28" s="234" t="s">
        <v>195</v>
      </c>
      <c r="H28" s="235">
        <f>[1]NewLargeOffice_Check!$H28</f>
        <v>9068.2391015600006</v>
      </c>
      <c r="I28" s="138">
        <v>1</v>
      </c>
      <c r="J28" s="140">
        <v>0</v>
      </c>
      <c r="K28" s="140">
        <v>0</v>
      </c>
      <c r="L28" s="140">
        <f t="shared" si="4"/>
        <v>0</v>
      </c>
      <c r="M28" s="238">
        <f>[1]NewLargeOffice_Check!$I28</f>
        <v>0</v>
      </c>
    </row>
    <row r="29" spans="1:13" ht="12.5">
      <c r="A29" s="385"/>
      <c r="B29" s="386"/>
      <c r="C29" s="386"/>
      <c r="D29" s="379"/>
      <c r="E29" s="134" t="s">
        <v>337</v>
      </c>
      <c r="F29" s="135">
        <f>[1]NewLargeOffice_Check!$G29</f>
        <v>820</v>
      </c>
      <c r="G29" s="234" t="s">
        <v>195</v>
      </c>
      <c r="H29" s="235">
        <f>[1]NewLargeOffice_Check!$H29</f>
        <v>7384.2640000000001</v>
      </c>
      <c r="I29" s="138">
        <v>1</v>
      </c>
      <c r="J29" s="140">
        <v>0</v>
      </c>
      <c r="K29" s="140">
        <v>0</v>
      </c>
      <c r="L29" s="140">
        <f t="shared" si="4"/>
        <v>0</v>
      </c>
      <c r="M29" s="238">
        <f>[1]NewLargeOffice_Check!$I29</f>
        <v>0</v>
      </c>
    </row>
    <row r="30" spans="1:13" ht="12.5">
      <c r="A30" s="385"/>
      <c r="B30" s="386"/>
      <c r="C30" s="386"/>
      <c r="D30" s="379"/>
      <c r="E30" s="134" t="s">
        <v>338</v>
      </c>
      <c r="F30" s="135">
        <f>[1]NewLargeOffice_Check!$G30</f>
        <v>10160</v>
      </c>
      <c r="G30" s="234" t="s">
        <v>195</v>
      </c>
      <c r="H30" s="235">
        <f>[1]NewLargeOffice_Check!$H30</f>
        <v>91492.832000000009</v>
      </c>
      <c r="I30" s="138">
        <v>10</v>
      </c>
      <c r="J30" s="140">
        <v>0</v>
      </c>
      <c r="K30" s="140">
        <v>0</v>
      </c>
      <c r="L30" s="140">
        <f t="shared" si="4"/>
        <v>0</v>
      </c>
      <c r="M30" s="238">
        <f>[1]NewLargeOffice_Check!$I30</f>
        <v>0</v>
      </c>
    </row>
    <row r="31" spans="1:13" ht="12.5">
      <c r="A31" s="385"/>
      <c r="B31" s="386"/>
      <c r="C31" s="386"/>
      <c r="D31" s="379"/>
      <c r="E31" s="134" t="s">
        <v>339</v>
      </c>
      <c r="F31" s="135">
        <f>[1]NewLargeOffice_Check!$G31</f>
        <v>8200</v>
      </c>
      <c r="G31" s="234" t="s">
        <v>195</v>
      </c>
      <c r="H31" s="235">
        <f>[1]NewLargeOffice_Check!$H31</f>
        <v>73842.64</v>
      </c>
      <c r="I31" s="138">
        <v>10</v>
      </c>
      <c r="J31" s="140">
        <v>0</v>
      </c>
      <c r="K31" s="140">
        <v>0</v>
      </c>
      <c r="L31" s="140">
        <f t="shared" si="4"/>
        <v>0</v>
      </c>
      <c r="M31" s="238">
        <f>[1]NewLargeOffice_Check!$I31</f>
        <v>0</v>
      </c>
    </row>
    <row r="32" spans="1:13" ht="12.5">
      <c r="A32" s="385"/>
      <c r="B32" s="386"/>
      <c r="C32" s="386"/>
      <c r="D32" s="379"/>
      <c r="E32" s="134" t="s">
        <v>340</v>
      </c>
      <c r="F32" s="135">
        <f>[1]NewLargeOffice_Check!$G32</f>
        <v>1016</v>
      </c>
      <c r="G32" s="234" t="s">
        <v>195</v>
      </c>
      <c r="H32" s="235">
        <f>[1]NewLargeOffice_Check!$H32</f>
        <v>9149.2831999999999</v>
      </c>
      <c r="I32" s="138">
        <v>1</v>
      </c>
      <c r="J32" s="140">
        <v>0</v>
      </c>
      <c r="K32" s="140">
        <v>0</v>
      </c>
      <c r="L32" s="140">
        <f t="shared" si="4"/>
        <v>0</v>
      </c>
      <c r="M32" s="238">
        <f>[1]NewLargeOffice_Check!$I32</f>
        <v>0</v>
      </c>
    </row>
    <row r="33" spans="1:13" ht="12.5">
      <c r="A33" s="382"/>
      <c r="B33" s="384"/>
      <c r="C33" s="384"/>
      <c r="D33" s="380"/>
      <c r="E33" s="134" t="s">
        <v>341</v>
      </c>
      <c r="F33" s="135">
        <f>[1]NewLargeOffice_Check!$G33</f>
        <v>820</v>
      </c>
      <c r="G33" s="234" t="s">
        <v>195</v>
      </c>
      <c r="H33" s="235">
        <f>[1]NewLargeOffice_Check!$H33</f>
        <v>7384.2640000000001</v>
      </c>
      <c r="I33" s="138">
        <v>1</v>
      </c>
      <c r="J33" s="140">
        <v>0</v>
      </c>
      <c r="K33" s="140">
        <v>0</v>
      </c>
      <c r="L33" s="140">
        <f t="shared" si="4"/>
        <v>0</v>
      </c>
      <c r="M33" s="238">
        <f>[1]NewLargeOffice_Check!$I33</f>
        <v>0</v>
      </c>
    </row>
    <row r="34" spans="1:13" ht="12.5">
      <c r="A34" s="381" t="s">
        <v>453</v>
      </c>
      <c r="B34" s="383">
        <f>SUM(F35)</f>
        <v>8435.6128000000008</v>
      </c>
      <c r="C34" s="383">
        <f>SUM(H35)</f>
        <v>67484.902400000006</v>
      </c>
      <c r="D34" s="378">
        <f>SUM(F35)/$B$126</f>
        <v>1.6981944331209513E-2</v>
      </c>
      <c r="E34" s="132"/>
      <c r="F34" s="132"/>
      <c r="G34" s="133"/>
      <c r="H34" s="149"/>
      <c r="I34" s="132"/>
      <c r="J34" s="132"/>
      <c r="K34" s="132"/>
      <c r="L34" s="132"/>
      <c r="M34" s="237"/>
    </row>
    <row r="35" spans="1:13" ht="12.5">
      <c r="A35" s="382"/>
      <c r="B35" s="384"/>
      <c r="C35" s="384"/>
      <c r="D35" s="380"/>
      <c r="E35" s="134" t="s">
        <v>342</v>
      </c>
      <c r="F35" s="135">
        <f>[1]NewLargeOffice_Check!$G35</f>
        <v>8435.6128000000008</v>
      </c>
      <c r="G35" s="234" t="s">
        <v>195</v>
      </c>
      <c r="H35" s="235">
        <f>[1]NewLargeOffice_Check!$H35</f>
        <v>67484.902400000006</v>
      </c>
      <c r="I35" s="138">
        <v>1</v>
      </c>
      <c r="J35" s="157">
        <f>(2*422.0417)+1279.2083</f>
        <v>2123.2916999999998</v>
      </c>
      <c r="K35" s="140">
        <v>0</v>
      </c>
      <c r="L35" s="140">
        <f t="shared" ref="L35" si="5">$I35*J35</f>
        <v>2123.2916999999998</v>
      </c>
      <c r="M35" s="238">
        <f>[1]NewLargeOffice_Check!$I35</f>
        <v>0</v>
      </c>
    </row>
    <row r="36" spans="1:13" ht="12.5">
      <c r="A36" s="381" t="s">
        <v>410</v>
      </c>
      <c r="B36" s="383">
        <f>SUM(F37:F39)</f>
        <v>4704</v>
      </c>
      <c r="C36" s="383">
        <f>SUM(H37:H39)</f>
        <v>42360.460799999993</v>
      </c>
      <c r="D36" s="178">
        <f>SUM(F37:F39)/$B$126</f>
        <v>9.4697407322926839E-3</v>
      </c>
      <c r="E36" s="132"/>
      <c r="F36" s="132"/>
      <c r="G36" s="133"/>
      <c r="H36" s="149"/>
      <c r="I36" s="132"/>
      <c r="J36" s="132"/>
      <c r="K36" s="132"/>
      <c r="L36" s="132"/>
      <c r="M36" s="237"/>
    </row>
    <row r="37" spans="1:13" ht="12.5">
      <c r="A37" s="385"/>
      <c r="B37" s="386"/>
      <c r="C37" s="386"/>
      <c r="D37" s="179"/>
      <c r="E37" s="134" t="s">
        <v>343</v>
      </c>
      <c r="F37" s="135">
        <f>[1]NewLargeOffice_Check!$G36</f>
        <v>392</v>
      </c>
      <c r="G37" s="234" t="s">
        <v>195</v>
      </c>
      <c r="H37" s="235">
        <f>[1]NewLargeOffice_Check!$H36</f>
        <v>3530.0383999999999</v>
      </c>
      <c r="I37" s="138">
        <v>1</v>
      </c>
      <c r="J37" s="139">
        <v>0</v>
      </c>
      <c r="K37" s="140">
        <v>0</v>
      </c>
      <c r="L37" s="140">
        <f t="shared" ref="L37:L39" si="6">$I37*J37</f>
        <v>0</v>
      </c>
      <c r="M37" s="238">
        <f>[1]NewLargeOffice_Check!$I36</f>
        <v>0</v>
      </c>
    </row>
    <row r="38" spans="1:13" ht="12.5">
      <c r="A38" s="385"/>
      <c r="B38" s="386"/>
      <c r="C38" s="386"/>
      <c r="D38" s="179"/>
      <c r="E38" s="134" t="s">
        <v>344</v>
      </c>
      <c r="F38" s="135">
        <f>[1]NewLargeOffice_Check!$G37</f>
        <v>3920</v>
      </c>
      <c r="G38" s="234" t="s">
        <v>195</v>
      </c>
      <c r="H38" s="235">
        <f>[1]NewLargeOffice_Check!$H37</f>
        <v>35300.383999999998</v>
      </c>
      <c r="I38" s="138">
        <v>10</v>
      </c>
      <c r="J38" s="139">
        <v>0</v>
      </c>
      <c r="K38" s="140">
        <v>0</v>
      </c>
      <c r="L38" s="140">
        <f t="shared" si="6"/>
        <v>0</v>
      </c>
      <c r="M38" s="238">
        <f>[1]NewLargeOffice_Check!$I37</f>
        <v>0</v>
      </c>
    </row>
    <row r="39" spans="1:13" ht="12.5">
      <c r="A39" s="382"/>
      <c r="B39" s="384"/>
      <c r="C39" s="384"/>
      <c r="D39" s="180"/>
      <c r="E39" s="134" t="s">
        <v>345</v>
      </c>
      <c r="F39" s="135">
        <f>[1]NewLargeOffice_Check!$G38</f>
        <v>392</v>
      </c>
      <c r="G39" s="234" t="s">
        <v>195</v>
      </c>
      <c r="H39" s="235">
        <f>[1]NewLargeOffice_Check!$H38</f>
        <v>3530.0383999999999</v>
      </c>
      <c r="I39" s="138">
        <v>1</v>
      </c>
      <c r="J39" s="139">
        <v>0</v>
      </c>
      <c r="K39" s="140">
        <v>0</v>
      </c>
      <c r="L39" s="140">
        <f t="shared" si="6"/>
        <v>0</v>
      </c>
      <c r="M39" s="238">
        <f>[1]NewLargeOffice_Check!$I38</f>
        <v>0</v>
      </c>
    </row>
    <row r="40" spans="1:13" ht="12.5">
      <c r="A40" s="381" t="s">
        <v>293</v>
      </c>
      <c r="B40" s="383">
        <f>SUM(F41:F44)</f>
        <v>7863.25</v>
      </c>
      <c r="C40" s="383">
        <f>SUM(H41:H44)</f>
        <v>70336.438399999999</v>
      </c>
      <c r="D40" s="378">
        <f>SUM(F41:F44)/$B$126</f>
        <v>1.5829706380357238E-2</v>
      </c>
      <c r="E40" s="132"/>
      <c r="F40" s="132"/>
      <c r="G40" s="133"/>
      <c r="H40" s="149"/>
      <c r="I40" s="132"/>
      <c r="J40" s="132"/>
      <c r="K40" s="132"/>
      <c r="L40" s="132"/>
      <c r="M40" s="237"/>
    </row>
    <row r="41" spans="1:13" ht="14">
      <c r="A41" s="385"/>
      <c r="B41" s="386"/>
      <c r="C41" s="386"/>
      <c r="D41" s="379"/>
      <c r="E41" s="161" t="s">
        <v>346</v>
      </c>
      <c r="F41" s="135">
        <f>[1]NewLargeOffice_Check!$G40</f>
        <v>471.25</v>
      </c>
      <c r="G41" s="234" t="s">
        <v>195</v>
      </c>
      <c r="H41" s="235">
        <f>[1]NewLargeOffice_Check!$H40</f>
        <v>3770</v>
      </c>
      <c r="I41" s="138">
        <v>1</v>
      </c>
      <c r="J41" s="139">
        <v>0</v>
      </c>
      <c r="K41" s="140">
        <v>0</v>
      </c>
      <c r="L41" s="140">
        <f t="shared" ref="L41:L44" si="7">$I41*J41</f>
        <v>0</v>
      </c>
      <c r="M41" s="238">
        <f>[1]NewLargeOffice_Check!$I40</f>
        <v>0</v>
      </c>
    </row>
    <row r="42" spans="1:13" ht="14">
      <c r="A42" s="385"/>
      <c r="B42" s="386"/>
      <c r="C42" s="386"/>
      <c r="D42" s="379"/>
      <c r="E42" s="161" t="s">
        <v>347</v>
      </c>
      <c r="F42" s="135">
        <f>[1]NewLargeOffice_Check!$G41</f>
        <v>616</v>
      </c>
      <c r="G42" s="234" t="s">
        <v>195</v>
      </c>
      <c r="H42" s="235">
        <f>[1]NewLargeOffice_Check!$H41</f>
        <v>5547.2031999999999</v>
      </c>
      <c r="I42" s="138">
        <v>1</v>
      </c>
      <c r="J42" s="139">
        <v>0</v>
      </c>
      <c r="K42" s="140">
        <v>0</v>
      </c>
      <c r="L42" s="140">
        <f t="shared" si="7"/>
        <v>0</v>
      </c>
      <c r="M42" s="238">
        <f>[1]NewLargeOffice_Check!$I41</f>
        <v>0</v>
      </c>
    </row>
    <row r="43" spans="1:13" ht="14">
      <c r="A43" s="385"/>
      <c r="B43" s="386"/>
      <c r="C43" s="386"/>
      <c r="D43" s="379"/>
      <c r="E43" s="161" t="s">
        <v>348</v>
      </c>
      <c r="F43" s="135">
        <f>[1]NewLargeOffice_Check!$G42</f>
        <v>6160</v>
      </c>
      <c r="G43" s="234" t="s">
        <v>195</v>
      </c>
      <c r="H43" s="235">
        <f>[1]NewLargeOffice_Check!$H42</f>
        <v>55472.031999999999</v>
      </c>
      <c r="I43" s="138">
        <v>10</v>
      </c>
      <c r="J43" s="139">
        <v>0</v>
      </c>
      <c r="K43" s="140">
        <v>0</v>
      </c>
      <c r="L43" s="140">
        <f t="shared" si="7"/>
        <v>0</v>
      </c>
      <c r="M43" s="238">
        <f>[1]NewLargeOffice_Check!$I42</f>
        <v>0</v>
      </c>
    </row>
    <row r="44" spans="1:13" ht="14">
      <c r="A44" s="382"/>
      <c r="B44" s="384"/>
      <c r="C44" s="384"/>
      <c r="D44" s="380"/>
      <c r="E44" s="161" t="s">
        <v>349</v>
      </c>
      <c r="F44" s="135">
        <f>[1]NewLargeOffice_Check!$G43</f>
        <v>616</v>
      </c>
      <c r="G44" s="234" t="s">
        <v>195</v>
      </c>
      <c r="H44" s="235">
        <f>[1]NewLargeOffice_Check!$H43</f>
        <v>5547.2031999999999</v>
      </c>
      <c r="I44" s="138">
        <v>1</v>
      </c>
      <c r="J44" s="139">
        <v>0</v>
      </c>
      <c r="K44" s="140">
        <v>0</v>
      </c>
      <c r="L44" s="140">
        <f t="shared" si="7"/>
        <v>0</v>
      </c>
      <c r="M44" s="238">
        <f>[1]NewLargeOffice_Check!$I43</f>
        <v>0</v>
      </c>
    </row>
    <row r="45" spans="1:13" ht="12.5">
      <c r="A45" s="381" t="s">
        <v>294</v>
      </c>
      <c r="B45" s="383">
        <f>SUM(F46:F70)</f>
        <v>90459.389599999995</v>
      </c>
      <c r="C45" s="383">
        <f>SUM(H46:H70)</f>
        <v>811815.30288611993</v>
      </c>
      <c r="D45" s="378">
        <f>SUM(F46:F70)/$B$126</f>
        <v>0.18210607277071708</v>
      </c>
      <c r="E45" s="132"/>
      <c r="F45" s="132"/>
      <c r="G45" s="133"/>
      <c r="H45" s="149"/>
      <c r="I45" s="132"/>
      <c r="J45" s="132"/>
      <c r="K45" s="132"/>
      <c r="L45" s="132"/>
      <c r="M45" s="237"/>
    </row>
    <row r="46" spans="1:13" ht="12.5">
      <c r="A46" s="385"/>
      <c r="B46" s="386"/>
      <c r="C46" s="386"/>
      <c r="D46" s="379"/>
      <c r="E46" s="134" t="s">
        <v>350</v>
      </c>
      <c r="F46" s="135">
        <f>[1]NewLargeOffice_Check!$G45</f>
        <v>990.16150000000005</v>
      </c>
      <c r="G46" s="234" t="s">
        <v>195</v>
      </c>
      <c r="H46" s="235">
        <f>[1]NewLargeOffice_Check!$H45</f>
        <v>7921.2920000000004</v>
      </c>
      <c r="I46" s="138">
        <v>1</v>
      </c>
      <c r="J46" s="140">
        <v>0</v>
      </c>
      <c r="K46" s="140">
        <v>0</v>
      </c>
      <c r="L46" s="140">
        <f t="shared" ref="L46:L70" si="8">$I46*J46</f>
        <v>0</v>
      </c>
      <c r="M46" s="238">
        <f>[1]NewLargeOffice_Check!$I45</f>
        <v>0</v>
      </c>
    </row>
    <row r="47" spans="1:13" ht="12.5">
      <c r="A47" s="385"/>
      <c r="B47" s="386"/>
      <c r="C47" s="386"/>
      <c r="D47" s="379"/>
      <c r="E47" s="134" t="s">
        <v>351</v>
      </c>
      <c r="F47" s="135">
        <f>[1]NewLargeOffice_Check!$G46</f>
        <v>833</v>
      </c>
      <c r="G47" s="234" t="s">
        <v>195</v>
      </c>
      <c r="H47" s="235">
        <f>[1]NewLargeOffice_Check!$H46</f>
        <v>6664</v>
      </c>
      <c r="I47" s="138">
        <v>1</v>
      </c>
      <c r="J47" s="140">
        <v>0</v>
      </c>
      <c r="K47" s="140">
        <v>0</v>
      </c>
      <c r="L47" s="140">
        <f t="shared" si="8"/>
        <v>0</v>
      </c>
      <c r="M47" s="238">
        <f>[1]NewLargeOffice_Check!$I46</f>
        <v>0</v>
      </c>
    </row>
    <row r="48" spans="1:13" ht="12.5">
      <c r="A48" s="385"/>
      <c r="B48" s="386"/>
      <c r="C48" s="386"/>
      <c r="D48" s="379"/>
      <c r="E48" s="134" t="s">
        <v>352</v>
      </c>
      <c r="F48" s="135">
        <f>[1]NewLargeOffice_Check!$G47</f>
        <v>952</v>
      </c>
      <c r="G48" s="234" t="s">
        <v>195</v>
      </c>
      <c r="H48" s="235">
        <f>[1]NewLargeOffice_Check!$H47</f>
        <v>7616</v>
      </c>
      <c r="I48" s="138">
        <v>1</v>
      </c>
      <c r="J48" s="140">
        <v>0</v>
      </c>
      <c r="K48" s="140">
        <v>0</v>
      </c>
      <c r="L48" s="140">
        <f t="shared" si="8"/>
        <v>0</v>
      </c>
      <c r="M48" s="238">
        <f>[1]NewLargeOffice_Check!$I47</f>
        <v>0</v>
      </c>
    </row>
    <row r="49" spans="1:13" ht="12.5">
      <c r="A49" s="385"/>
      <c r="B49" s="386"/>
      <c r="C49" s="386"/>
      <c r="D49" s="379"/>
      <c r="E49" s="134" t="s">
        <v>295</v>
      </c>
      <c r="F49" s="135">
        <f>[1]NewLargeOffice_Check!$G48</f>
        <v>952</v>
      </c>
      <c r="G49" s="234" t="s">
        <v>195</v>
      </c>
      <c r="H49" s="235">
        <f>[1]NewLargeOffice_Check!$H48</f>
        <v>8572.9503999999997</v>
      </c>
      <c r="I49" s="138">
        <v>1</v>
      </c>
      <c r="J49" s="140">
        <v>0</v>
      </c>
      <c r="K49" s="140">
        <v>0</v>
      </c>
      <c r="L49" s="140">
        <f t="shared" si="8"/>
        <v>0</v>
      </c>
      <c r="M49" s="238">
        <f>[1]NewLargeOffice_Check!$I48</f>
        <v>0</v>
      </c>
    </row>
    <row r="50" spans="1:13" ht="12.5">
      <c r="A50" s="385"/>
      <c r="B50" s="386"/>
      <c r="C50" s="386"/>
      <c r="D50" s="379"/>
      <c r="E50" s="134" t="s">
        <v>296</v>
      </c>
      <c r="F50" s="135">
        <f>[1]NewLargeOffice_Check!$G49</f>
        <v>952</v>
      </c>
      <c r="G50" s="234" t="s">
        <v>195</v>
      </c>
      <c r="H50" s="235">
        <f>[1]NewLargeOffice_Check!$H49</f>
        <v>8572.9503999999997</v>
      </c>
      <c r="I50" s="138">
        <v>1</v>
      </c>
      <c r="J50" s="140">
        <v>0</v>
      </c>
      <c r="K50" s="140">
        <v>0</v>
      </c>
      <c r="L50" s="140">
        <f t="shared" si="8"/>
        <v>0</v>
      </c>
      <c r="M50" s="238">
        <f>[1]NewLargeOffice_Check!$I49</f>
        <v>0</v>
      </c>
    </row>
    <row r="51" spans="1:13" ht="12.5">
      <c r="A51" s="385"/>
      <c r="B51" s="386"/>
      <c r="C51" s="386"/>
      <c r="D51" s="379"/>
      <c r="E51" s="134" t="s">
        <v>297</v>
      </c>
      <c r="F51" s="135">
        <f>[1]NewLargeOffice_Check!$G50</f>
        <v>960.99969999999996</v>
      </c>
      <c r="G51" s="234" t="s">
        <v>195</v>
      </c>
      <c r="H51" s="235">
        <f>[1]NewLargeOffice_Check!$H50</f>
        <v>8653.9944984400008</v>
      </c>
      <c r="I51" s="138">
        <v>1</v>
      </c>
      <c r="J51" s="140">
        <v>0</v>
      </c>
      <c r="K51" s="140">
        <v>0</v>
      </c>
      <c r="L51" s="140">
        <f t="shared" si="8"/>
        <v>0</v>
      </c>
      <c r="M51" s="238">
        <f>[1]NewLargeOffice_Check!$I50</f>
        <v>0</v>
      </c>
    </row>
    <row r="52" spans="1:13" ht="12.5">
      <c r="A52" s="385"/>
      <c r="B52" s="386"/>
      <c r="C52" s="386"/>
      <c r="D52" s="379"/>
      <c r="E52" s="134" t="s">
        <v>298</v>
      </c>
      <c r="F52" s="135">
        <f>[1]NewLargeOffice_Check!$G51</f>
        <v>476</v>
      </c>
      <c r="G52" s="234" t="s">
        <v>195</v>
      </c>
      <c r="H52" s="235">
        <f>[1]NewLargeOffice_Check!$H51</f>
        <v>4286.4751999999999</v>
      </c>
      <c r="I52" s="138">
        <v>1</v>
      </c>
      <c r="J52" s="140">
        <v>0</v>
      </c>
      <c r="K52" s="140">
        <v>0</v>
      </c>
      <c r="L52" s="140">
        <f t="shared" si="8"/>
        <v>0</v>
      </c>
      <c r="M52" s="238">
        <f>[1]NewLargeOffice_Check!$I51</f>
        <v>0</v>
      </c>
    </row>
    <row r="53" spans="1:13" ht="12.5">
      <c r="A53" s="385"/>
      <c r="B53" s="386"/>
      <c r="C53" s="386"/>
      <c r="D53" s="379"/>
      <c r="E53" s="134" t="s">
        <v>353</v>
      </c>
      <c r="F53" s="135">
        <f>[1]NewLargeOffice_Check!$G52</f>
        <v>800</v>
      </c>
      <c r="G53" s="234" t="s">
        <v>195</v>
      </c>
      <c r="H53" s="235">
        <f>[1]NewLargeOffice_Check!$H52</f>
        <v>7204.16</v>
      </c>
      <c r="I53" s="138">
        <v>1</v>
      </c>
      <c r="J53" s="139">
        <v>540.3125</v>
      </c>
      <c r="K53" s="140">
        <v>310.45310000000001</v>
      </c>
      <c r="L53" s="140">
        <f t="shared" si="8"/>
        <v>540.3125</v>
      </c>
      <c r="M53" s="238">
        <f>[1]NewLargeOffice_Check!$I52</f>
        <v>310.45310000000001</v>
      </c>
    </row>
    <row r="54" spans="1:13" ht="12.5">
      <c r="A54" s="385"/>
      <c r="B54" s="386"/>
      <c r="C54" s="386"/>
      <c r="D54" s="379"/>
      <c r="E54" s="134" t="s">
        <v>354</v>
      </c>
      <c r="F54" s="135">
        <f>[1]NewLargeOffice_Check!$G53</f>
        <v>1097.0833</v>
      </c>
      <c r="G54" s="234" t="s">
        <v>195</v>
      </c>
      <c r="H54" s="235">
        <f>[1]NewLargeOffice_Check!$H53</f>
        <v>9879.4545331600002</v>
      </c>
      <c r="I54" s="138">
        <v>1</v>
      </c>
      <c r="J54" s="139">
        <v>674.07740000000001</v>
      </c>
      <c r="K54" s="140">
        <v>387.74119999999999</v>
      </c>
      <c r="L54" s="140">
        <f t="shared" si="8"/>
        <v>674.07740000000001</v>
      </c>
      <c r="M54" s="238">
        <f>[1]NewLargeOffice_Check!$I53</f>
        <v>387.74120000000005</v>
      </c>
    </row>
    <row r="55" spans="1:13" ht="12.5">
      <c r="A55" s="385"/>
      <c r="B55" s="386"/>
      <c r="C55" s="386"/>
      <c r="D55" s="379"/>
      <c r="E55" s="134" t="s">
        <v>299</v>
      </c>
      <c r="F55" s="135">
        <f>[1]NewLargeOffice_Check!$G54</f>
        <v>9520</v>
      </c>
      <c r="G55" s="234" t="s">
        <v>195</v>
      </c>
      <c r="H55" s="235">
        <f>[1]NewLargeOffice_Check!$H54</f>
        <v>85729.504000000001</v>
      </c>
      <c r="I55" s="138">
        <v>10</v>
      </c>
      <c r="J55" s="140">
        <v>0</v>
      </c>
      <c r="K55" s="140">
        <v>0</v>
      </c>
      <c r="L55" s="140">
        <f t="shared" si="8"/>
        <v>0</v>
      </c>
      <c r="M55" s="238">
        <f>[1]NewLargeOffice_Check!$I54</f>
        <v>0</v>
      </c>
    </row>
    <row r="56" spans="1:13" ht="12.5">
      <c r="A56" s="385"/>
      <c r="B56" s="386"/>
      <c r="C56" s="386"/>
      <c r="D56" s="379"/>
      <c r="E56" s="134" t="s">
        <v>300</v>
      </c>
      <c r="F56" s="135">
        <f>[1]NewLargeOffice_Check!$G55</f>
        <v>9520</v>
      </c>
      <c r="G56" s="234" t="s">
        <v>195</v>
      </c>
      <c r="H56" s="235">
        <f>[1]NewLargeOffice_Check!$H55</f>
        <v>85729.504000000001</v>
      </c>
      <c r="I56" s="138">
        <v>10</v>
      </c>
      <c r="J56" s="140">
        <v>0</v>
      </c>
      <c r="K56" s="140">
        <v>0</v>
      </c>
      <c r="L56" s="140">
        <f t="shared" si="8"/>
        <v>0</v>
      </c>
      <c r="M56" s="238">
        <f>[1]NewLargeOffice_Check!$I55</f>
        <v>0</v>
      </c>
    </row>
    <row r="57" spans="1:13" ht="12.5">
      <c r="A57" s="385"/>
      <c r="B57" s="386"/>
      <c r="C57" s="386"/>
      <c r="D57" s="379"/>
      <c r="E57" s="134" t="s">
        <v>301</v>
      </c>
      <c r="F57" s="135">
        <f>[1]NewLargeOffice_Check!$G56</f>
        <v>9520</v>
      </c>
      <c r="G57" s="234" t="s">
        <v>195</v>
      </c>
      <c r="H57" s="235">
        <f>[1]NewLargeOffice_Check!$H56</f>
        <v>85729.504000000001</v>
      </c>
      <c r="I57" s="138">
        <v>10</v>
      </c>
      <c r="J57" s="140">
        <v>0</v>
      </c>
      <c r="K57" s="140">
        <v>0</v>
      </c>
      <c r="L57" s="140">
        <f t="shared" si="8"/>
        <v>0</v>
      </c>
      <c r="M57" s="238">
        <f>[1]NewLargeOffice_Check!$I56</f>
        <v>0</v>
      </c>
    </row>
    <row r="58" spans="1:13" ht="12.5">
      <c r="A58" s="385"/>
      <c r="B58" s="386"/>
      <c r="C58" s="386"/>
      <c r="D58" s="379"/>
      <c r="E58" s="134" t="s">
        <v>355</v>
      </c>
      <c r="F58" s="135">
        <f>[1]NewLargeOffice_Check!$G57</f>
        <v>4760</v>
      </c>
      <c r="G58" s="234" t="s">
        <v>195</v>
      </c>
      <c r="H58" s="235">
        <f>[1]NewLargeOffice_Check!$H57</f>
        <v>42864.752</v>
      </c>
      <c r="I58" s="138">
        <v>10</v>
      </c>
      <c r="J58" s="140">
        <v>0</v>
      </c>
      <c r="K58" s="140">
        <v>0</v>
      </c>
      <c r="L58" s="140">
        <f t="shared" si="8"/>
        <v>0</v>
      </c>
      <c r="M58" s="238">
        <f>[1]NewLargeOffice_Check!$I57</f>
        <v>0</v>
      </c>
    </row>
    <row r="59" spans="1:13" ht="12.5">
      <c r="A59" s="385"/>
      <c r="B59" s="386"/>
      <c r="C59" s="386"/>
      <c r="D59" s="379"/>
      <c r="E59" s="134" t="s">
        <v>356</v>
      </c>
      <c r="F59" s="135">
        <f>[1]NewLargeOffice_Check!$G58</f>
        <v>9880</v>
      </c>
      <c r="G59" s="234" t="s">
        <v>195</v>
      </c>
      <c r="H59" s="235">
        <f>[1]NewLargeOffice_Check!$H58</f>
        <v>88971.376000000004</v>
      </c>
      <c r="I59" s="138">
        <v>10</v>
      </c>
      <c r="J59" s="139">
        <v>624.9615</v>
      </c>
      <c r="K59" s="140">
        <v>359.36250000000001</v>
      </c>
      <c r="L59" s="140">
        <f t="shared" si="8"/>
        <v>6249.6149999999998</v>
      </c>
      <c r="M59" s="238">
        <f>[1]NewLargeOffice_Check!$I58</f>
        <v>3593.6249999999995</v>
      </c>
    </row>
    <row r="60" spans="1:13" ht="12.5">
      <c r="A60" s="385"/>
      <c r="B60" s="386"/>
      <c r="C60" s="386"/>
      <c r="D60" s="379"/>
      <c r="E60" s="134" t="s">
        <v>357</v>
      </c>
      <c r="F60" s="135">
        <f>[1]NewLargeOffice_Check!$G59</f>
        <v>10380.208000000001</v>
      </c>
      <c r="G60" s="234" t="s">
        <v>195</v>
      </c>
      <c r="H60" s="235">
        <f>[1]NewLargeOffice_Check!$H59</f>
        <v>93475.849081600012</v>
      </c>
      <c r="I60" s="138">
        <v>10</v>
      </c>
      <c r="J60" s="139">
        <v>647.48389999999995</v>
      </c>
      <c r="K60" s="140">
        <v>372.37569999999999</v>
      </c>
      <c r="L60" s="140">
        <f t="shared" si="8"/>
        <v>6474.8389999999999</v>
      </c>
      <c r="M60" s="238">
        <f>[1]NewLargeOffice_Check!$I59</f>
        <v>3723.7570000000005</v>
      </c>
    </row>
    <row r="61" spans="1:13" ht="12.5">
      <c r="A61" s="385"/>
      <c r="B61" s="386"/>
      <c r="C61" s="386"/>
      <c r="D61" s="379"/>
      <c r="E61" s="134" t="s">
        <v>358</v>
      </c>
      <c r="F61" s="135">
        <f>[1]NewLargeOffice_Check!$G60</f>
        <v>10970.833000000001</v>
      </c>
      <c r="G61" s="234" t="s">
        <v>195</v>
      </c>
      <c r="H61" s="235">
        <f>[1]NewLargeOffice_Check!$H60</f>
        <v>98794.545331600006</v>
      </c>
      <c r="I61" s="138">
        <v>10</v>
      </c>
      <c r="J61" s="139">
        <v>674.07740000000001</v>
      </c>
      <c r="K61" s="140">
        <v>387.74119999999999</v>
      </c>
      <c r="L61" s="140">
        <f t="shared" si="8"/>
        <v>6740.7740000000003</v>
      </c>
      <c r="M61" s="238">
        <f>[1]NewLargeOffice_Check!$I60</f>
        <v>3877.4120000000003</v>
      </c>
    </row>
    <row r="62" spans="1:13" ht="12.5">
      <c r="A62" s="385"/>
      <c r="B62" s="386"/>
      <c r="C62" s="386"/>
      <c r="D62" s="379"/>
      <c r="E62" s="134" t="s">
        <v>359</v>
      </c>
      <c r="F62" s="135">
        <f>[1]NewLargeOffice_Check!$G61</f>
        <v>10400</v>
      </c>
      <c r="G62" s="234" t="s">
        <v>195</v>
      </c>
      <c r="H62" s="235">
        <f>[1]NewLargeOffice_Check!$H61</f>
        <v>93654.080000000002</v>
      </c>
      <c r="I62" s="138">
        <v>10</v>
      </c>
      <c r="J62" s="139">
        <v>648.375</v>
      </c>
      <c r="K62" s="140">
        <v>372.89060000000001</v>
      </c>
      <c r="L62" s="140">
        <f t="shared" si="8"/>
        <v>6483.75</v>
      </c>
      <c r="M62" s="238">
        <f>[1]NewLargeOffice_Check!$I61</f>
        <v>3728.9059999999995</v>
      </c>
    </row>
    <row r="63" spans="1:13" ht="12.5">
      <c r="A63" s="385"/>
      <c r="B63" s="386"/>
      <c r="C63" s="386"/>
      <c r="D63" s="379"/>
      <c r="E63" s="134" t="s">
        <v>302</v>
      </c>
      <c r="F63" s="135">
        <f>[1]NewLargeOffice_Check!$G62</f>
        <v>952</v>
      </c>
      <c r="G63" s="234" t="s">
        <v>195</v>
      </c>
      <c r="H63" s="235">
        <f>[1]NewLargeOffice_Check!$H62</f>
        <v>8572.9503999999997</v>
      </c>
      <c r="I63" s="138">
        <v>1</v>
      </c>
      <c r="J63" s="140">
        <v>0</v>
      </c>
      <c r="K63" s="140">
        <v>0</v>
      </c>
      <c r="L63" s="140">
        <f t="shared" si="8"/>
        <v>0</v>
      </c>
      <c r="M63" s="238">
        <f>[1]NewLargeOffice_Check!$I62</f>
        <v>0</v>
      </c>
    </row>
    <row r="64" spans="1:13" ht="12.5">
      <c r="A64" s="385"/>
      <c r="B64" s="386"/>
      <c r="C64" s="386"/>
      <c r="D64" s="379"/>
      <c r="E64" s="134" t="s">
        <v>303</v>
      </c>
      <c r="F64" s="135">
        <f>[1]NewLargeOffice_Check!$G63</f>
        <v>952</v>
      </c>
      <c r="G64" s="234" t="s">
        <v>195</v>
      </c>
      <c r="H64" s="235">
        <f>[1]NewLargeOffice_Check!$H63</f>
        <v>8572.9503999999997</v>
      </c>
      <c r="I64" s="138">
        <v>1</v>
      </c>
      <c r="J64" s="140">
        <v>0</v>
      </c>
      <c r="K64" s="140">
        <v>0</v>
      </c>
      <c r="L64" s="140">
        <f t="shared" si="8"/>
        <v>0</v>
      </c>
      <c r="M64" s="238">
        <f>[1]NewLargeOffice_Check!$I63</f>
        <v>0</v>
      </c>
    </row>
    <row r="65" spans="1:13" ht="12.5">
      <c r="A65" s="385"/>
      <c r="B65" s="386"/>
      <c r="C65" s="386"/>
      <c r="D65" s="379"/>
      <c r="E65" s="134" t="s">
        <v>304</v>
      </c>
      <c r="F65" s="135">
        <f>[1]NewLargeOffice_Check!$G64</f>
        <v>952</v>
      </c>
      <c r="G65" s="234" t="s">
        <v>195</v>
      </c>
      <c r="H65" s="235">
        <f>[1]NewLargeOffice_Check!$H64</f>
        <v>8572.9503999999997</v>
      </c>
      <c r="I65" s="138">
        <v>1</v>
      </c>
      <c r="J65" s="140">
        <v>0</v>
      </c>
      <c r="K65" s="140">
        <v>0</v>
      </c>
      <c r="L65" s="140">
        <f t="shared" si="8"/>
        <v>0</v>
      </c>
      <c r="M65" s="238">
        <f>[1]NewLargeOffice_Check!$I64</f>
        <v>0</v>
      </c>
    </row>
    <row r="66" spans="1:13" ht="12.5">
      <c r="A66" s="385"/>
      <c r="B66" s="386"/>
      <c r="C66" s="386"/>
      <c r="D66" s="379"/>
      <c r="E66" s="134" t="s">
        <v>360</v>
      </c>
      <c r="F66" s="135">
        <f>[1]NewLargeOffice_Check!$G65</f>
        <v>476</v>
      </c>
      <c r="G66" s="234" t="s">
        <v>195</v>
      </c>
      <c r="H66" s="235">
        <f>[1]NewLargeOffice_Check!$H65</f>
        <v>4286.4751999999999</v>
      </c>
      <c r="I66" s="138">
        <v>1</v>
      </c>
      <c r="J66" s="140">
        <v>0</v>
      </c>
      <c r="K66" s="140">
        <v>0</v>
      </c>
      <c r="L66" s="140">
        <f t="shared" si="8"/>
        <v>0</v>
      </c>
      <c r="M66" s="238">
        <f>[1]NewLargeOffice_Check!$I65</f>
        <v>0</v>
      </c>
    </row>
    <row r="67" spans="1:13" ht="12.5">
      <c r="A67" s="385"/>
      <c r="B67" s="386"/>
      <c r="C67" s="386"/>
      <c r="D67" s="379"/>
      <c r="E67" s="134" t="s">
        <v>361</v>
      </c>
      <c r="F67" s="135">
        <f>[1]NewLargeOffice_Check!$G66</f>
        <v>988</v>
      </c>
      <c r="G67" s="234" t="s">
        <v>195</v>
      </c>
      <c r="H67" s="235">
        <f>[1]NewLargeOffice_Check!$H66</f>
        <v>8897.1376</v>
      </c>
      <c r="I67" s="138">
        <v>1</v>
      </c>
      <c r="J67" s="139">
        <v>624.9615</v>
      </c>
      <c r="K67" s="140">
        <v>359.36250000000001</v>
      </c>
      <c r="L67" s="140">
        <f t="shared" si="8"/>
        <v>624.9615</v>
      </c>
      <c r="M67" s="238">
        <f>[1]NewLargeOffice_Check!$I66</f>
        <v>359.36249999999995</v>
      </c>
    </row>
    <row r="68" spans="1:13" ht="12.5">
      <c r="A68" s="385"/>
      <c r="B68" s="386"/>
      <c r="C68" s="386"/>
      <c r="D68" s="379"/>
      <c r="E68" s="134" t="s">
        <v>362</v>
      </c>
      <c r="F68" s="135">
        <f>[1]NewLargeOffice_Check!$G67</f>
        <v>1038.0208</v>
      </c>
      <c r="G68" s="234" t="s">
        <v>195</v>
      </c>
      <c r="H68" s="235">
        <f>[1]NewLargeOffice_Check!$H67</f>
        <v>9347.5849081600009</v>
      </c>
      <c r="I68" s="138">
        <v>1</v>
      </c>
      <c r="J68" s="139">
        <v>647.48389999999995</v>
      </c>
      <c r="K68" s="140">
        <v>372.37569999999999</v>
      </c>
      <c r="L68" s="140">
        <f t="shared" si="8"/>
        <v>647.48389999999995</v>
      </c>
      <c r="M68" s="238">
        <f>[1]NewLargeOffice_Check!$I67</f>
        <v>372.37570000000005</v>
      </c>
    </row>
    <row r="69" spans="1:13" ht="12.5">
      <c r="A69" s="385"/>
      <c r="B69" s="386"/>
      <c r="C69" s="386"/>
      <c r="D69" s="379"/>
      <c r="E69" s="134" t="s">
        <v>363</v>
      </c>
      <c r="F69" s="135">
        <f>[1]NewLargeOffice_Check!$G68</f>
        <v>1097.0833</v>
      </c>
      <c r="G69" s="234" t="s">
        <v>195</v>
      </c>
      <c r="H69" s="235">
        <f>[1]NewLargeOffice_Check!$H68</f>
        <v>9879.4545331600002</v>
      </c>
      <c r="I69" s="138">
        <v>1</v>
      </c>
      <c r="J69" s="139">
        <v>1771.1606999999999</v>
      </c>
      <c r="K69" s="140">
        <v>388.1748</v>
      </c>
      <c r="L69" s="140">
        <f t="shared" si="8"/>
        <v>1771.1606999999999</v>
      </c>
      <c r="M69" s="238">
        <f>[1]NewLargeOffice_Check!$I68</f>
        <v>388.1748</v>
      </c>
    </row>
    <row r="70" spans="1:13" ht="13" customHeight="1">
      <c r="A70" s="382"/>
      <c r="B70" s="384"/>
      <c r="C70" s="384"/>
      <c r="D70" s="380"/>
      <c r="E70" s="134" t="s">
        <v>364</v>
      </c>
      <c r="F70" s="135">
        <f>[1]NewLargeOffice_Check!$G69</f>
        <v>1040</v>
      </c>
      <c r="G70" s="234" t="s">
        <v>195</v>
      </c>
      <c r="H70" s="235">
        <f>[1]NewLargeOffice_Check!$H69</f>
        <v>9365.4079999999994</v>
      </c>
      <c r="I70" s="138">
        <v>1</v>
      </c>
      <c r="J70" s="139">
        <v>648.375</v>
      </c>
      <c r="K70" s="140">
        <v>372.89060000000001</v>
      </c>
      <c r="L70" s="140">
        <f t="shared" si="8"/>
        <v>648.375</v>
      </c>
      <c r="M70" s="238">
        <f>[1]NewLargeOffice_Check!$I69</f>
        <v>372.89059999999995</v>
      </c>
    </row>
    <row r="71" spans="1:13" ht="12.5">
      <c r="A71" s="381" t="s">
        <v>366</v>
      </c>
      <c r="B71" s="383">
        <f>SUM(F72)</f>
        <v>471.25</v>
      </c>
      <c r="C71" s="383">
        <f>SUM(H72)</f>
        <v>3770</v>
      </c>
      <c r="D71" s="378">
        <f>SUM(F72)/$B$126</f>
        <v>9.4868522961159168E-4</v>
      </c>
      <c r="E71" s="132"/>
      <c r="F71" s="132"/>
      <c r="G71" s="133"/>
      <c r="H71" s="149"/>
      <c r="I71" s="132"/>
      <c r="J71" s="132"/>
      <c r="K71" s="132"/>
      <c r="L71" s="132"/>
      <c r="M71" s="237"/>
    </row>
    <row r="72" spans="1:13" ht="12.5">
      <c r="A72" s="382"/>
      <c r="B72" s="384"/>
      <c r="C72" s="384"/>
      <c r="D72" s="380"/>
      <c r="E72" s="134" t="s">
        <v>365</v>
      </c>
      <c r="F72" s="135">
        <f>[1]NewLargeOffice_Check!$G70</f>
        <v>471.25</v>
      </c>
      <c r="G72" s="234" t="s">
        <v>195</v>
      </c>
      <c r="H72" s="235">
        <f>[1]NewLargeOffice_Check!$H70</f>
        <v>3770</v>
      </c>
      <c r="I72" s="138">
        <v>1</v>
      </c>
      <c r="J72" s="139">
        <v>0</v>
      </c>
      <c r="K72" s="140">
        <v>0</v>
      </c>
      <c r="L72" s="140">
        <f t="shared" ref="L72" si="9">$I72*J72</f>
        <v>0</v>
      </c>
      <c r="M72" s="238">
        <f>[1]NewLargeOffice_Check!$I70</f>
        <v>0</v>
      </c>
    </row>
    <row r="73" spans="1:13" ht="12.5">
      <c r="A73" s="381" t="s">
        <v>305</v>
      </c>
      <c r="B73" s="383">
        <f>SUM(F74:F78)</f>
        <v>11815.3313</v>
      </c>
      <c r="C73" s="383">
        <f>SUM(H74:H78)</f>
        <v>105756.09342275999</v>
      </c>
      <c r="D73" s="378">
        <f>SUM(F74:F78)/$B$126</f>
        <v>2.378574066265788E-2</v>
      </c>
      <c r="E73" s="132"/>
      <c r="F73" s="132"/>
      <c r="G73" s="133"/>
      <c r="H73" s="149"/>
      <c r="I73" s="132"/>
      <c r="J73" s="132"/>
      <c r="K73" s="132"/>
      <c r="L73" s="132"/>
      <c r="M73" s="237"/>
    </row>
    <row r="74" spans="1:13" ht="14">
      <c r="A74" s="385"/>
      <c r="B74" s="386"/>
      <c r="C74" s="386"/>
      <c r="D74" s="379"/>
      <c r="E74" s="161" t="s">
        <v>367</v>
      </c>
      <c r="F74" s="135">
        <f>[1]NewLargeOffice_Check!$G72</f>
        <v>640</v>
      </c>
      <c r="G74" s="234" t="s">
        <v>195</v>
      </c>
      <c r="H74" s="235">
        <f>[1]NewLargeOffice_Check!$H72</f>
        <v>5120</v>
      </c>
      <c r="I74" s="138">
        <v>1</v>
      </c>
      <c r="J74" s="139">
        <v>0</v>
      </c>
      <c r="K74" s="140">
        <v>0</v>
      </c>
      <c r="L74" s="140">
        <f t="shared" ref="L74:L78" si="10">$I74*J74</f>
        <v>0</v>
      </c>
      <c r="M74" s="238">
        <f>[1]NewLargeOffice_Check!$I72</f>
        <v>0</v>
      </c>
    </row>
    <row r="75" spans="1:13" ht="14">
      <c r="A75" s="385"/>
      <c r="B75" s="386"/>
      <c r="C75" s="386"/>
      <c r="D75" s="379"/>
      <c r="E75" s="161" t="s">
        <v>368</v>
      </c>
      <c r="F75" s="135">
        <f>[1]NewLargeOffice_Check!$G73</f>
        <v>3495.3312999999998</v>
      </c>
      <c r="G75" s="234" t="s">
        <v>195</v>
      </c>
      <c r="H75" s="235">
        <f>[1]NewLargeOffice_Check!$H73</f>
        <v>31476.157422759999</v>
      </c>
      <c r="I75" s="138">
        <v>1</v>
      </c>
      <c r="J75" s="139">
        <v>788.85630000000003</v>
      </c>
      <c r="K75" s="140">
        <v>454.92660000000001</v>
      </c>
      <c r="L75" s="140">
        <f t="shared" si="10"/>
        <v>788.85630000000003</v>
      </c>
      <c r="M75" s="238">
        <f>[1]NewLargeOffice_Check!$I73</f>
        <v>454.92660000000001</v>
      </c>
    </row>
    <row r="76" spans="1:13" ht="14">
      <c r="A76" s="385"/>
      <c r="B76" s="386"/>
      <c r="C76" s="386"/>
      <c r="D76" s="379"/>
      <c r="E76" s="161" t="s">
        <v>369</v>
      </c>
      <c r="F76" s="135">
        <f>[1]NewLargeOffice_Check!$G74</f>
        <v>640</v>
      </c>
      <c r="G76" s="234" t="s">
        <v>195</v>
      </c>
      <c r="H76" s="235">
        <f>[1]NewLargeOffice_Check!$H74</f>
        <v>5763.3280000000004</v>
      </c>
      <c r="I76" s="138">
        <v>1</v>
      </c>
      <c r="J76" s="139">
        <v>0</v>
      </c>
      <c r="K76" s="140">
        <v>0</v>
      </c>
      <c r="L76" s="140">
        <f t="shared" si="10"/>
        <v>0</v>
      </c>
      <c r="M76" s="238">
        <f>[1]NewLargeOffice_Check!$I74</f>
        <v>0</v>
      </c>
    </row>
    <row r="77" spans="1:13" ht="14">
      <c r="A77" s="385"/>
      <c r="B77" s="386"/>
      <c r="C77" s="386"/>
      <c r="D77" s="379"/>
      <c r="E77" s="161" t="s">
        <v>370</v>
      </c>
      <c r="F77" s="135">
        <f>[1]NewLargeOffice_Check!$G75</f>
        <v>6400</v>
      </c>
      <c r="G77" s="234" t="s">
        <v>195</v>
      </c>
      <c r="H77" s="235">
        <f>[1]NewLargeOffice_Check!$H75</f>
        <v>57633.279999999999</v>
      </c>
      <c r="I77" s="138">
        <v>10</v>
      </c>
      <c r="J77" s="139">
        <v>0</v>
      </c>
      <c r="K77" s="140">
        <v>0</v>
      </c>
      <c r="L77" s="140">
        <f t="shared" si="10"/>
        <v>0</v>
      </c>
      <c r="M77" s="238">
        <f>[1]NewLargeOffice_Check!$I75</f>
        <v>0</v>
      </c>
    </row>
    <row r="78" spans="1:13" ht="14">
      <c r="A78" s="382"/>
      <c r="B78" s="384"/>
      <c r="C78" s="384"/>
      <c r="D78" s="380"/>
      <c r="E78" s="161" t="s">
        <v>371</v>
      </c>
      <c r="F78" s="135">
        <f>[1]NewLargeOffice_Check!$G76</f>
        <v>640</v>
      </c>
      <c r="G78" s="234" t="s">
        <v>195</v>
      </c>
      <c r="H78" s="235">
        <f>[1]NewLargeOffice_Check!$H76</f>
        <v>5763.3280000000004</v>
      </c>
      <c r="I78" s="138">
        <v>1</v>
      </c>
      <c r="J78" s="139">
        <v>0</v>
      </c>
      <c r="K78" s="140">
        <v>0</v>
      </c>
      <c r="L78" s="140">
        <f t="shared" si="10"/>
        <v>0</v>
      </c>
      <c r="M78" s="238">
        <f>[1]NewLargeOffice_Check!$I76</f>
        <v>0</v>
      </c>
    </row>
    <row r="79" spans="1:13" ht="12.5">
      <c r="A79" s="381" t="s">
        <v>277</v>
      </c>
      <c r="B79" s="383">
        <f>SUM(F80)</f>
        <v>602.8125</v>
      </c>
      <c r="C79" s="383">
        <f>SUM(H80)</f>
        <v>4822.5</v>
      </c>
      <c r="D79" s="378">
        <f>SUM(F80)/$B$126</f>
        <v>1.2135370079050137E-3</v>
      </c>
      <c r="E79" s="132"/>
      <c r="F79" s="132"/>
      <c r="G79" s="133"/>
      <c r="H79" s="149"/>
      <c r="I79" s="132"/>
      <c r="J79" s="132"/>
      <c r="K79" s="132"/>
      <c r="L79" s="132"/>
      <c r="M79" s="237"/>
    </row>
    <row r="80" spans="1:13" ht="12.5">
      <c r="A80" s="382"/>
      <c r="B80" s="384"/>
      <c r="C80" s="384"/>
      <c r="D80" s="380"/>
      <c r="E80" s="134" t="s">
        <v>372</v>
      </c>
      <c r="F80" s="135">
        <f>[1]NewLargeOffice_Check!$G77</f>
        <v>602.8125</v>
      </c>
      <c r="G80" s="234" t="s">
        <v>195</v>
      </c>
      <c r="H80" s="235">
        <f>[1]NewLargeOffice_Check!$H77</f>
        <v>4822.5</v>
      </c>
      <c r="I80" s="138">
        <v>1</v>
      </c>
      <c r="J80" s="139">
        <v>0</v>
      </c>
      <c r="K80" s="140">
        <v>0</v>
      </c>
      <c r="L80" s="140">
        <f t="shared" ref="L80" si="11">$I80*J80</f>
        <v>0</v>
      </c>
      <c r="M80" s="238">
        <f>[1]NewLargeOffice_Check!$I77</f>
        <v>0</v>
      </c>
    </row>
    <row r="81" spans="1:13" ht="12.5">
      <c r="A81" s="381" t="s">
        <v>306</v>
      </c>
      <c r="B81" s="383">
        <f>SUM(F82)</f>
        <v>987.375</v>
      </c>
      <c r="C81" s="383">
        <f>SUM(H82)</f>
        <v>8891.5093500000003</v>
      </c>
      <c r="D81" s="378">
        <f>SUM(F82)/$B$126</f>
        <v>1.9877094505840751E-3</v>
      </c>
      <c r="E81" s="132"/>
      <c r="F81" s="132"/>
      <c r="G81" s="133"/>
      <c r="H81" s="149"/>
      <c r="I81" s="132"/>
      <c r="J81" s="132"/>
      <c r="K81" s="132"/>
      <c r="L81" s="132"/>
      <c r="M81" s="237"/>
    </row>
    <row r="82" spans="1:13" ht="12.5">
      <c r="A82" s="382"/>
      <c r="B82" s="384"/>
      <c r="C82" s="384"/>
      <c r="D82" s="380"/>
      <c r="E82" s="134" t="s">
        <v>307</v>
      </c>
      <c r="F82" s="135">
        <f>[1]NewLargeOffice_Check!$G78</f>
        <v>987.375</v>
      </c>
      <c r="G82" s="234" t="s">
        <v>195</v>
      </c>
      <c r="H82" s="235">
        <f>[1]NewLargeOffice_Check!$H78</f>
        <v>8891.5093500000003</v>
      </c>
      <c r="I82" s="138">
        <v>1</v>
      </c>
      <c r="J82" s="139">
        <v>656.06690000000003</v>
      </c>
      <c r="K82" s="140">
        <v>377.33499999999998</v>
      </c>
      <c r="L82" s="140">
        <f t="shared" ref="L82" si="12">$I82*J82</f>
        <v>656.06690000000003</v>
      </c>
      <c r="M82" s="238">
        <f>[1]NewLargeOffice_Check!$I78</f>
        <v>377.33500000000004</v>
      </c>
    </row>
    <row r="83" spans="1:13" ht="12.5">
      <c r="A83" s="381" t="s">
        <v>308</v>
      </c>
      <c r="B83" s="383">
        <f>SUM(F84:F91)</f>
        <v>27340.228199999998</v>
      </c>
      <c r="C83" s="383">
        <f>SUM(H84:H91)</f>
        <v>237177.29759999999</v>
      </c>
      <c r="D83" s="378">
        <f>SUM(F84:F91)/$B$126</f>
        <v>5.5039301151300402E-2</v>
      </c>
      <c r="E83" s="132"/>
      <c r="F83" s="132"/>
      <c r="G83" s="133"/>
      <c r="H83" s="149"/>
      <c r="I83" s="132"/>
      <c r="J83" s="132"/>
      <c r="K83" s="132"/>
      <c r="L83" s="132"/>
      <c r="M83" s="237"/>
    </row>
    <row r="84" spans="1:13" ht="14">
      <c r="A84" s="385"/>
      <c r="B84" s="386"/>
      <c r="C84" s="386"/>
      <c r="D84" s="379"/>
      <c r="E84" s="161" t="s">
        <v>373</v>
      </c>
      <c r="F84" s="135">
        <f>[1]NewLargeOffice_Check!$G80</f>
        <v>8476.2281999999996</v>
      </c>
      <c r="G84" s="234" t="s">
        <v>195</v>
      </c>
      <c r="H84" s="235">
        <f>[1]NewLargeOffice_Check!$H80</f>
        <v>67809.825599999996</v>
      </c>
      <c r="I84" s="138">
        <v>1</v>
      </c>
      <c r="J84" s="139">
        <v>1669.6</v>
      </c>
      <c r="K84" s="140">
        <v>0</v>
      </c>
      <c r="L84" s="140">
        <f t="shared" ref="L84:L91" si="13">$I84*J84</f>
        <v>1669.6</v>
      </c>
      <c r="M84" s="238">
        <f>[1]NewLargeOffice_Check!$I80</f>
        <v>0</v>
      </c>
    </row>
    <row r="85" spans="1:13" ht="14">
      <c r="A85" s="385"/>
      <c r="B85" s="386"/>
      <c r="C85" s="386"/>
      <c r="D85" s="379"/>
      <c r="E85" s="161" t="s">
        <v>374</v>
      </c>
      <c r="F85" s="135">
        <f>[1]NewLargeOffice_Check!$G81</f>
        <v>504</v>
      </c>
      <c r="G85" s="234" t="s">
        <v>195</v>
      </c>
      <c r="H85" s="235">
        <f>[1]NewLargeOffice_Check!$H81</f>
        <v>4032</v>
      </c>
      <c r="I85" s="138">
        <v>1</v>
      </c>
      <c r="J85" s="139">
        <v>0</v>
      </c>
      <c r="K85" s="140">
        <v>0</v>
      </c>
      <c r="L85" s="140">
        <f t="shared" si="13"/>
        <v>0</v>
      </c>
      <c r="M85" s="238">
        <f>[1]NewLargeOffice_Check!$I81</f>
        <v>0</v>
      </c>
    </row>
    <row r="86" spans="1:13" ht="14">
      <c r="A86" s="385"/>
      <c r="B86" s="386"/>
      <c r="C86" s="386"/>
      <c r="D86" s="379"/>
      <c r="E86" s="161" t="s">
        <v>375</v>
      </c>
      <c r="F86" s="135">
        <f>[1]NewLargeOffice_Check!$G82</f>
        <v>522</v>
      </c>
      <c r="G86" s="234" t="s">
        <v>195</v>
      </c>
      <c r="H86" s="235">
        <f>[1]NewLargeOffice_Check!$H82</f>
        <v>4700.7143999999998</v>
      </c>
      <c r="I86" s="138">
        <v>1</v>
      </c>
      <c r="J86" s="139">
        <v>0</v>
      </c>
      <c r="K86" s="140">
        <v>0</v>
      </c>
      <c r="L86" s="140">
        <f t="shared" si="13"/>
        <v>0</v>
      </c>
      <c r="M86" s="238">
        <f>[1]NewLargeOffice_Check!$I82</f>
        <v>0</v>
      </c>
    </row>
    <row r="87" spans="1:13" ht="14">
      <c r="A87" s="385"/>
      <c r="B87" s="386"/>
      <c r="C87" s="386"/>
      <c r="D87" s="379"/>
      <c r="E87" s="161" t="s">
        <v>376</v>
      </c>
      <c r="F87" s="135">
        <f>[1]NewLargeOffice_Check!$G83</f>
        <v>1008</v>
      </c>
      <c r="G87" s="234" t="s">
        <v>195</v>
      </c>
      <c r="H87" s="235">
        <f>[1]NewLargeOffice_Check!$H83</f>
        <v>9077.2416000000012</v>
      </c>
      <c r="I87" s="138">
        <v>1</v>
      </c>
      <c r="J87" s="139">
        <v>0</v>
      </c>
      <c r="K87" s="140">
        <v>0</v>
      </c>
      <c r="L87" s="140">
        <f t="shared" si="13"/>
        <v>0</v>
      </c>
      <c r="M87" s="238">
        <f>[1]NewLargeOffice_Check!$I83</f>
        <v>0</v>
      </c>
    </row>
    <row r="88" spans="1:13" ht="14">
      <c r="A88" s="385"/>
      <c r="B88" s="386"/>
      <c r="C88" s="386"/>
      <c r="D88" s="379"/>
      <c r="E88" s="161" t="s">
        <v>377</v>
      </c>
      <c r="F88" s="135">
        <f>[1]NewLargeOffice_Check!$G84</f>
        <v>5220</v>
      </c>
      <c r="G88" s="234" t="s">
        <v>195</v>
      </c>
      <c r="H88" s="235">
        <f>[1]NewLargeOffice_Check!$H84</f>
        <v>47007.144</v>
      </c>
      <c r="I88" s="138">
        <v>10</v>
      </c>
      <c r="J88" s="139">
        <v>0</v>
      </c>
      <c r="K88" s="140">
        <v>0</v>
      </c>
      <c r="L88" s="140">
        <f t="shared" si="13"/>
        <v>0</v>
      </c>
      <c r="M88" s="238">
        <f>[1]NewLargeOffice_Check!$I84</f>
        <v>0</v>
      </c>
    </row>
    <row r="89" spans="1:13" ht="14">
      <c r="A89" s="385"/>
      <c r="B89" s="386"/>
      <c r="C89" s="386"/>
      <c r="D89" s="379"/>
      <c r="E89" s="161" t="s">
        <v>378</v>
      </c>
      <c r="F89" s="135">
        <f>[1]NewLargeOffice_Check!$G85</f>
        <v>10080</v>
      </c>
      <c r="G89" s="234" t="s">
        <v>195</v>
      </c>
      <c r="H89" s="235">
        <f>[1]NewLargeOffice_Check!$H85</f>
        <v>90772.415999999997</v>
      </c>
      <c r="I89" s="138">
        <v>10</v>
      </c>
      <c r="J89" s="139">
        <v>0</v>
      </c>
      <c r="K89" s="140">
        <v>0</v>
      </c>
      <c r="L89" s="140">
        <f t="shared" si="13"/>
        <v>0</v>
      </c>
      <c r="M89" s="238">
        <f>[1]NewLargeOffice_Check!$I85</f>
        <v>0</v>
      </c>
    </row>
    <row r="90" spans="1:13" ht="14">
      <c r="A90" s="385"/>
      <c r="B90" s="386"/>
      <c r="C90" s="386"/>
      <c r="D90" s="379"/>
      <c r="E90" s="161" t="s">
        <v>379</v>
      </c>
      <c r="F90" s="135">
        <f>[1]NewLargeOffice_Check!$G86</f>
        <v>522</v>
      </c>
      <c r="G90" s="234" t="s">
        <v>195</v>
      </c>
      <c r="H90" s="235">
        <f>[1]NewLargeOffice_Check!$H86</f>
        <v>4700.7143999999998</v>
      </c>
      <c r="I90" s="138">
        <v>1</v>
      </c>
      <c r="J90" s="139">
        <v>0</v>
      </c>
      <c r="K90" s="140">
        <v>0</v>
      </c>
      <c r="L90" s="140">
        <f t="shared" si="13"/>
        <v>0</v>
      </c>
      <c r="M90" s="238">
        <f>[1]NewLargeOffice_Check!$I86</f>
        <v>0</v>
      </c>
    </row>
    <row r="91" spans="1:13" ht="14">
      <c r="A91" s="382"/>
      <c r="B91" s="384"/>
      <c r="C91" s="384"/>
      <c r="D91" s="380"/>
      <c r="E91" s="161" t="s">
        <v>380</v>
      </c>
      <c r="F91" s="135">
        <f>[1]NewLargeOffice_Check!$G87</f>
        <v>1008</v>
      </c>
      <c r="G91" s="234" t="s">
        <v>195</v>
      </c>
      <c r="H91" s="235">
        <f>[1]NewLargeOffice_Check!$H87</f>
        <v>9077.2416000000012</v>
      </c>
      <c r="I91" s="138">
        <v>1</v>
      </c>
      <c r="J91" s="139">
        <v>0</v>
      </c>
      <c r="K91" s="140">
        <v>0</v>
      </c>
      <c r="L91" s="140">
        <f t="shared" si="13"/>
        <v>0</v>
      </c>
      <c r="M91" s="238">
        <f>[1]NewLargeOffice_Check!$I87</f>
        <v>0</v>
      </c>
    </row>
    <row r="92" spans="1:13" ht="12.5">
      <c r="A92" s="381" t="s">
        <v>309</v>
      </c>
      <c r="B92" s="383">
        <f>SUM(F93:F105)</f>
        <v>278848.2193</v>
      </c>
      <c r="C92" s="383">
        <f>SUM(H93:H105)</f>
        <v>2499618.4413407203</v>
      </c>
      <c r="D92" s="378">
        <f>SUM(F93:F105)/$B$126</f>
        <v>0.56135636488785989</v>
      </c>
      <c r="E92" s="132"/>
      <c r="F92" s="132"/>
      <c r="G92" s="133"/>
      <c r="H92" s="149"/>
      <c r="I92" s="132"/>
      <c r="J92" s="132"/>
      <c r="K92" s="132"/>
      <c r="L92" s="132"/>
      <c r="M92" s="237"/>
    </row>
    <row r="93" spans="1:13" ht="14">
      <c r="A93" s="385"/>
      <c r="B93" s="386"/>
      <c r="C93" s="386"/>
      <c r="D93" s="379"/>
      <c r="E93" s="161" t="s">
        <v>381</v>
      </c>
      <c r="F93" s="135">
        <f>[1]NewLargeOffice_Check!$G90</f>
        <v>3922.2723999999998</v>
      </c>
      <c r="G93" s="234" t="s">
        <v>195</v>
      </c>
      <c r="H93" s="235">
        <f>[1]NewLargeOffice_Check!$H90</f>
        <v>31378.179199999999</v>
      </c>
      <c r="I93" s="138">
        <v>1</v>
      </c>
      <c r="J93" s="139">
        <v>786.4</v>
      </c>
      <c r="K93" s="140">
        <v>0</v>
      </c>
      <c r="L93" s="140">
        <f t="shared" ref="L93:L105" si="14">$I93*J93</f>
        <v>786.4</v>
      </c>
      <c r="M93" s="238">
        <f>[1]NewLargeOffice_Check!$I90</f>
        <v>0</v>
      </c>
    </row>
    <row r="94" spans="1:13" ht="14">
      <c r="A94" s="385"/>
      <c r="B94" s="386"/>
      <c r="C94" s="386"/>
      <c r="D94" s="379"/>
      <c r="E94" s="161" t="s">
        <v>382</v>
      </c>
      <c r="F94" s="135">
        <f>[1]NewLargeOffice_Check!$G91</f>
        <v>7483.9583000000002</v>
      </c>
      <c r="G94" s="234" t="s">
        <v>195</v>
      </c>
      <c r="H94" s="235">
        <f>[1]NewLargeOffice_Check!$H91</f>
        <v>59871.666400000002</v>
      </c>
      <c r="I94" s="138">
        <v>1</v>
      </c>
      <c r="J94" s="139">
        <v>1816.7917</v>
      </c>
      <c r="K94" s="140">
        <v>0</v>
      </c>
      <c r="L94" s="140">
        <f t="shared" si="14"/>
        <v>1816.7917</v>
      </c>
      <c r="M94" s="238">
        <f>[1]NewLargeOffice_Check!$I91</f>
        <v>0</v>
      </c>
    </row>
    <row r="95" spans="1:13" ht="14">
      <c r="A95" s="385"/>
      <c r="B95" s="386"/>
      <c r="C95" s="386"/>
      <c r="D95" s="379"/>
      <c r="E95" s="161" t="s">
        <v>383</v>
      </c>
      <c r="F95" s="135">
        <f>[1]NewLargeOffice_Check!$G92</f>
        <v>5683.1115</v>
      </c>
      <c r="G95" s="234" t="s">
        <v>195</v>
      </c>
      <c r="H95" s="235">
        <f>[1]NewLargeOffice_Check!$H92</f>
        <v>51177.555679800003</v>
      </c>
      <c r="I95" s="138">
        <v>1</v>
      </c>
      <c r="J95" s="139">
        <v>1416.5287000000001</v>
      </c>
      <c r="K95" s="140">
        <v>816.72260000000006</v>
      </c>
      <c r="L95" s="140">
        <f t="shared" si="14"/>
        <v>1416.5287000000001</v>
      </c>
      <c r="M95" s="238">
        <f>[1]NewLargeOffice_Check!$I92</f>
        <v>816.72259999999994</v>
      </c>
    </row>
    <row r="96" spans="1:13" ht="14">
      <c r="A96" s="385"/>
      <c r="B96" s="386"/>
      <c r="C96" s="386"/>
      <c r="D96" s="379"/>
      <c r="E96" s="161" t="s">
        <v>384</v>
      </c>
      <c r="F96" s="135">
        <f>[1]NewLargeOffice_Check!$G93</f>
        <v>6686.7800999999999</v>
      </c>
      <c r="G96" s="234" t="s">
        <v>195</v>
      </c>
      <c r="H96" s="235">
        <f>[1]NewLargeOffice_Check!$H93</f>
        <v>60215.792156520001</v>
      </c>
      <c r="I96" s="138">
        <v>1</v>
      </c>
      <c r="J96" s="139">
        <v>1097.7443000000001</v>
      </c>
      <c r="K96" s="140">
        <v>633.39919999999995</v>
      </c>
      <c r="L96" s="140">
        <f t="shared" si="14"/>
        <v>1097.7443000000001</v>
      </c>
      <c r="M96" s="238">
        <f>[1]NewLargeOffice_Check!$I93</f>
        <v>633.39919999999995</v>
      </c>
    </row>
    <row r="97" spans="1:13" ht="14">
      <c r="A97" s="385"/>
      <c r="B97" s="386"/>
      <c r="C97" s="386"/>
      <c r="D97" s="379"/>
      <c r="E97" s="161" t="s">
        <v>385</v>
      </c>
      <c r="F97" s="135">
        <f>[1]NewLargeOffice_Check!$G94</f>
        <v>6166</v>
      </c>
      <c r="G97" s="234" t="s">
        <v>195</v>
      </c>
      <c r="H97" s="235">
        <f>[1]NewLargeOffice_Check!$H94</f>
        <v>55526.063200000004</v>
      </c>
      <c r="I97" s="138">
        <v>1</v>
      </c>
      <c r="J97" s="139">
        <v>1290.4464</v>
      </c>
      <c r="K97" s="140">
        <v>744.74059999999997</v>
      </c>
      <c r="L97" s="140">
        <f t="shared" si="14"/>
        <v>1290.4464</v>
      </c>
      <c r="M97" s="238">
        <f>[1]NewLargeOffice_Check!$I94</f>
        <v>744.74059999999997</v>
      </c>
    </row>
    <row r="98" spans="1:13" ht="14">
      <c r="A98" s="385"/>
      <c r="B98" s="386"/>
      <c r="C98" s="386"/>
      <c r="D98" s="379"/>
      <c r="E98" s="161" t="s">
        <v>386</v>
      </c>
      <c r="F98" s="135">
        <f>[1]NewLargeOffice_Check!$G95</f>
        <v>65212.987999999998</v>
      </c>
      <c r="G98" s="234" t="s">
        <v>195</v>
      </c>
      <c r="H98" s="235">
        <f>[1]NewLargeOffice_Check!$H95</f>
        <v>587255.99953759997</v>
      </c>
      <c r="I98" s="138">
        <v>10</v>
      </c>
      <c r="J98" s="139">
        <v>1408.9023999999999</v>
      </c>
      <c r="K98" s="140">
        <v>813.18340000000001</v>
      </c>
      <c r="L98" s="140">
        <f t="shared" si="14"/>
        <v>14089.023999999999</v>
      </c>
      <c r="M98" s="238">
        <f>[1]NewLargeOffice_Check!$I95</f>
        <v>8131.8339999999998</v>
      </c>
    </row>
    <row r="99" spans="1:13" ht="14">
      <c r="A99" s="385"/>
      <c r="B99" s="386"/>
      <c r="C99" s="386"/>
      <c r="D99" s="379"/>
      <c r="E99" s="161" t="s">
        <v>387</v>
      </c>
      <c r="F99" s="135">
        <f>[1]NewLargeOffice_Check!$G96</f>
        <v>52454.167000000001</v>
      </c>
      <c r="G99" s="234" t="s">
        <v>195</v>
      </c>
      <c r="H99" s="235">
        <f>[1]NewLargeOffice_Check!$H96</f>
        <v>472360.26466840005</v>
      </c>
      <c r="I99" s="138">
        <v>10</v>
      </c>
      <c r="J99" s="139">
        <v>792.45830000000001</v>
      </c>
      <c r="K99" s="140">
        <v>457.00779999999997</v>
      </c>
      <c r="L99" s="140">
        <f t="shared" si="14"/>
        <v>7924.5830000000005</v>
      </c>
      <c r="M99" s="238">
        <f>[1]NewLargeOffice_Check!$I96</f>
        <v>4570.0779999999995</v>
      </c>
    </row>
    <row r="100" spans="1:13" ht="14">
      <c r="A100" s="385"/>
      <c r="B100" s="386"/>
      <c r="C100" s="386"/>
      <c r="D100" s="379"/>
      <c r="E100" s="161" t="s">
        <v>388</v>
      </c>
      <c r="F100" s="135">
        <f>[1]NewLargeOffice_Check!$G97</f>
        <v>61660</v>
      </c>
      <c r="G100" s="234" t="s">
        <v>195</v>
      </c>
      <c r="H100" s="235">
        <f>[1]NewLargeOffice_Check!$H97</f>
        <v>555260.63199999998</v>
      </c>
      <c r="I100" s="138">
        <v>10</v>
      </c>
      <c r="J100" s="139">
        <v>1290.4464</v>
      </c>
      <c r="K100" s="140">
        <v>744.74059999999997</v>
      </c>
      <c r="L100" s="140">
        <f t="shared" si="14"/>
        <v>12904.464</v>
      </c>
      <c r="M100" s="238">
        <f>[1]NewLargeOffice_Check!$I97</f>
        <v>7447.4059999999999</v>
      </c>
    </row>
    <row r="101" spans="1:13" ht="14">
      <c r="A101" s="385"/>
      <c r="B101" s="386"/>
      <c r="C101" s="386"/>
      <c r="D101" s="379"/>
      <c r="E101" s="161" t="s">
        <v>389</v>
      </c>
      <c r="F101" s="135">
        <f>[1]NewLargeOffice_Check!$G98</f>
        <v>46951.114999999998</v>
      </c>
      <c r="G101" s="234" t="s">
        <v>195</v>
      </c>
      <c r="H101" s="235">
        <f>[1]NewLargeOffice_Check!$H98</f>
        <v>422804.18079800002</v>
      </c>
      <c r="I101" s="138">
        <v>10</v>
      </c>
      <c r="J101" s="139">
        <v>791.56719999999996</v>
      </c>
      <c r="K101" s="140">
        <v>456.49290000000002</v>
      </c>
      <c r="L101" s="140">
        <f t="shared" si="14"/>
        <v>7915.6719999999996</v>
      </c>
      <c r="M101" s="238">
        <f>[1]NewLargeOffice_Check!$I98</f>
        <v>4564.9290000000001</v>
      </c>
    </row>
    <row r="102" spans="1:13" ht="14">
      <c r="A102" s="385"/>
      <c r="B102" s="386"/>
      <c r="C102" s="386"/>
      <c r="D102" s="379"/>
      <c r="E102" s="161" t="s">
        <v>390</v>
      </c>
      <c r="F102" s="135">
        <f>[1]NewLargeOffice_Check!$G99</f>
        <v>6521.2987999999996</v>
      </c>
      <c r="G102" s="234" t="s">
        <v>195</v>
      </c>
      <c r="H102" s="235">
        <f>[1]NewLargeOffice_Check!$H99</f>
        <v>58725.59995376</v>
      </c>
      <c r="I102" s="138">
        <v>1</v>
      </c>
      <c r="J102" s="139">
        <v>1408.9023999999999</v>
      </c>
      <c r="K102" s="140">
        <v>813.18340000000001</v>
      </c>
      <c r="L102" s="140">
        <f t="shared" si="14"/>
        <v>1408.9023999999999</v>
      </c>
      <c r="M102" s="238">
        <f>[1]NewLargeOffice_Check!$I99</f>
        <v>813.18340000000001</v>
      </c>
    </row>
    <row r="103" spans="1:13" ht="14">
      <c r="A103" s="385"/>
      <c r="B103" s="386"/>
      <c r="C103" s="386"/>
      <c r="D103" s="379"/>
      <c r="E103" s="161" t="s">
        <v>391</v>
      </c>
      <c r="F103" s="135">
        <f>[1]NewLargeOffice_Check!$G100</f>
        <v>5245.4166999999998</v>
      </c>
      <c r="G103" s="234" t="s">
        <v>195</v>
      </c>
      <c r="H103" s="235">
        <f>[1]NewLargeOffice_Check!$H100</f>
        <v>47236.026466839998</v>
      </c>
      <c r="I103" s="138">
        <v>1</v>
      </c>
      <c r="J103" s="139">
        <v>792.45830000000001</v>
      </c>
      <c r="K103" s="140">
        <v>457.00779999999997</v>
      </c>
      <c r="L103" s="140">
        <f t="shared" si="14"/>
        <v>792.45830000000001</v>
      </c>
      <c r="M103" s="238">
        <f>[1]NewLargeOffice_Check!$I100</f>
        <v>457.00779999999997</v>
      </c>
    </row>
    <row r="104" spans="1:13" ht="14">
      <c r="A104" s="385"/>
      <c r="B104" s="386"/>
      <c r="C104" s="386"/>
      <c r="D104" s="379"/>
      <c r="E104" s="161" t="s">
        <v>392</v>
      </c>
      <c r="F104" s="135">
        <f>[1]NewLargeOffice_Check!$G101</f>
        <v>6166</v>
      </c>
      <c r="G104" s="234" t="s">
        <v>195</v>
      </c>
      <c r="H104" s="235">
        <f>[1]NewLargeOffice_Check!$H101</f>
        <v>55526.063200000004</v>
      </c>
      <c r="I104" s="138">
        <v>1</v>
      </c>
      <c r="J104" s="139">
        <v>1290.4464</v>
      </c>
      <c r="K104" s="140">
        <v>744.74059999999997</v>
      </c>
      <c r="L104" s="140">
        <f t="shared" si="14"/>
        <v>1290.4464</v>
      </c>
      <c r="M104" s="238">
        <f>[1]NewLargeOffice_Check!$I101</f>
        <v>744.74059999999997</v>
      </c>
    </row>
    <row r="105" spans="1:13" ht="14">
      <c r="A105" s="382"/>
      <c r="B105" s="384"/>
      <c r="C105" s="384"/>
      <c r="D105" s="380"/>
      <c r="E105" s="161" t="s">
        <v>393</v>
      </c>
      <c r="F105" s="135">
        <f>[1]NewLargeOffice_Check!$G102</f>
        <v>4695.1115</v>
      </c>
      <c r="G105" s="234" t="s">
        <v>195</v>
      </c>
      <c r="H105" s="235">
        <f>[1]NewLargeOffice_Check!$H102</f>
        <v>42280.418079800002</v>
      </c>
      <c r="I105" s="138">
        <v>1</v>
      </c>
      <c r="J105" s="139">
        <v>791.56719999999996</v>
      </c>
      <c r="K105" s="140">
        <v>456.49290000000002</v>
      </c>
      <c r="L105" s="140">
        <f t="shared" si="14"/>
        <v>791.56719999999996</v>
      </c>
      <c r="M105" s="238">
        <f>[1]NewLargeOffice_Check!$I102</f>
        <v>456.49290000000002</v>
      </c>
    </row>
    <row r="106" spans="1:13" ht="12.5">
      <c r="A106" s="381" t="s">
        <v>310</v>
      </c>
      <c r="B106" s="383">
        <f>SUM(F107:F110)</f>
        <v>14982.5</v>
      </c>
      <c r="C106" s="383">
        <f>SUM(H107:H110)</f>
        <v>133973.008</v>
      </c>
      <c r="D106" s="378">
        <f>SUM(F107:F110)/$B$126</f>
        <v>3.0161647644892674E-2</v>
      </c>
      <c r="E106" s="132"/>
      <c r="F106" s="132"/>
      <c r="G106" s="133"/>
      <c r="H106" s="149"/>
      <c r="I106" s="132"/>
      <c r="J106" s="132"/>
      <c r="K106" s="132"/>
      <c r="L106" s="132"/>
      <c r="M106" s="237"/>
    </row>
    <row r="107" spans="1:13" ht="14">
      <c r="A107" s="385"/>
      <c r="B107" s="386"/>
      <c r="C107" s="386"/>
      <c r="D107" s="379"/>
      <c r="E107" s="161" t="s">
        <v>394</v>
      </c>
      <c r="F107" s="135">
        <f>[1]NewLargeOffice_Check!$G104</f>
        <v>942.5</v>
      </c>
      <c r="G107" s="234" t="s">
        <v>195</v>
      </c>
      <c r="H107" s="235">
        <f>[1]NewLargeOffice_Check!$H104</f>
        <v>7540</v>
      </c>
      <c r="I107" s="138">
        <v>1</v>
      </c>
      <c r="J107" s="139">
        <v>0</v>
      </c>
      <c r="K107" s="140">
        <v>0</v>
      </c>
      <c r="L107" s="140">
        <f t="shared" ref="L107:L110" si="15">$I107*J107</f>
        <v>0</v>
      </c>
      <c r="M107" s="238">
        <f>[1]NewLargeOffice_Check!$I104</f>
        <v>0</v>
      </c>
    </row>
    <row r="108" spans="1:13" ht="14">
      <c r="A108" s="385"/>
      <c r="B108" s="386"/>
      <c r="C108" s="386"/>
      <c r="D108" s="379"/>
      <c r="E108" s="161" t="s">
        <v>395</v>
      </c>
      <c r="F108" s="135">
        <f>[1]NewLargeOffice_Check!$G105</f>
        <v>1170</v>
      </c>
      <c r="G108" s="234" t="s">
        <v>195</v>
      </c>
      <c r="H108" s="235">
        <f>[1]NewLargeOffice_Check!$H105</f>
        <v>10536.084000000001</v>
      </c>
      <c r="I108" s="138">
        <v>1</v>
      </c>
      <c r="J108" s="139">
        <v>0</v>
      </c>
      <c r="K108" s="140">
        <v>0</v>
      </c>
      <c r="L108" s="140">
        <f t="shared" si="15"/>
        <v>0</v>
      </c>
      <c r="M108" s="238">
        <f>[1]NewLargeOffice_Check!$I105</f>
        <v>0</v>
      </c>
    </row>
    <row r="109" spans="1:13" ht="14">
      <c r="A109" s="385"/>
      <c r="B109" s="386"/>
      <c r="C109" s="386"/>
      <c r="D109" s="379"/>
      <c r="E109" s="161" t="s">
        <v>396</v>
      </c>
      <c r="F109" s="135">
        <f>[1]NewLargeOffice_Check!$G106</f>
        <v>11700</v>
      </c>
      <c r="G109" s="234" t="s">
        <v>195</v>
      </c>
      <c r="H109" s="235">
        <f>[1]NewLargeOffice_Check!$H106</f>
        <v>105360.84</v>
      </c>
      <c r="I109" s="138">
        <v>10</v>
      </c>
      <c r="J109" s="139">
        <v>0</v>
      </c>
      <c r="K109" s="140">
        <v>0</v>
      </c>
      <c r="L109" s="140">
        <f t="shared" si="15"/>
        <v>0</v>
      </c>
      <c r="M109" s="238">
        <f>[1]NewLargeOffice_Check!$I106</f>
        <v>0</v>
      </c>
    </row>
    <row r="110" spans="1:13" ht="14">
      <c r="A110" s="382"/>
      <c r="B110" s="384"/>
      <c r="C110" s="384"/>
      <c r="D110" s="380"/>
      <c r="E110" s="161" t="s">
        <v>397</v>
      </c>
      <c r="F110" s="135">
        <f>[1]NewLargeOffice_Check!$G107</f>
        <v>1170</v>
      </c>
      <c r="G110" s="234" t="s">
        <v>195</v>
      </c>
      <c r="H110" s="235">
        <f>[1]NewLargeOffice_Check!$H107</f>
        <v>10536.084000000001</v>
      </c>
      <c r="I110" s="138">
        <v>1</v>
      </c>
      <c r="J110" s="139">
        <v>0</v>
      </c>
      <c r="K110" s="140">
        <v>0</v>
      </c>
      <c r="L110" s="140">
        <f t="shared" si="15"/>
        <v>0</v>
      </c>
      <c r="M110" s="238">
        <f>[1]NewLargeOffice_Check!$I107</f>
        <v>0</v>
      </c>
    </row>
    <row r="111" spans="1:13" ht="12.5">
      <c r="A111" s="381" t="s">
        <v>311</v>
      </c>
      <c r="B111" s="383">
        <f>SUM(F112:F119)</f>
        <v>8424</v>
      </c>
      <c r="C111" s="383">
        <f>SUM(H112:H119)</f>
        <v>75208.435200000007</v>
      </c>
      <c r="D111" s="378">
        <f>SUM(F112:F119)/$B$126</f>
        <v>1.6958566311401694E-2</v>
      </c>
      <c r="E111" s="132"/>
      <c r="F111" s="132"/>
      <c r="G111" s="133"/>
      <c r="H111" s="149"/>
      <c r="I111" s="132"/>
      <c r="J111" s="132"/>
      <c r="K111" s="132"/>
      <c r="L111" s="132"/>
      <c r="M111" s="237"/>
    </row>
    <row r="112" spans="1:13" ht="14">
      <c r="A112" s="385"/>
      <c r="B112" s="386"/>
      <c r="C112" s="386"/>
      <c r="D112" s="379"/>
      <c r="E112" s="161" t="s">
        <v>398</v>
      </c>
      <c r="F112" s="135">
        <f>[1]NewLargeOffice_Check!$G109</f>
        <v>324</v>
      </c>
      <c r="G112" s="234" t="s">
        <v>195</v>
      </c>
      <c r="H112" s="235">
        <f>[1]NewLargeOffice_Check!$H109</f>
        <v>2592</v>
      </c>
      <c r="I112" s="138">
        <v>1</v>
      </c>
      <c r="J112" s="139">
        <v>0</v>
      </c>
      <c r="K112" s="140">
        <v>0</v>
      </c>
      <c r="L112" s="140">
        <f t="shared" ref="L112:L119" si="16">$I112*J112</f>
        <v>0</v>
      </c>
      <c r="M112" s="238">
        <f>[1]NewLargeOffice_Check!$I109</f>
        <v>0</v>
      </c>
    </row>
    <row r="113" spans="1:13" ht="14">
      <c r="A113" s="385"/>
      <c r="B113" s="386"/>
      <c r="C113" s="386"/>
      <c r="D113" s="379"/>
      <c r="E113" s="161" t="s">
        <v>399</v>
      </c>
      <c r="F113" s="135">
        <f>[1]NewLargeOffice_Check!$G110</f>
        <v>324</v>
      </c>
      <c r="G113" s="234" t="s">
        <v>195</v>
      </c>
      <c r="H113" s="235">
        <f>[1]NewLargeOffice_Check!$H110</f>
        <v>2592</v>
      </c>
      <c r="I113" s="138">
        <v>1</v>
      </c>
      <c r="J113" s="139">
        <v>0</v>
      </c>
      <c r="K113" s="140">
        <v>0</v>
      </c>
      <c r="L113" s="140">
        <f t="shared" si="16"/>
        <v>0</v>
      </c>
      <c r="M113" s="238">
        <f>[1]NewLargeOffice_Check!$I110</f>
        <v>0</v>
      </c>
    </row>
    <row r="114" spans="1:13" ht="14">
      <c r="A114" s="385"/>
      <c r="B114" s="386"/>
      <c r="C114" s="386"/>
      <c r="D114" s="379"/>
      <c r="E114" s="161" t="s">
        <v>400</v>
      </c>
      <c r="F114" s="135">
        <f>[1]NewLargeOffice_Check!$G111</f>
        <v>324</v>
      </c>
      <c r="G114" s="234" t="s">
        <v>195</v>
      </c>
      <c r="H114" s="235">
        <f>[1]NewLargeOffice_Check!$H111</f>
        <v>2917.6848</v>
      </c>
      <c r="I114" s="138">
        <v>1</v>
      </c>
      <c r="J114" s="139">
        <v>0</v>
      </c>
      <c r="K114" s="140">
        <v>0</v>
      </c>
      <c r="L114" s="140">
        <f t="shared" si="16"/>
        <v>0</v>
      </c>
      <c r="M114" s="238">
        <f>[1]NewLargeOffice_Check!$I111</f>
        <v>0</v>
      </c>
    </row>
    <row r="115" spans="1:13" ht="14">
      <c r="A115" s="385"/>
      <c r="B115" s="386"/>
      <c r="C115" s="386"/>
      <c r="D115" s="379"/>
      <c r="E115" s="161" t="s">
        <v>401</v>
      </c>
      <c r="F115" s="135">
        <f>[1]NewLargeOffice_Check!$G112</f>
        <v>324</v>
      </c>
      <c r="G115" s="234" t="s">
        <v>195</v>
      </c>
      <c r="H115" s="235">
        <f>[1]NewLargeOffice_Check!$H112</f>
        <v>2917.6848</v>
      </c>
      <c r="I115" s="138">
        <v>1</v>
      </c>
      <c r="J115" s="139">
        <v>0</v>
      </c>
      <c r="K115" s="140">
        <v>0</v>
      </c>
      <c r="L115" s="140">
        <f t="shared" si="16"/>
        <v>0</v>
      </c>
      <c r="M115" s="238">
        <f>[1]NewLargeOffice_Check!$I112</f>
        <v>0</v>
      </c>
    </row>
    <row r="116" spans="1:13" ht="14">
      <c r="A116" s="385"/>
      <c r="B116" s="386"/>
      <c r="C116" s="386"/>
      <c r="D116" s="379"/>
      <c r="E116" s="161" t="s">
        <v>402</v>
      </c>
      <c r="F116" s="135">
        <f>[1]NewLargeOffice_Check!$G113</f>
        <v>3240</v>
      </c>
      <c r="G116" s="234" t="s">
        <v>195</v>
      </c>
      <c r="H116" s="235">
        <f>[1]NewLargeOffice_Check!$H113</f>
        <v>29176.848000000002</v>
      </c>
      <c r="I116" s="138">
        <v>10</v>
      </c>
      <c r="J116" s="139">
        <v>0</v>
      </c>
      <c r="K116" s="140">
        <v>0</v>
      </c>
      <c r="L116" s="140">
        <f t="shared" si="16"/>
        <v>0</v>
      </c>
      <c r="M116" s="238">
        <f>[1]NewLargeOffice_Check!$I113</f>
        <v>0</v>
      </c>
    </row>
    <row r="117" spans="1:13" ht="14">
      <c r="A117" s="385"/>
      <c r="B117" s="386"/>
      <c r="C117" s="386"/>
      <c r="D117" s="379"/>
      <c r="E117" s="161" t="s">
        <v>403</v>
      </c>
      <c r="F117" s="135">
        <f>[1]NewLargeOffice_Check!$G114</f>
        <v>3240</v>
      </c>
      <c r="G117" s="234" t="s">
        <v>195</v>
      </c>
      <c r="H117" s="235">
        <f>[1]NewLargeOffice_Check!$H114</f>
        <v>29176.848000000002</v>
      </c>
      <c r="I117" s="138">
        <v>10</v>
      </c>
      <c r="J117" s="139">
        <v>0</v>
      </c>
      <c r="K117" s="140">
        <v>0</v>
      </c>
      <c r="L117" s="140">
        <f t="shared" si="16"/>
        <v>0</v>
      </c>
      <c r="M117" s="238">
        <f>[1]NewLargeOffice_Check!$I114</f>
        <v>0</v>
      </c>
    </row>
    <row r="118" spans="1:13" ht="14">
      <c r="A118" s="385"/>
      <c r="B118" s="386"/>
      <c r="C118" s="386"/>
      <c r="D118" s="379"/>
      <c r="E118" s="161" t="s">
        <v>404</v>
      </c>
      <c r="F118" s="135">
        <f>[1]NewLargeOffice_Check!$G115</f>
        <v>324</v>
      </c>
      <c r="G118" s="234" t="s">
        <v>195</v>
      </c>
      <c r="H118" s="235">
        <f>[1]NewLargeOffice_Check!$H115</f>
        <v>2917.6848</v>
      </c>
      <c r="I118" s="138">
        <v>1</v>
      </c>
      <c r="J118" s="139">
        <v>0</v>
      </c>
      <c r="K118" s="140">
        <v>0</v>
      </c>
      <c r="L118" s="140">
        <f t="shared" si="16"/>
        <v>0</v>
      </c>
      <c r="M118" s="238">
        <f>[1]NewLargeOffice_Check!$I115</f>
        <v>0</v>
      </c>
    </row>
    <row r="119" spans="1:13" ht="14">
      <c r="A119" s="382"/>
      <c r="B119" s="384"/>
      <c r="C119" s="384"/>
      <c r="D119" s="380"/>
      <c r="E119" s="161" t="s">
        <v>405</v>
      </c>
      <c r="F119" s="135">
        <f>[1]NewLargeOffice_Check!$G116</f>
        <v>324</v>
      </c>
      <c r="G119" s="234" t="s">
        <v>195</v>
      </c>
      <c r="H119" s="235">
        <f>[1]NewLargeOffice_Check!$H116</f>
        <v>2917.6848</v>
      </c>
      <c r="I119" s="138">
        <v>1</v>
      </c>
      <c r="J119" s="139">
        <v>0</v>
      </c>
      <c r="K119" s="140">
        <v>0</v>
      </c>
      <c r="L119" s="140">
        <f t="shared" si="16"/>
        <v>0</v>
      </c>
      <c r="M119" s="238">
        <f>[1]NewLargeOffice_Check!$I116</f>
        <v>0</v>
      </c>
    </row>
    <row r="120" spans="1:13" ht="12.5">
      <c r="A120" s="381" t="s">
        <v>276</v>
      </c>
      <c r="B120" s="383">
        <f>SUM(F121)</f>
        <v>504</v>
      </c>
      <c r="C120" s="383">
        <f>SUM(H121)</f>
        <v>4032</v>
      </c>
      <c r="D120" s="378">
        <f>SUM(F121)/$B$126</f>
        <v>1.0146150784599304E-3</v>
      </c>
      <c r="E120" s="132"/>
      <c r="F120" s="132"/>
      <c r="G120" s="133"/>
      <c r="H120" s="149"/>
      <c r="I120" s="132"/>
      <c r="J120" s="132"/>
      <c r="K120" s="132"/>
      <c r="L120" s="132"/>
      <c r="M120" s="237"/>
    </row>
    <row r="121" spans="1:13" ht="12.5">
      <c r="A121" s="382"/>
      <c r="B121" s="384"/>
      <c r="C121" s="384"/>
      <c r="D121" s="380"/>
      <c r="E121" s="134" t="s">
        <v>406</v>
      </c>
      <c r="F121" s="135">
        <f>[1]NewLargeOffice_Check!$G118</f>
        <v>504</v>
      </c>
      <c r="G121" s="234" t="s">
        <v>195</v>
      </c>
      <c r="H121" s="235">
        <f>[1]NewLargeOffice_Check!$H118</f>
        <v>4032</v>
      </c>
      <c r="I121" s="138">
        <v>1</v>
      </c>
      <c r="J121" s="139">
        <v>0</v>
      </c>
      <c r="K121" s="140">
        <v>0</v>
      </c>
      <c r="L121" s="140">
        <f t="shared" ref="L121" si="17">$I121*J121</f>
        <v>0</v>
      </c>
      <c r="M121" s="238">
        <f>[1]NewLargeOffice_Check!$I118</f>
        <v>0</v>
      </c>
    </row>
    <row r="122" spans="1:13" ht="12.5">
      <c r="A122" s="381" t="s">
        <v>312</v>
      </c>
      <c r="B122" s="383">
        <f>SUM(F123:F125)</f>
        <v>460235.17319999996</v>
      </c>
      <c r="C122" s="383">
        <f>SUM(H123:H125)</f>
        <v>1840940.6927999998</v>
      </c>
      <c r="D122" s="378">
        <v>0</v>
      </c>
      <c r="E122" s="132"/>
      <c r="F122" s="132"/>
      <c r="G122" s="133"/>
      <c r="H122" s="149"/>
      <c r="I122" s="132"/>
      <c r="J122" s="132"/>
      <c r="K122" s="132"/>
      <c r="L122" s="132"/>
      <c r="M122" s="237"/>
    </row>
    <row r="123" spans="1:13" ht="12.5">
      <c r="A123" s="385"/>
      <c r="B123" s="386"/>
      <c r="C123" s="386"/>
      <c r="D123" s="379"/>
      <c r="E123" s="134" t="s">
        <v>407</v>
      </c>
      <c r="F123" s="135">
        <f>[1]NewLargeOffice_Check!$G10</f>
        <v>38352.931100000002</v>
      </c>
      <c r="G123" s="234" t="s">
        <v>198</v>
      </c>
      <c r="H123" s="235">
        <f>[1]NewLargeOffice_Check!$H10</f>
        <v>153411.72440000001</v>
      </c>
      <c r="I123" s="138">
        <v>1</v>
      </c>
      <c r="J123" s="139">
        <v>1599.0208</v>
      </c>
      <c r="K123" s="140">
        <v>0</v>
      </c>
      <c r="L123" s="140">
        <f t="shared" ref="L123:L125" si="18">$I123*J123</f>
        <v>1599.0208</v>
      </c>
      <c r="M123" s="238">
        <f>[1]NewLargeOffice_Check!$I10</f>
        <v>0</v>
      </c>
    </row>
    <row r="124" spans="1:13" ht="12.5">
      <c r="A124" s="385"/>
      <c r="B124" s="386"/>
      <c r="C124" s="386"/>
      <c r="D124" s="379"/>
      <c r="E124" s="134" t="s">
        <v>313</v>
      </c>
      <c r="F124" s="135">
        <f>[1]NewLargeOffice_Check!$G88</f>
        <v>383529.31099999999</v>
      </c>
      <c r="G124" s="234" t="s">
        <v>198</v>
      </c>
      <c r="H124" s="235">
        <f>[1]NewLargeOffice_Check!$H88</f>
        <v>1534117.2439999999</v>
      </c>
      <c r="I124" s="138">
        <v>10</v>
      </c>
      <c r="J124" s="139">
        <v>1599.0208</v>
      </c>
      <c r="K124" s="140">
        <v>0</v>
      </c>
      <c r="L124" s="140">
        <f t="shared" si="18"/>
        <v>15990.208000000001</v>
      </c>
      <c r="M124" s="238">
        <f>[1]NewLargeOffice_Check!$I88</f>
        <v>0</v>
      </c>
    </row>
    <row r="125" spans="1:13" ht="12.5">
      <c r="A125" s="382"/>
      <c r="B125" s="384"/>
      <c r="C125" s="384"/>
      <c r="D125" s="380"/>
      <c r="E125" s="134" t="s">
        <v>314</v>
      </c>
      <c r="F125" s="135">
        <f>[1]NewLargeOffice_Check!$G117</f>
        <v>38352.931100000002</v>
      </c>
      <c r="G125" s="234" t="s">
        <v>198</v>
      </c>
      <c r="H125" s="235">
        <f>[1]NewLargeOffice_Check!$H117</f>
        <v>153411.72440000001</v>
      </c>
      <c r="I125" s="138">
        <v>1</v>
      </c>
      <c r="J125" s="139">
        <v>1599.0208</v>
      </c>
      <c r="K125" s="140">
        <v>0</v>
      </c>
      <c r="L125" s="140">
        <f t="shared" si="18"/>
        <v>1599.0208</v>
      </c>
      <c r="M125" s="238">
        <f>[1]NewLargeOffice_Check!$I117</f>
        <v>0</v>
      </c>
    </row>
    <row r="126" spans="1:13" ht="14.5">
      <c r="A126" s="186" t="s">
        <v>315</v>
      </c>
      <c r="B126" s="187">
        <f>SUM(B4:B121)</f>
        <v>496740.10439999995</v>
      </c>
      <c r="C126" s="187">
        <f>SUM(C4:C121)</f>
        <v>4434691.6218011612</v>
      </c>
      <c r="D126" s="188">
        <f>SUM(D4:D125)</f>
        <v>1.0037202552876867</v>
      </c>
      <c r="E126" s="141"/>
      <c r="F126" s="141"/>
      <c r="G126" s="142"/>
      <c r="H126" s="236"/>
      <c r="I126" s="142"/>
      <c r="J126" s="142"/>
      <c r="K126" s="142"/>
      <c r="L126" s="189">
        <f>SUM(L4:L125)</f>
        <v>113078.51230000002</v>
      </c>
      <c r="M126" s="189">
        <f>SUM(M4:M125)</f>
        <v>51430.138499999994</v>
      </c>
    </row>
    <row r="127" spans="1:13" ht="14">
      <c r="A127" s="153" t="s">
        <v>461</v>
      </c>
      <c r="F127" s="162"/>
      <c r="H127" s="162"/>
      <c r="L127" s="163"/>
      <c r="M127" s="163"/>
    </row>
  </sheetData>
  <mergeCells count="75">
    <mergeCell ref="A92:A105"/>
    <mergeCell ref="B92:B105"/>
    <mergeCell ref="C92:C105"/>
    <mergeCell ref="A122:A125"/>
    <mergeCell ref="B122:B125"/>
    <mergeCell ref="C122:C125"/>
    <mergeCell ref="A106:A110"/>
    <mergeCell ref="B106:B110"/>
    <mergeCell ref="C106:C110"/>
    <mergeCell ref="A111:A119"/>
    <mergeCell ref="B111:B119"/>
    <mergeCell ref="C111:C119"/>
    <mergeCell ref="A120:A121"/>
    <mergeCell ref="B120:B121"/>
    <mergeCell ref="C120:C121"/>
    <mergeCell ref="A81:A82"/>
    <mergeCell ref="B81:B82"/>
    <mergeCell ref="C81:C82"/>
    <mergeCell ref="A83:A91"/>
    <mergeCell ref="B83:B91"/>
    <mergeCell ref="C83:C91"/>
    <mergeCell ref="D11:D15"/>
    <mergeCell ref="D9:D10"/>
    <mergeCell ref="D4:D8"/>
    <mergeCell ref="D16:D23"/>
    <mergeCell ref="A4:A8"/>
    <mergeCell ref="B4:B8"/>
    <mergeCell ref="C4:C8"/>
    <mergeCell ref="A9:A10"/>
    <mergeCell ref="B9:B10"/>
    <mergeCell ref="C9:C10"/>
    <mergeCell ref="A11:A15"/>
    <mergeCell ref="B11:B15"/>
    <mergeCell ref="C11:C15"/>
    <mergeCell ref="A16:A23"/>
    <mergeCell ref="B16:B23"/>
    <mergeCell ref="C16:C23"/>
    <mergeCell ref="D24:D33"/>
    <mergeCell ref="A36:A39"/>
    <mergeCell ref="B36:B39"/>
    <mergeCell ref="C36:C39"/>
    <mergeCell ref="A34:A35"/>
    <mergeCell ref="B34:B35"/>
    <mergeCell ref="C34:C35"/>
    <mergeCell ref="D34:D35"/>
    <mergeCell ref="A24:A33"/>
    <mergeCell ref="B24:B33"/>
    <mergeCell ref="C24:C33"/>
    <mergeCell ref="D40:D44"/>
    <mergeCell ref="D45:D70"/>
    <mergeCell ref="A71:A72"/>
    <mergeCell ref="B71:B72"/>
    <mergeCell ref="C71:C72"/>
    <mergeCell ref="D71:D72"/>
    <mergeCell ref="A40:A44"/>
    <mergeCell ref="B40:B44"/>
    <mergeCell ref="C40:C44"/>
    <mergeCell ref="A45:A70"/>
    <mergeCell ref="B45:B70"/>
    <mergeCell ref="C45:C70"/>
    <mergeCell ref="D73:D78"/>
    <mergeCell ref="A79:A80"/>
    <mergeCell ref="B79:B80"/>
    <mergeCell ref="C79:C80"/>
    <mergeCell ref="D79:D80"/>
    <mergeCell ref="A73:A78"/>
    <mergeCell ref="B73:B78"/>
    <mergeCell ref="C73:C78"/>
    <mergeCell ref="D106:D110"/>
    <mergeCell ref="D111:D119"/>
    <mergeCell ref="D122:D125"/>
    <mergeCell ref="D120:D121"/>
    <mergeCell ref="D81:D82"/>
    <mergeCell ref="D83:D91"/>
    <mergeCell ref="D92:D105"/>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6B98-E1F1-44A4-83AE-94DD91EDF012}">
  <sheetPr>
    <tabColor rgb="FF00FF00"/>
  </sheetPr>
  <dimension ref="A1:H29"/>
  <sheetViews>
    <sheetView zoomScale="70" zoomScaleNormal="70" workbookViewId="0">
      <selection activeCell="N15" sqref="N15"/>
    </sheetView>
  </sheetViews>
  <sheetFormatPr defaultRowHeight="10.5"/>
  <cols>
    <col min="1" max="1" width="30.33203125" customWidth="1"/>
    <col min="2" max="2" width="13.88671875" bestFit="1" customWidth="1"/>
    <col min="3" max="3" width="16.88671875" customWidth="1"/>
    <col min="4" max="4" width="18" customWidth="1"/>
  </cols>
  <sheetData>
    <row r="1" spans="1:8" ht="15.5" customHeight="1">
      <c r="A1" s="16" t="s">
        <v>408</v>
      </c>
      <c r="B1" s="16"/>
      <c r="C1" s="16"/>
      <c r="D1" s="16"/>
      <c r="E1" s="146"/>
      <c r="F1" s="146"/>
      <c r="G1" s="146"/>
      <c r="H1" s="146"/>
    </row>
    <row r="2" spans="1:8" ht="28">
      <c r="A2" s="181" t="s">
        <v>280</v>
      </c>
      <c r="B2" s="181" t="s">
        <v>281</v>
      </c>
      <c r="C2" s="198" t="s">
        <v>282</v>
      </c>
      <c r="D2" s="199" t="s">
        <v>283</v>
      </c>
      <c r="E2" s="387" t="s">
        <v>413</v>
      </c>
      <c r="F2" s="388"/>
      <c r="G2" s="388"/>
      <c r="H2" s="389"/>
    </row>
    <row r="3" spans="1:8" ht="12.5">
      <c r="A3" s="200"/>
      <c r="B3" s="201"/>
      <c r="C3" s="201"/>
      <c r="D3" s="202"/>
      <c r="E3" s="211">
        <v>2004</v>
      </c>
      <c r="F3" s="212">
        <v>2007</v>
      </c>
      <c r="G3" s="212">
        <v>2010</v>
      </c>
      <c r="H3" s="212">
        <v>2013</v>
      </c>
    </row>
    <row r="4" spans="1:8" ht="12.5">
      <c r="A4" s="203" t="s">
        <v>289</v>
      </c>
      <c r="B4" s="190">
        <f>'Zone Summary'!B4:B8</f>
        <v>8892</v>
      </c>
      <c r="C4" s="190">
        <f>'Zone Summary'!C4:C8</f>
        <v>79386.681600000011</v>
      </c>
      <c r="D4" s="191">
        <f>'Zone Summary'!D4:D8</f>
        <v>1.7900708884257346E-2</v>
      </c>
      <c r="E4" s="192">
        <v>0.8</v>
      </c>
      <c r="F4" s="190">
        <v>0.8</v>
      </c>
      <c r="G4" s="190">
        <v>0.69</v>
      </c>
      <c r="H4" s="230">
        <v>0.63</v>
      </c>
    </row>
    <row r="5" spans="1:8" ht="14.5">
      <c r="A5" s="204" t="s">
        <v>440</v>
      </c>
      <c r="B5" s="193">
        <f>'Zone Summary'!B9</f>
        <v>1915.25</v>
      </c>
      <c r="C5" s="193">
        <f>'Zone Summary'!C9</f>
        <v>17247.209300000002</v>
      </c>
      <c r="D5" s="194">
        <f>'Zone Summary'!D9</f>
        <v>3.8556379544055193E-3</v>
      </c>
      <c r="E5" s="195">
        <v>1.3</v>
      </c>
      <c r="F5" s="193">
        <v>1.3</v>
      </c>
      <c r="G5" s="193">
        <v>1.23</v>
      </c>
      <c r="H5" s="229">
        <v>0.9</v>
      </c>
    </row>
    <row r="6" spans="1:8" ht="12.5">
      <c r="A6" s="204" t="s">
        <v>290</v>
      </c>
      <c r="B6" s="193">
        <f>'Zone Summary'!B11</f>
        <v>119</v>
      </c>
      <c r="C6" s="193">
        <f>'Zone Summary'!C11</f>
        <v>952</v>
      </c>
      <c r="D6" s="194">
        <f>'Zone Summary'!D11</f>
        <v>3.9598171812116733E-3</v>
      </c>
      <c r="E6" s="195">
        <v>1.4</v>
      </c>
      <c r="F6" s="193">
        <v>1.4</v>
      </c>
      <c r="G6" s="193">
        <v>1.24</v>
      </c>
      <c r="H6" s="229">
        <v>1.24</v>
      </c>
    </row>
    <row r="7" spans="1:8" ht="25">
      <c r="A7" s="204" t="s">
        <v>291</v>
      </c>
      <c r="B7" s="193">
        <f>'Zone Summary'!B16</f>
        <v>7246.3854000000001</v>
      </c>
      <c r="C7" s="193">
        <f>'Zone Summary'!C16</f>
        <v>64685.819199999998</v>
      </c>
      <c r="D7" s="194">
        <f>'Zone Summary'!D16</f>
        <v>1.4587880736452173E-2</v>
      </c>
      <c r="E7" s="195">
        <v>1.3</v>
      </c>
      <c r="F7" s="193">
        <v>1.3</v>
      </c>
      <c r="G7" s="193">
        <v>0.98</v>
      </c>
      <c r="H7" s="229">
        <v>1.23</v>
      </c>
    </row>
    <row r="8" spans="1:8" ht="12.5" customHeight="1">
      <c r="A8" s="204" t="s">
        <v>292</v>
      </c>
      <c r="B8" s="193">
        <f>'Zone Summary'!B24</f>
        <v>23129.5003</v>
      </c>
      <c r="C8" s="193">
        <f>'Zone Summary'!C24</f>
        <v>207173.52230156001</v>
      </c>
      <c r="D8" s="194">
        <f>'Zone Summary'!D24</f>
        <v>4.6562578892110087E-2</v>
      </c>
      <c r="E8" s="195">
        <v>0.5</v>
      </c>
      <c r="F8" s="193">
        <v>0.5</v>
      </c>
      <c r="G8" s="193">
        <v>0.63</v>
      </c>
      <c r="H8" s="229">
        <v>0.66</v>
      </c>
    </row>
    <row r="9" spans="1:8" ht="12.5" customHeight="1">
      <c r="A9" s="204" t="s">
        <v>456</v>
      </c>
      <c r="B9" s="193">
        <f>'Zone Summary'!B34</f>
        <v>8435.6128000000008</v>
      </c>
      <c r="C9" s="193">
        <f>'Zone Summary'!C34</f>
        <v>67484.902400000006</v>
      </c>
      <c r="D9" s="196">
        <f>'Zone Summary'!D34</f>
        <v>1.6981944331209513E-2</v>
      </c>
      <c r="E9" s="195">
        <v>1</v>
      </c>
      <c r="F9" s="193">
        <v>1</v>
      </c>
      <c r="G9" s="193">
        <v>0.9</v>
      </c>
      <c r="H9" s="229">
        <v>0.82</v>
      </c>
    </row>
    <row r="10" spans="1:8" ht="12.5" customHeight="1">
      <c r="A10" s="204" t="s">
        <v>452</v>
      </c>
      <c r="B10" s="193">
        <f>'Zone Summary'!B36</f>
        <v>4704</v>
      </c>
      <c r="C10" s="193">
        <f>'Zone Summary'!C36</f>
        <v>42360.460799999993</v>
      </c>
      <c r="D10" s="194">
        <f>'Zone Summary'!D36</f>
        <v>9.4697407322926839E-3</v>
      </c>
      <c r="E10" s="195">
        <v>1</v>
      </c>
      <c r="F10" s="193">
        <v>1</v>
      </c>
      <c r="G10" s="193">
        <v>0.9</v>
      </c>
      <c r="H10" s="229">
        <v>0.82</v>
      </c>
    </row>
    <row r="11" spans="1:8" ht="12.5">
      <c r="A11" s="204" t="s">
        <v>293</v>
      </c>
      <c r="B11" s="193">
        <f>'Zone Summary'!B40</f>
        <v>7863.25</v>
      </c>
      <c r="C11" s="193">
        <f>'Zone Summary'!C40</f>
        <v>70336.438399999999</v>
      </c>
      <c r="D11" s="194">
        <f>'Zone Summary'!D40</f>
        <v>1.5829706380357238E-2</v>
      </c>
      <c r="E11" s="195">
        <v>0.9</v>
      </c>
      <c r="F11" s="193">
        <v>0.9</v>
      </c>
      <c r="G11" s="193">
        <v>0.65</v>
      </c>
      <c r="H11" s="229">
        <v>0.65</v>
      </c>
    </row>
    <row r="12" spans="1:8" ht="12.5">
      <c r="A12" s="204" t="s">
        <v>294</v>
      </c>
      <c r="B12" s="193">
        <f>'Zone Summary'!B45</f>
        <v>90459.389599999995</v>
      </c>
      <c r="C12" s="193">
        <f>'Zone Summary'!C45</f>
        <v>811815.30288611993</v>
      </c>
      <c r="D12" s="194">
        <f>'Zone Summary'!D45</f>
        <v>0.18210607277071708</v>
      </c>
      <c r="E12" s="195">
        <v>1.1000000000000001</v>
      </c>
      <c r="F12" s="193">
        <v>1.1000000000000001</v>
      </c>
      <c r="G12" s="193">
        <v>0.98</v>
      </c>
      <c r="H12" s="229">
        <v>1.1100000000000001</v>
      </c>
    </row>
    <row r="13" spans="1:8" ht="14.5">
      <c r="A13" s="204" t="s">
        <v>445</v>
      </c>
      <c r="B13" s="193">
        <f>'Zone Summary'!B71</f>
        <v>471.25</v>
      </c>
      <c r="C13" s="193">
        <f>'Zone Summary'!C71</f>
        <v>3770</v>
      </c>
      <c r="D13" s="194">
        <f>'Zone Summary'!D71</f>
        <v>9.4868522961159168E-4</v>
      </c>
      <c r="E13" s="195">
        <v>1.2</v>
      </c>
      <c r="F13" s="193">
        <v>1.2</v>
      </c>
      <c r="G13" s="193">
        <v>1.1100000000000001</v>
      </c>
      <c r="H13" s="229">
        <v>0.73</v>
      </c>
    </row>
    <row r="14" spans="1:8" ht="12.5">
      <c r="A14" s="204" t="s">
        <v>305</v>
      </c>
      <c r="B14" s="193">
        <f>'Zone Summary'!B73</f>
        <v>11815.3313</v>
      </c>
      <c r="C14" s="193">
        <f>'Zone Summary'!C73</f>
        <v>105756.09342275999</v>
      </c>
      <c r="D14" s="194">
        <f>'Zone Summary'!D73</f>
        <v>2.378574066265788E-2</v>
      </c>
      <c r="E14" s="195">
        <v>1.3</v>
      </c>
      <c r="F14" s="193">
        <v>1.3</v>
      </c>
      <c r="G14" s="193">
        <v>1.23</v>
      </c>
      <c r="H14" s="229">
        <v>0.9</v>
      </c>
    </row>
    <row r="15" spans="1:8" ht="12.5" customHeight="1">
      <c r="A15" s="204" t="s">
        <v>444</v>
      </c>
      <c r="B15" s="193">
        <f>'Zone Summary'!B79</f>
        <v>602.8125</v>
      </c>
      <c r="C15" s="193">
        <f>'Zone Summary'!C79</f>
        <v>4822.5</v>
      </c>
      <c r="D15" s="194">
        <f>'Zone Summary'!D79</f>
        <v>1.2135370079050137E-3</v>
      </c>
      <c r="E15" s="195">
        <v>1.2</v>
      </c>
      <c r="F15" s="193">
        <v>1.2</v>
      </c>
      <c r="G15" s="193">
        <v>1.1100000000000001</v>
      </c>
      <c r="H15" s="229">
        <v>0.73</v>
      </c>
    </row>
    <row r="16" spans="1:8" ht="14.5">
      <c r="A16" s="204" t="s">
        <v>441</v>
      </c>
      <c r="B16" s="193">
        <f>'Zone Summary'!B81</f>
        <v>987.375</v>
      </c>
      <c r="C16" s="193">
        <f>'Zone Summary'!C81</f>
        <v>8891.5093500000003</v>
      </c>
      <c r="D16" s="194">
        <f>'Zone Summary'!D81</f>
        <v>1.9877094505840751E-3</v>
      </c>
      <c r="E16" s="195">
        <v>1.2</v>
      </c>
      <c r="F16" s="193">
        <v>1.2</v>
      </c>
      <c r="G16" s="193">
        <v>1.1100000000000001</v>
      </c>
      <c r="H16" s="229">
        <v>0.73</v>
      </c>
    </row>
    <row r="17" spans="1:8" ht="12.5">
      <c r="A17" s="204" t="s">
        <v>308</v>
      </c>
      <c r="B17" s="193">
        <f>'Zone Summary'!B83</f>
        <v>27340.228199999998</v>
      </c>
      <c r="C17" s="193">
        <f>'Zone Summary'!C83</f>
        <v>237177.29759999999</v>
      </c>
      <c r="D17" s="194">
        <f>'Zone Summary'!D83</f>
        <v>5.5039301151300402E-2</v>
      </c>
      <c r="E17" s="195">
        <v>1.5</v>
      </c>
      <c r="F17" s="193">
        <v>1.5</v>
      </c>
      <c r="G17" s="193">
        <v>0.73</v>
      </c>
      <c r="H17" s="229">
        <v>0.42</v>
      </c>
    </row>
    <row r="18" spans="1:8" ht="12.5">
      <c r="A18" s="204" t="s">
        <v>309</v>
      </c>
      <c r="B18" s="193">
        <f>'Zone Summary'!B92</f>
        <v>278848.2193</v>
      </c>
      <c r="C18" s="193">
        <f>'Zone Summary'!C92</f>
        <v>2499618.4413407203</v>
      </c>
      <c r="D18" s="194">
        <f>'Zone Summary'!D92</f>
        <v>0.56135636488785989</v>
      </c>
      <c r="E18" s="195">
        <v>1.1000000000000001</v>
      </c>
      <c r="F18" s="193">
        <v>1.1000000000000001</v>
      </c>
      <c r="G18" s="193">
        <v>0.66</v>
      </c>
      <c r="H18" s="229">
        <v>0.98</v>
      </c>
    </row>
    <row r="19" spans="1:8" ht="12.5">
      <c r="A19" s="204" t="s">
        <v>310</v>
      </c>
      <c r="B19" s="193">
        <f>'Zone Summary'!B106</f>
        <v>14982.5</v>
      </c>
      <c r="C19" s="193">
        <f>'Zone Summary'!C106</f>
        <v>133973.008</v>
      </c>
      <c r="D19" s="194">
        <f>'Zone Summary'!D106</f>
        <v>3.0161647644892674E-2</v>
      </c>
      <c r="E19" s="195">
        <v>0.9</v>
      </c>
      <c r="F19" s="193">
        <v>0.9</v>
      </c>
      <c r="G19" s="193">
        <v>0.95</v>
      </c>
      <c r="H19" s="229">
        <v>0.98</v>
      </c>
    </row>
    <row r="20" spans="1:8" ht="12.5">
      <c r="A20" s="204" t="s">
        <v>311</v>
      </c>
      <c r="B20" s="193">
        <f>'Zone Summary'!B111</f>
        <v>8424</v>
      </c>
      <c r="C20" s="193">
        <f>'Zone Summary'!C111</f>
        <v>75208.435200000007</v>
      </c>
      <c r="D20" s="194">
        <f>'Zone Summary'!D111</f>
        <v>1.6958566311401694E-2</v>
      </c>
      <c r="E20" s="195">
        <v>0.6</v>
      </c>
      <c r="F20" s="193">
        <v>0.6</v>
      </c>
      <c r="G20" s="193">
        <v>0.9</v>
      </c>
      <c r="H20" s="229">
        <v>0.69</v>
      </c>
    </row>
    <row r="21" spans="1:8" ht="14.5">
      <c r="A21" s="204" t="s">
        <v>443</v>
      </c>
      <c r="B21" s="193">
        <f>'Zone Summary'!B120</f>
        <v>504</v>
      </c>
      <c r="C21" s="193">
        <f>'Zone Summary'!C120</f>
        <v>4032</v>
      </c>
      <c r="D21" s="194">
        <f>'Zone Summary'!D120</f>
        <v>1.0146150784599304E-3</v>
      </c>
      <c r="E21" s="195">
        <v>1.2</v>
      </c>
      <c r="F21" s="193">
        <v>1.2</v>
      </c>
      <c r="G21" s="193">
        <v>1.1100000000000001</v>
      </c>
      <c r="H21" s="229">
        <v>0.73</v>
      </c>
    </row>
    <row r="22" spans="1:8" ht="12.5">
      <c r="A22" s="204" t="s">
        <v>312</v>
      </c>
      <c r="B22" s="193">
        <f>'Zone Summary'!B122</f>
        <v>460235.17319999996</v>
      </c>
      <c r="C22" s="193">
        <f>'Zone Summary'!C122</f>
        <v>1840940.6927999998</v>
      </c>
      <c r="D22" s="194">
        <v>0</v>
      </c>
      <c r="E22" s="205"/>
      <c r="F22" s="206"/>
      <c r="G22" s="206"/>
      <c r="H22" s="209"/>
    </row>
    <row r="23" spans="1:8" ht="14.5">
      <c r="A23" s="186" t="s">
        <v>315</v>
      </c>
      <c r="B23" s="217">
        <f>SUM(B4:B21)</f>
        <v>496740.10439999995</v>
      </c>
      <c r="C23" s="217">
        <f>SUM(C4:C22)</f>
        <v>6275632.3146011606</v>
      </c>
      <c r="D23" s="218">
        <f>SUM(D4:D22)</f>
        <v>1.0037202552876867</v>
      </c>
      <c r="E23" s="207"/>
      <c r="F23" s="208"/>
      <c r="G23" s="208"/>
      <c r="H23" s="210"/>
    </row>
    <row r="24" spans="1:8" ht="25">
      <c r="A24" s="186" t="s">
        <v>194</v>
      </c>
      <c r="B24" s="200"/>
      <c r="C24" s="201"/>
      <c r="D24" s="202"/>
      <c r="E24" s="213">
        <f>SUMPRODUCT($D4:$D21,E4:E21)</f>
        <v>1.0826277705110539</v>
      </c>
      <c r="F24" s="213">
        <f t="shared" ref="F24:G24" si="0">SUMPRODUCT($D4:$D21,F4:F21)</f>
        <v>1.0826277705110539</v>
      </c>
      <c r="G24" s="213">
        <f t="shared" si="0"/>
        <v>0.76777369549749608</v>
      </c>
      <c r="H24" s="213">
        <f>SUMPRODUCT($D4:$D21,H4:H21)</f>
        <v>0.94213237636667058</v>
      </c>
    </row>
    <row r="25" spans="1:8" ht="14">
      <c r="A25" s="153" t="s">
        <v>411</v>
      </c>
    </row>
    <row r="26" spans="1:8" ht="14.5">
      <c r="A26" s="153" t="s">
        <v>412</v>
      </c>
    </row>
    <row r="27" spans="1:8" ht="14">
      <c r="A27" s="153" t="s">
        <v>439</v>
      </c>
    </row>
    <row r="28" spans="1:8" ht="14">
      <c r="A28" s="153" t="s">
        <v>442</v>
      </c>
    </row>
    <row r="29" spans="1:8" ht="14.5">
      <c r="A29" s="153" t="s">
        <v>454</v>
      </c>
    </row>
  </sheetData>
  <mergeCells count="1">
    <mergeCell ref="E2:H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3E4C-46DD-4F58-9612-EDEF5E011BA0}">
  <sheetPr>
    <tabColor rgb="FF00FF00"/>
  </sheetPr>
  <dimension ref="A1:P29"/>
  <sheetViews>
    <sheetView zoomScale="70" zoomScaleNormal="70" workbookViewId="0">
      <selection activeCell="V17" sqref="V17"/>
    </sheetView>
  </sheetViews>
  <sheetFormatPr defaultRowHeight="10.5"/>
  <cols>
    <col min="1" max="1" width="32.21875" customWidth="1"/>
    <col min="2" max="2" width="14.33203125" bestFit="1" customWidth="1"/>
    <col min="3" max="3" width="16.5546875" customWidth="1"/>
    <col min="4" max="4" width="18.21875" customWidth="1"/>
    <col min="9" max="11" width="11.21875" bestFit="1" customWidth="1"/>
    <col min="12" max="12" width="11.109375" customWidth="1"/>
    <col min="13" max="16" width="11.21875" bestFit="1" customWidth="1"/>
  </cols>
  <sheetData>
    <row r="1" spans="1:16" ht="15.5">
      <c r="A1" s="16" t="s">
        <v>38</v>
      </c>
      <c r="B1" s="16"/>
      <c r="C1" s="16"/>
      <c r="D1" s="16"/>
      <c r="E1" s="146"/>
      <c r="F1" s="146"/>
      <c r="G1" s="146"/>
      <c r="H1" s="146"/>
      <c r="I1" s="146"/>
      <c r="J1" s="146"/>
      <c r="K1" s="146"/>
      <c r="L1" s="146"/>
      <c r="M1" s="146"/>
      <c r="N1" s="146"/>
      <c r="O1" s="146"/>
      <c r="P1" s="146"/>
    </row>
    <row r="2" spans="1:16" ht="28">
      <c r="A2" s="181" t="s">
        <v>280</v>
      </c>
      <c r="B2" s="181" t="s">
        <v>281</v>
      </c>
      <c r="C2" s="181" t="s">
        <v>282</v>
      </c>
      <c r="D2" s="214" t="s">
        <v>283</v>
      </c>
      <c r="E2" s="388" t="s">
        <v>414</v>
      </c>
      <c r="F2" s="388"/>
      <c r="G2" s="388"/>
      <c r="H2" s="390"/>
      <c r="I2" s="388" t="s">
        <v>415</v>
      </c>
      <c r="J2" s="388"/>
      <c r="K2" s="388"/>
      <c r="L2" s="390"/>
      <c r="M2" s="388" t="s">
        <v>416</v>
      </c>
      <c r="N2" s="388"/>
      <c r="O2" s="388"/>
      <c r="P2" s="389"/>
    </row>
    <row r="3" spans="1:16" ht="14.5" customHeight="1">
      <c r="A3" s="149"/>
      <c r="B3" s="132"/>
      <c r="C3" s="132"/>
      <c r="D3" s="150"/>
      <c r="E3" s="211">
        <v>2004</v>
      </c>
      <c r="F3" s="212">
        <v>2007</v>
      </c>
      <c r="G3" s="212">
        <v>2010</v>
      </c>
      <c r="H3" s="215">
        <v>2013</v>
      </c>
      <c r="I3" s="211">
        <v>2004</v>
      </c>
      <c r="J3" s="212">
        <v>2007</v>
      </c>
      <c r="K3" s="212">
        <v>2010</v>
      </c>
      <c r="L3" s="215">
        <v>2013</v>
      </c>
      <c r="M3" s="211">
        <v>2004</v>
      </c>
      <c r="N3" s="212">
        <v>2007</v>
      </c>
      <c r="O3" s="212">
        <v>2010</v>
      </c>
      <c r="P3" s="212">
        <v>2013</v>
      </c>
    </row>
    <row r="4" spans="1:16" ht="12.5">
      <c r="A4" s="203" t="s">
        <v>289</v>
      </c>
      <c r="B4" s="190">
        <f>'Zone Summary'!B4:B8</f>
        <v>8892</v>
      </c>
      <c r="C4" s="190">
        <f>'Zone Summary'!C4:C8</f>
        <v>79386.681600000011</v>
      </c>
      <c r="D4" s="191">
        <f>'Zone Summary'!D4:D8</f>
        <v>1.7900708884257346E-2</v>
      </c>
      <c r="E4" s="192">
        <v>0</v>
      </c>
      <c r="F4" s="190">
        <v>0</v>
      </c>
      <c r="G4" s="190">
        <v>0</v>
      </c>
      <c r="H4" s="190">
        <v>0</v>
      </c>
      <c r="I4" s="216">
        <f t="shared" ref="I4:I21" si="0">IF(E4=0,0,1/E4*1000)</f>
        <v>0</v>
      </c>
      <c r="J4" s="176">
        <f t="shared" ref="J4:J21" si="1">IF(F4=0,0,1/F4*1000)</f>
        <v>0</v>
      </c>
      <c r="K4" s="176">
        <f t="shared" ref="K4:K21" si="2">IF(G4=0,0,1/G4*1000)</f>
        <v>0</v>
      </c>
      <c r="L4" s="176">
        <f t="shared" ref="L4:L21" si="3">IF(H4=0,0,1/H4*1000)</f>
        <v>0</v>
      </c>
      <c r="M4" s="216">
        <f t="shared" ref="M4:M21" si="4">IF(I4=0,0,$B4/I4)</f>
        <v>0</v>
      </c>
      <c r="N4" s="197">
        <f t="shared" ref="N4:N21" si="5">IF(J4=0,0,$B4/J4)</f>
        <v>0</v>
      </c>
      <c r="O4" s="197">
        <f t="shared" ref="O4:O21" si="6">IF(K4=0,0,$B4/K4)</f>
        <v>0</v>
      </c>
      <c r="P4" s="197">
        <f t="shared" ref="P4:P21" si="7">IF(L4=0,0,$B4/L4)</f>
        <v>0</v>
      </c>
    </row>
    <row r="5" spans="1:16" ht="14.5">
      <c r="A5" s="204" t="s">
        <v>440</v>
      </c>
      <c r="B5" s="193">
        <f>'Zone Summary'!B9</f>
        <v>1915.25</v>
      </c>
      <c r="C5" s="193">
        <f>'Zone Summary'!C9</f>
        <v>17247.209300000002</v>
      </c>
      <c r="D5" s="194">
        <f>'Zone Summary'!D9</f>
        <v>3.8556379544055193E-3</v>
      </c>
      <c r="E5" s="195">
        <v>10</v>
      </c>
      <c r="F5" s="193">
        <v>10</v>
      </c>
      <c r="G5" s="193">
        <v>10</v>
      </c>
      <c r="H5" s="193">
        <v>10</v>
      </c>
      <c r="I5" s="216">
        <f t="shared" si="0"/>
        <v>100</v>
      </c>
      <c r="J5" s="176">
        <f t="shared" si="1"/>
        <v>100</v>
      </c>
      <c r="K5" s="176">
        <f t="shared" si="2"/>
        <v>100</v>
      </c>
      <c r="L5" s="176">
        <f t="shared" si="3"/>
        <v>100</v>
      </c>
      <c r="M5" s="216">
        <f t="shared" si="4"/>
        <v>19.1525</v>
      </c>
      <c r="N5" s="197">
        <f t="shared" si="5"/>
        <v>19.1525</v>
      </c>
      <c r="O5" s="197">
        <f t="shared" si="6"/>
        <v>19.1525</v>
      </c>
      <c r="P5" s="197">
        <f t="shared" si="7"/>
        <v>19.1525</v>
      </c>
    </row>
    <row r="6" spans="1:16" ht="12.5">
      <c r="A6" s="204" t="s">
        <v>290</v>
      </c>
      <c r="B6" s="193">
        <f>'Zone Summary'!B11</f>
        <v>119</v>
      </c>
      <c r="C6" s="193">
        <f>'Zone Summary'!C11</f>
        <v>952</v>
      </c>
      <c r="D6" s="194">
        <f>'Zone Summary'!D11</f>
        <v>3.9598171812116733E-3</v>
      </c>
      <c r="E6" s="195">
        <v>35</v>
      </c>
      <c r="F6" s="193">
        <v>35</v>
      </c>
      <c r="G6" s="193">
        <v>35</v>
      </c>
      <c r="H6" s="193">
        <v>35</v>
      </c>
      <c r="I6" s="216">
        <f t="shared" si="0"/>
        <v>28.571428571428569</v>
      </c>
      <c r="J6" s="176">
        <f t="shared" si="1"/>
        <v>28.571428571428569</v>
      </c>
      <c r="K6" s="176">
        <f t="shared" si="2"/>
        <v>28.571428571428569</v>
      </c>
      <c r="L6" s="176">
        <f t="shared" si="3"/>
        <v>28.571428571428569</v>
      </c>
      <c r="M6" s="216">
        <f t="shared" si="4"/>
        <v>4.165</v>
      </c>
      <c r="N6" s="197">
        <f t="shared" si="5"/>
        <v>4.165</v>
      </c>
      <c r="O6" s="197">
        <f t="shared" si="6"/>
        <v>4.165</v>
      </c>
      <c r="P6" s="197">
        <f t="shared" si="7"/>
        <v>4.165</v>
      </c>
    </row>
    <row r="7" spans="1:16" ht="25">
      <c r="A7" s="204" t="s">
        <v>291</v>
      </c>
      <c r="B7" s="193">
        <f>'Zone Summary'!B16</f>
        <v>7246.3854000000001</v>
      </c>
      <c r="C7" s="193">
        <f>'Zone Summary'!C16</f>
        <v>64685.819199999998</v>
      </c>
      <c r="D7" s="194">
        <f>'Zone Summary'!D16</f>
        <v>1.4587880736452173E-2</v>
      </c>
      <c r="E7" s="195">
        <v>50</v>
      </c>
      <c r="F7" s="193">
        <v>50</v>
      </c>
      <c r="G7" s="193">
        <v>50</v>
      </c>
      <c r="H7" s="193">
        <v>50</v>
      </c>
      <c r="I7" s="216">
        <f t="shared" si="0"/>
        <v>20</v>
      </c>
      <c r="J7" s="176">
        <f t="shared" si="1"/>
        <v>20</v>
      </c>
      <c r="K7" s="176">
        <f t="shared" si="2"/>
        <v>20</v>
      </c>
      <c r="L7" s="176">
        <f t="shared" si="3"/>
        <v>20</v>
      </c>
      <c r="M7" s="216">
        <f t="shared" si="4"/>
        <v>362.31927000000002</v>
      </c>
      <c r="N7" s="197">
        <f t="shared" si="5"/>
        <v>362.31927000000002</v>
      </c>
      <c r="O7" s="197">
        <f t="shared" si="6"/>
        <v>362.31927000000002</v>
      </c>
      <c r="P7" s="197">
        <f t="shared" si="7"/>
        <v>362.31927000000002</v>
      </c>
    </row>
    <row r="8" spans="1:16" ht="12.5">
      <c r="A8" s="204" t="s">
        <v>292</v>
      </c>
      <c r="B8" s="193">
        <f>'Zone Summary'!B24</f>
        <v>23129.5003</v>
      </c>
      <c r="C8" s="193">
        <f>'Zone Summary'!C24</f>
        <v>207173.52230156001</v>
      </c>
      <c r="D8" s="194">
        <f>'Zone Summary'!D24</f>
        <v>4.6562578892110087E-2</v>
      </c>
      <c r="E8" s="195">
        <v>1</v>
      </c>
      <c r="F8" s="193">
        <v>1</v>
      </c>
      <c r="G8" s="193">
        <v>1</v>
      </c>
      <c r="H8" s="193">
        <v>1</v>
      </c>
      <c r="I8" s="216">
        <f t="shared" si="0"/>
        <v>1000</v>
      </c>
      <c r="J8" s="176">
        <f t="shared" si="1"/>
        <v>1000</v>
      </c>
      <c r="K8" s="176">
        <f t="shared" si="2"/>
        <v>1000</v>
      </c>
      <c r="L8" s="176">
        <f t="shared" si="3"/>
        <v>1000</v>
      </c>
      <c r="M8" s="216">
        <f t="shared" si="4"/>
        <v>23.1295003</v>
      </c>
      <c r="N8" s="197">
        <f t="shared" si="5"/>
        <v>23.1295003</v>
      </c>
      <c r="O8" s="197">
        <f t="shared" si="6"/>
        <v>23.1295003</v>
      </c>
      <c r="P8" s="197">
        <f t="shared" si="7"/>
        <v>23.1295003</v>
      </c>
    </row>
    <row r="9" spans="1:16" ht="14.5">
      <c r="A9" s="204" t="s">
        <v>456</v>
      </c>
      <c r="B9" s="193">
        <f>'Zone Summary'!B34</f>
        <v>8435.6128000000008</v>
      </c>
      <c r="C9" s="193">
        <f>'Zone Summary'!C34</f>
        <v>67484.902400000006</v>
      </c>
      <c r="D9" s="196">
        <f>'Zone Summary'!D34</f>
        <v>1.6981944331209513E-2</v>
      </c>
      <c r="E9" s="195">
        <v>0</v>
      </c>
      <c r="F9" s="193">
        <v>0</v>
      </c>
      <c r="G9" s="193">
        <v>0</v>
      </c>
      <c r="H9" s="193">
        <v>0</v>
      </c>
      <c r="I9" s="216">
        <f t="shared" si="0"/>
        <v>0</v>
      </c>
      <c r="J9" s="176">
        <f t="shared" si="1"/>
        <v>0</v>
      </c>
      <c r="K9" s="176">
        <f t="shared" si="2"/>
        <v>0</v>
      </c>
      <c r="L9" s="176">
        <f t="shared" si="3"/>
        <v>0</v>
      </c>
      <c r="M9" s="216">
        <f t="shared" si="4"/>
        <v>0</v>
      </c>
      <c r="N9" s="197">
        <f t="shared" si="5"/>
        <v>0</v>
      </c>
      <c r="O9" s="197">
        <f t="shared" si="6"/>
        <v>0</v>
      </c>
      <c r="P9" s="197">
        <f t="shared" si="7"/>
        <v>0</v>
      </c>
    </row>
    <row r="10" spans="1:16" ht="14.5">
      <c r="A10" s="204" t="s">
        <v>452</v>
      </c>
      <c r="B10" s="193">
        <f>'Zone Summary'!B36</f>
        <v>4704</v>
      </c>
      <c r="C10" s="193">
        <f>'Zone Summary'!C36</f>
        <v>42360.460799999993</v>
      </c>
      <c r="D10" s="194">
        <f>'Zone Summary'!D36</f>
        <v>9.4697407322926839E-3</v>
      </c>
      <c r="E10" s="195">
        <v>0</v>
      </c>
      <c r="F10" s="193">
        <v>0</v>
      </c>
      <c r="G10" s="193">
        <v>0</v>
      </c>
      <c r="H10" s="193">
        <v>0</v>
      </c>
      <c r="I10" s="216">
        <f t="shared" si="0"/>
        <v>0</v>
      </c>
      <c r="J10" s="176">
        <f t="shared" si="1"/>
        <v>0</v>
      </c>
      <c r="K10" s="176">
        <f t="shared" si="2"/>
        <v>0</v>
      </c>
      <c r="L10" s="176">
        <f t="shared" si="3"/>
        <v>0</v>
      </c>
      <c r="M10" s="216">
        <f t="shared" si="4"/>
        <v>0</v>
      </c>
      <c r="N10" s="197">
        <f t="shared" si="5"/>
        <v>0</v>
      </c>
      <c r="O10" s="197">
        <f t="shared" si="6"/>
        <v>0</v>
      </c>
      <c r="P10" s="197">
        <f t="shared" si="7"/>
        <v>0</v>
      </c>
    </row>
    <row r="11" spans="1:16" ht="12.5">
      <c r="A11" s="204" t="s">
        <v>293</v>
      </c>
      <c r="B11" s="193">
        <f>'Zone Summary'!B40</f>
        <v>7863.25</v>
      </c>
      <c r="C11" s="193">
        <f>'Zone Summary'!C40</f>
        <v>70336.438399999999</v>
      </c>
      <c r="D11" s="194">
        <f>'Zone Summary'!D40</f>
        <v>1.5829706380357238E-2</v>
      </c>
      <c r="E11" s="195">
        <v>10</v>
      </c>
      <c r="F11" s="193">
        <v>10</v>
      </c>
      <c r="G11" s="193">
        <v>10</v>
      </c>
      <c r="H11" s="193">
        <v>10</v>
      </c>
      <c r="I11" s="216">
        <f t="shared" si="0"/>
        <v>100</v>
      </c>
      <c r="J11" s="176">
        <f t="shared" si="1"/>
        <v>100</v>
      </c>
      <c r="K11" s="176">
        <f t="shared" si="2"/>
        <v>100</v>
      </c>
      <c r="L11" s="176">
        <f t="shared" si="3"/>
        <v>100</v>
      </c>
      <c r="M11" s="216">
        <f t="shared" si="4"/>
        <v>78.632499999999993</v>
      </c>
      <c r="N11" s="197">
        <f t="shared" si="5"/>
        <v>78.632499999999993</v>
      </c>
      <c r="O11" s="197">
        <f t="shared" si="6"/>
        <v>78.632499999999993</v>
      </c>
      <c r="P11" s="197">
        <f t="shared" si="7"/>
        <v>78.632499999999993</v>
      </c>
    </row>
    <row r="12" spans="1:16" ht="12.5">
      <c r="A12" s="204" t="s">
        <v>294</v>
      </c>
      <c r="B12" s="193">
        <f>'Zone Summary'!B45</f>
        <v>90459.389599999995</v>
      </c>
      <c r="C12" s="193">
        <f>'Zone Summary'!C45</f>
        <v>811815.30288611993</v>
      </c>
      <c r="D12" s="194">
        <f>'Zone Summary'!D45</f>
        <v>0.18210607277071708</v>
      </c>
      <c r="E12" s="195">
        <v>4.75</v>
      </c>
      <c r="F12" s="193">
        <v>4.75</v>
      </c>
      <c r="G12" s="193">
        <v>4.75</v>
      </c>
      <c r="H12" s="193">
        <v>4.75</v>
      </c>
      <c r="I12" s="216">
        <f t="shared" si="0"/>
        <v>210.52631578947367</v>
      </c>
      <c r="J12" s="176">
        <f t="shared" si="1"/>
        <v>210.52631578947367</v>
      </c>
      <c r="K12" s="176">
        <f t="shared" si="2"/>
        <v>210.52631578947367</v>
      </c>
      <c r="L12" s="176">
        <f t="shared" si="3"/>
        <v>210.52631578947367</v>
      </c>
      <c r="M12" s="216">
        <f t="shared" si="4"/>
        <v>429.68210060000001</v>
      </c>
      <c r="N12" s="197">
        <f t="shared" si="5"/>
        <v>429.68210060000001</v>
      </c>
      <c r="O12" s="197">
        <f t="shared" si="6"/>
        <v>429.68210060000001</v>
      </c>
      <c r="P12" s="197">
        <f t="shared" si="7"/>
        <v>429.68210060000001</v>
      </c>
    </row>
    <row r="13" spans="1:16" ht="14.5">
      <c r="A13" s="204" t="s">
        <v>445</v>
      </c>
      <c r="B13" s="193">
        <f>'Zone Summary'!B71</f>
        <v>471.25</v>
      </c>
      <c r="C13" s="193">
        <f>'Zone Summary'!C71</f>
        <v>3770</v>
      </c>
      <c r="D13" s="194">
        <f>'Zone Summary'!D71</f>
        <v>9.4868522961159168E-4</v>
      </c>
      <c r="E13" s="195">
        <v>50</v>
      </c>
      <c r="F13" s="193">
        <v>50</v>
      </c>
      <c r="G13" s="193">
        <v>50</v>
      </c>
      <c r="H13" s="193">
        <v>50</v>
      </c>
      <c r="I13" s="216">
        <f t="shared" si="0"/>
        <v>20</v>
      </c>
      <c r="J13" s="176">
        <f t="shared" si="1"/>
        <v>20</v>
      </c>
      <c r="K13" s="176">
        <f t="shared" si="2"/>
        <v>20</v>
      </c>
      <c r="L13" s="176">
        <f t="shared" si="3"/>
        <v>20</v>
      </c>
      <c r="M13" s="216">
        <f t="shared" si="4"/>
        <v>23.5625</v>
      </c>
      <c r="N13" s="197">
        <f t="shared" si="5"/>
        <v>23.5625</v>
      </c>
      <c r="O13" s="197">
        <f t="shared" si="6"/>
        <v>23.5625</v>
      </c>
      <c r="P13" s="197">
        <f t="shared" si="7"/>
        <v>23.5625</v>
      </c>
    </row>
    <row r="14" spans="1:16" ht="12.5">
      <c r="A14" s="204" t="s">
        <v>305</v>
      </c>
      <c r="B14" s="193">
        <f>'Zone Summary'!B73</f>
        <v>11815.3313</v>
      </c>
      <c r="C14" s="193">
        <f>'Zone Summary'!C73</f>
        <v>105756.09342275999</v>
      </c>
      <c r="D14" s="194">
        <f>'Zone Summary'!D73</f>
        <v>2.378574066265788E-2</v>
      </c>
      <c r="E14" s="195">
        <v>10</v>
      </c>
      <c r="F14" s="193">
        <v>10</v>
      </c>
      <c r="G14" s="193">
        <v>10</v>
      </c>
      <c r="H14" s="193">
        <v>10</v>
      </c>
      <c r="I14" s="216">
        <f t="shared" si="0"/>
        <v>100</v>
      </c>
      <c r="J14" s="176">
        <f t="shared" si="1"/>
        <v>100</v>
      </c>
      <c r="K14" s="176">
        <f t="shared" si="2"/>
        <v>100</v>
      </c>
      <c r="L14" s="176">
        <f t="shared" si="3"/>
        <v>100</v>
      </c>
      <c r="M14" s="216">
        <f t="shared" si="4"/>
        <v>118.153313</v>
      </c>
      <c r="N14" s="197">
        <f t="shared" si="5"/>
        <v>118.153313</v>
      </c>
      <c r="O14" s="197">
        <f t="shared" si="6"/>
        <v>118.153313</v>
      </c>
      <c r="P14" s="197">
        <f t="shared" si="7"/>
        <v>118.153313</v>
      </c>
    </row>
    <row r="15" spans="1:16" ht="14.5">
      <c r="A15" s="204" t="s">
        <v>444</v>
      </c>
      <c r="B15" s="193">
        <f>'Zone Summary'!B79</f>
        <v>602.8125</v>
      </c>
      <c r="C15" s="193">
        <f>'Zone Summary'!C79</f>
        <v>4822.5</v>
      </c>
      <c r="D15" s="194">
        <f>'Zone Summary'!D79</f>
        <v>1.2135370079050137E-3</v>
      </c>
      <c r="E15" s="195">
        <v>50</v>
      </c>
      <c r="F15" s="193">
        <v>50</v>
      </c>
      <c r="G15" s="193">
        <v>50</v>
      </c>
      <c r="H15" s="193">
        <v>50</v>
      </c>
      <c r="I15" s="216">
        <f t="shared" si="0"/>
        <v>20</v>
      </c>
      <c r="J15" s="176">
        <f t="shared" si="1"/>
        <v>20</v>
      </c>
      <c r="K15" s="176">
        <f t="shared" si="2"/>
        <v>20</v>
      </c>
      <c r="L15" s="176">
        <f t="shared" si="3"/>
        <v>20</v>
      </c>
      <c r="M15" s="216">
        <f t="shared" si="4"/>
        <v>30.140625</v>
      </c>
      <c r="N15" s="197">
        <f t="shared" si="5"/>
        <v>30.140625</v>
      </c>
      <c r="O15" s="197">
        <f t="shared" si="6"/>
        <v>30.140625</v>
      </c>
      <c r="P15" s="197">
        <f t="shared" si="7"/>
        <v>30.140625</v>
      </c>
    </row>
    <row r="16" spans="1:16" ht="14.5">
      <c r="A16" s="204" t="s">
        <v>441</v>
      </c>
      <c r="B16" s="193">
        <f>'Zone Summary'!B81</f>
        <v>987.375</v>
      </c>
      <c r="C16" s="193">
        <f>'Zone Summary'!C81</f>
        <v>8891.5093500000003</v>
      </c>
      <c r="D16" s="194">
        <f>'Zone Summary'!D81</f>
        <v>1.9877094505840751E-3</v>
      </c>
      <c r="E16" s="195">
        <v>50</v>
      </c>
      <c r="F16" s="193">
        <v>50</v>
      </c>
      <c r="G16" s="193">
        <v>50</v>
      </c>
      <c r="H16" s="193">
        <v>50</v>
      </c>
      <c r="I16" s="216">
        <f t="shared" si="0"/>
        <v>20</v>
      </c>
      <c r="J16" s="176">
        <f t="shared" si="1"/>
        <v>20</v>
      </c>
      <c r="K16" s="176">
        <f t="shared" si="2"/>
        <v>20</v>
      </c>
      <c r="L16" s="176">
        <f t="shared" si="3"/>
        <v>20</v>
      </c>
      <c r="M16" s="216">
        <f t="shared" si="4"/>
        <v>49.368749999999999</v>
      </c>
      <c r="N16" s="197">
        <f t="shared" si="5"/>
        <v>49.368749999999999</v>
      </c>
      <c r="O16" s="197">
        <f t="shared" si="6"/>
        <v>49.368749999999999</v>
      </c>
      <c r="P16" s="197">
        <f t="shared" si="7"/>
        <v>49.368749999999999</v>
      </c>
    </row>
    <row r="17" spans="1:16" ht="12.5">
      <c r="A17" s="204" t="s">
        <v>308</v>
      </c>
      <c r="B17" s="193">
        <f>'Zone Summary'!B83</f>
        <v>27340.228199999998</v>
      </c>
      <c r="C17" s="193">
        <f>'Zone Summary'!C83</f>
        <v>237177.29759999999</v>
      </c>
      <c r="D17" s="194">
        <f>'Zone Summary'!D83</f>
        <v>5.5039301151300402E-2</v>
      </c>
      <c r="E17" s="195">
        <v>0</v>
      </c>
      <c r="F17" s="193">
        <v>0</v>
      </c>
      <c r="G17" s="193">
        <v>0</v>
      </c>
      <c r="H17" s="193">
        <v>0</v>
      </c>
      <c r="I17" s="216">
        <f t="shared" si="0"/>
        <v>0</v>
      </c>
      <c r="J17" s="176">
        <f t="shared" si="1"/>
        <v>0</v>
      </c>
      <c r="K17" s="176">
        <f t="shared" si="2"/>
        <v>0</v>
      </c>
      <c r="L17" s="176">
        <f t="shared" si="3"/>
        <v>0</v>
      </c>
      <c r="M17" s="216">
        <f t="shared" si="4"/>
        <v>0</v>
      </c>
      <c r="N17" s="197">
        <f t="shared" si="5"/>
        <v>0</v>
      </c>
      <c r="O17" s="197">
        <f t="shared" si="6"/>
        <v>0</v>
      </c>
      <c r="P17" s="197">
        <f t="shared" si="7"/>
        <v>0</v>
      </c>
    </row>
    <row r="18" spans="1:16" ht="12.5">
      <c r="A18" s="204" t="s">
        <v>309</v>
      </c>
      <c r="B18" s="193">
        <f>'Zone Summary'!B92</f>
        <v>278848.2193</v>
      </c>
      <c r="C18" s="193">
        <f>'Zone Summary'!C92</f>
        <v>2499618.4413407203</v>
      </c>
      <c r="D18" s="194">
        <f>'Zone Summary'!D92</f>
        <v>0.56135636488785989</v>
      </c>
      <c r="E18" s="195">
        <v>5.25</v>
      </c>
      <c r="F18" s="193">
        <v>5.25</v>
      </c>
      <c r="G18" s="193">
        <v>5.25</v>
      </c>
      <c r="H18" s="193">
        <v>5.25</v>
      </c>
      <c r="I18" s="216">
        <f t="shared" si="0"/>
        <v>190.47619047619045</v>
      </c>
      <c r="J18" s="176">
        <f t="shared" si="1"/>
        <v>190.47619047619045</v>
      </c>
      <c r="K18" s="176">
        <f t="shared" si="2"/>
        <v>190.47619047619045</v>
      </c>
      <c r="L18" s="176">
        <f t="shared" si="3"/>
        <v>190.47619047619045</v>
      </c>
      <c r="M18" s="216">
        <f t="shared" si="4"/>
        <v>1463.9531513250001</v>
      </c>
      <c r="N18" s="197">
        <f t="shared" si="5"/>
        <v>1463.9531513250001</v>
      </c>
      <c r="O18" s="197">
        <f t="shared" si="6"/>
        <v>1463.9531513250001</v>
      </c>
      <c r="P18" s="197">
        <f t="shared" si="7"/>
        <v>1463.9531513250001</v>
      </c>
    </row>
    <row r="19" spans="1:16" ht="12.5">
      <c r="A19" s="204" t="s">
        <v>310</v>
      </c>
      <c r="B19" s="193">
        <f>'Zone Summary'!B106</f>
        <v>14982.5</v>
      </c>
      <c r="C19" s="193">
        <f>'Zone Summary'!C106</f>
        <v>133973.008</v>
      </c>
      <c r="D19" s="194">
        <f>'Zone Summary'!D106</f>
        <v>3.0161647644892674E-2</v>
      </c>
      <c r="E19" s="195">
        <v>10</v>
      </c>
      <c r="F19" s="193">
        <v>10</v>
      </c>
      <c r="G19" s="193">
        <v>10</v>
      </c>
      <c r="H19" s="193">
        <v>10</v>
      </c>
      <c r="I19" s="216">
        <f t="shared" si="0"/>
        <v>100</v>
      </c>
      <c r="J19" s="176">
        <f t="shared" si="1"/>
        <v>100</v>
      </c>
      <c r="K19" s="176">
        <f t="shared" si="2"/>
        <v>100</v>
      </c>
      <c r="L19" s="176">
        <f t="shared" si="3"/>
        <v>100</v>
      </c>
      <c r="M19" s="216">
        <f t="shared" si="4"/>
        <v>149.82499999999999</v>
      </c>
      <c r="N19" s="197">
        <f t="shared" si="5"/>
        <v>149.82499999999999</v>
      </c>
      <c r="O19" s="197">
        <f t="shared" si="6"/>
        <v>149.82499999999999</v>
      </c>
      <c r="P19" s="197">
        <f t="shared" si="7"/>
        <v>149.82499999999999</v>
      </c>
    </row>
    <row r="20" spans="1:16" ht="12.5">
      <c r="A20" s="204" t="s">
        <v>311</v>
      </c>
      <c r="B20" s="193">
        <f>'Zone Summary'!B111</f>
        <v>8424</v>
      </c>
      <c r="C20" s="193">
        <f>'Zone Summary'!C111</f>
        <v>75208.435200000007</v>
      </c>
      <c r="D20" s="194">
        <f>'Zone Summary'!D111</f>
        <v>1.6958566311401694E-2</v>
      </c>
      <c r="E20" s="195">
        <v>0</v>
      </c>
      <c r="F20" s="193">
        <v>0</v>
      </c>
      <c r="G20" s="193">
        <v>0</v>
      </c>
      <c r="H20" s="193">
        <v>0</v>
      </c>
      <c r="I20" s="216">
        <f t="shared" si="0"/>
        <v>0</v>
      </c>
      <c r="J20" s="176">
        <f t="shared" si="1"/>
        <v>0</v>
      </c>
      <c r="K20" s="176">
        <f t="shared" si="2"/>
        <v>0</v>
      </c>
      <c r="L20" s="176">
        <f t="shared" si="3"/>
        <v>0</v>
      </c>
      <c r="M20" s="216">
        <f t="shared" si="4"/>
        <v>0</v>
      </c>
      <c r="N20" s="197">
        <f t="shared" si="5"/>
        <v>0</v>
      </c>
      <c r="O20" s="197">
        <f t="shared" si="6"/>
        <v>0</v>
      </c>
      <c r="P20" s="197">
        <f t="shared" si="7"/>
        <v>0</v>
      </c>
    </row>
    <row r="21" spans="1:16" ht="14.5">
      <c r="A21" s="204" t="s">
        <v>443</v>
      </c>
      <c r="B21" s="193">
        <f>'Zone Summary'!B120</f>
        <v>504</v>
      </c>
      <c r="C21" s="193">
        <f>'Zone Summary'!C120</f>
        <v>4032</v>
      </c>
      <c r="D21" s="194">
        <f>'Zone Summary'!D120</f>
        <v>1.0146150784599304E-3</v>
      </c>
      <c r="E21" s="195">
        <v>50</v>
      </c>
      <c r="F21" s="193">
        <v>50</v>
      </c>
      <c r="G21" s="193">
        <v>50</v>
      </c>
      <c r="H21" s="193">
        <v>50</v>
      </c>
      <c r="I21" s="216">
        <f t="shared" si="0"/>
        <v>20</v>
      </c>
      <c r="J21" s="176">
        <f t="shared" si="1"/>
        <v>20</v>
      </c>
      <c r="K21" s="176">
        <f t="shared" si="2"/>
        <v>20</v>
      </c>
      <c r="L21" s="176">
        <f t="shared" si="3"/>
        <v>20</v>
      </c>
      <c r="M21" s="216">
        <f t="shared" si="4"/>
        <v>25.2</v>
      </c>
      <c r="N21" s="197">
        <f t="shared" si="5"/>
        <v>25.2</v>
      </c>
      <c r="O21" s="197">
        <f t="shared" si="6"/>
        <v>25.2</v>
      </c>
      <c r="P21" s="197">
        <f t="shared" si="7"/>
        <v>25.2</v>
      </c>
    </row>
    <row r="22" spans="1:16" ht="12.5">
      <c r="A22" s="204" t="s">
        <v>312</v>
      </c>
      <c r="B22" s="193">
        <f>'Zone Summary'!B122</f>
        <v>460235.17319999996</v>
      </c>
      <c r="C22" s="193">
        <f>'Zone Summary'!C122</f>
        <v>1840940.6927999998</v>
      </c>
      <c r="D22" s="194">
        <v>0</v>
      </c>
      <c r="E22" s="151"/>
      <c r="F22" s="151"/>
      <c r="G22" s="151"/>
      <c r="H22" s="154"/>
      <c r="I22" s="151"/>
      <c r="J22" s="151"/>
      <c r="K22" s="151"/>
      <c r="L22" s="154"/>
      <c r="M22" s="151"/>
      <c r="N22" s="151"/>
      <c r="O22" s="151"/>
      <c r="P22" s="152"/>
    </row>
    <row r="23" spans="1:16" ht="14.5">
      <c r="A23" s="186" t="s">
        <v>315</v>
      </c>
      <c r="B23" s="217">
        <f>SUM(B4:B21)</f>
        <v>496740.10439999995</v>
      </c>
      <c r="C23" s="217">
        <f>SUM(C4:C22)</f>
        <v>6275632.3146011606</v>
      </c>
      <c r="D23" s="218">
        <f>SUM(D4:D22)</f>
        <v>1.0037202552876867</v>
      </c>
      <c r="E23" s="147"/>
      <c r="F23" s="147"/>
      <c r="G23" s="147"/>
      <c r="H23" s="155"/>
      <c r="I23" s="147"/>
      <c r="J23" s="147"/>
      <c r="K23" s="147"/>
      <c r="L23" s="155"/>
      <c r="M23" s="147"/>
      <c r="N23" s="147"/>
      <c r="O23" s="147"/>
      <c r="P23" s="148"/>
    </row>
    <row r="24" spans="1:16" ht="12.5">
      <c r="A24" s="186" t="s">
        <v>194</v>
      </c>
      <c r="B24" s="149"/>
      <c r="C24" s="132"/>
      <c r="D24" s="150"/>
      <c r="E24" s="213">
        <f>SUMPRODUCT($D4:$D21,E4:E21)</f>
        <v>5.721229643130461</v>
      </c>
      <c r="F24" s="213">
        <f t="shared" ref="F24:G24" si="8">SUMPRODUCT($D4:$D21,F4:F21)</f>
        <v>5.721229643130461</v>
      </c>
      <c r="G24" s="213">
        <f t="shared" si="8"/>
        <v>5.721229643130461</v>
      </c>
      <c r="H24" s="231">
        <f>SUMPRODUCT($D4:$D21,H4:H21)</f>
        <v>5.721229643130461</v>
      </c>
      <c r="I24" s="213">
        <f>SUMPRODUCT($D4:$D21,I4:I21)</f>
        <v>199.6971808068613</v>
      </c>
      <c r="J24" s="213">
        <f t="shared" ref="J24:K24" si="9">SUMPRODUCT($D4:$D21,J4:J21)</f>
        <v>199.6971808068613</v>
      </c>
      <c r="K24" s="213">
        <f t="shared" si="9"/>
        <v>199.6971808068613</v>
      </c>
      <c r="L24" s="231">
        <f>SUMPRODUCT($D4:$D21,L4:L21)</f>
        <v>199.6971808068613</v>
      </c>
      <c r="M24" s="213">
        <f>SUMPRODUCT($D4:$D21,M4:M21)</f>
        <v>915.25660799759976</v>
      </c>
      <c r="N24" s="213">
        <f t="shared" ref="N24:O24" si="10">SUMPRODUCT($D4:$D21,N4:N21)</f>
        <v>915.25660799759976</v>
      </c>
      <c r="O24" s="213">
        <f t="shared" si="10"/>
        <v>915.25660799759976</v>
      </c>
      <c r="P24" s="213">
        <f>SUMPRODUCT($D4:$D21,P4:P21)</f>
        <v>915.25660799759976</v>
      </c>
    </row>
    <row r="25" spans="1:16" ht="14">
      <c r="A25" s="153" t="s">
        <v>411</v>
      </c>
    </row>
    <row r="26" spans="1:16" ht="14.5">
      <c r="A26" s="153" t="s">
        <v>417</v>
      </c>
    </row>
    <row r="27" spans="1:16" ht="14">
      <c r="A27" s="153" t="s">
        <v>439</v>
      </c>
    </row>
    <row r="28" spans="1:16" ht="14">
      <c r="A28" s="153" t="s">
        <v>442</v>
      </c>
    </row>
    <row r="29" spans="1:16" ht="14.5">
      <c r="A29" s="153" t="s">
        <v>454</v>
      </c>
    </row>
  </sheetData>
  <mergeCells count="3">
    <mergeCell ref="E2:H2"/>
    <mergeCell ref="I2:L2"/>
    <mergeCell ref="M2:P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BE2C0-2CC5-45FF-81EB-F60B63380A8D}">
  <sheetPr>
    <tabColor rgb="FF00FF00"/>
  </sheetPr>
  <dimension ref="A1:H29"/>
  <sheetViews>
    <sheetView zoomScale="70" zoomScaleNormal="70" workbookViewId="0">
      <selection activeCell="R4" sqref="R4"/>
    </sheetView>
  </sheetViews>
  <sheetFormatPr defaultRowHeight="10.5"/>
  <cols>
    <col min="1" max="1" width="30.33203125" customWidth="1"/>
    <col min="2" max="2" width="13.88671875" bestFit="1" customWidth="1"/>
    <col min="3" max="3" width="16.88671875" customWidth="1"/>
    <col min="4" max="4" width="18" customWidth="1"/>
  </cols>
  <sheetData>
    <row r="1" spans="1:8" ht="15.5" customHeight="1">
      <c r="A1" s="16" t="s">
        <v>418</v>
      </c>
      <c r="B1" s="16"/>
      <c r="C1" s="16"/>
      <c r="D1" s="16"/>
      <c r="E1" s="146"/>
      <c r="F1" s="146"/>
      <c r="G1" s="146"/>
      <c r="H1" s="146"/>
    </row>
    <row r="2" spans="1:8" ht="28" customHeight="1">
      <c r="A2" s="181" t="s">
        <v>280</v>
      </c>
      <c r="B2" s="181" t="s">
        <v>281</v>
      </c>
      <c r="C2" s="181" t="s">
        <v>282</v>
      </c>
      <c r="D2" s="214" t="s">
        <v>283</v>
      </c>
      <c r="E2" s="388" t="s">
        <v>419</v>
      </c>
      <c r="F2" s="388"/>
      <c r="G2" s="388"/>
      <c r="H2" s="389"/>
    </row>
    <row r="3" spans="1:8" ht="12.5">
      <c r="A3" s="149"/>
      <c r="B3" s="132"/>
      <c r="C3" s="132"/>
      <c r="D3" s="150"/>
      <c r="E3" s="211">
        <v>2004</v>
      </c>
      <c r="F3" s="212">
        <v>2007</v>
      </c>
      <c r="G3" s="212">
        <v>2010</v>
      </c>
      <c r="H3" s="212">
        <v>2013</v>
      </c>
    </row>
    <row r="4" spans="1:8" ht="12.5">
      <c r="A4" s="203" t="s">
        <v>289</v>
      </c>
      <c r="B4" s="190">
        <f>'Zone Summary'!B4:B8</f>
        <v>8892</v>
      </c>
      <c r="C4" s="190">
        <f>'Zone Summary'!C4:C8</f>
        <v>79386.681600000011</v>
      </c>
      <c r="D4" s="191">
        <f>'Zone Summary'!D4:D8</f>
        <v>1.7900708884257346E-2</v>
      </c>
      <c r="E4" s="192">
        <v>0</v>
      </c>
      <c r="F4" s="190">
        <v>0</v>
      </c>
      <c r="G4" s="190">
        <v>0</v>
      </c>
      <c r="H4" s="230">
        <v>0</v>
      </c>
    </row>
    <row r="5" spans="1:8" ht="14.5">
      <c r="A5" s="204" t="s">
        <v>440</v>
      </c>
      <c r="B5" s="193">
        <f>'Zone Summary'!B9</f>
        <v>1915.25</v>
      </c>
      <c r="C5" s="193">
        <f>'Zone Summary'!C9</f>
        <v>17247.209300000002</v>
      </c>
      <c r="D5" s="194">
        <f>'Zone Summary'!D9</f>
        <v>3.8556379544055193E-3</v>
      </c>
      <c r="E5" s="195">
        <v>0.27</v>
      </c>
      <c r="F5" s="193">
        <v>7.0000000000000007E-2</v>
      </c>
      <c r="G5" s="193">
        <v>0.37</v>
      </c>
      <c r="H5" s="229">
        <v>7.0000000000000007E-2</v>
      </c>
    </row>
    <row r="6" spans="1:8" ht="12.5">
      <c r="A6" s="204" t="s">
        <v>290</v>
      </c>
      <c r="B6" s="193">
        <f>'Zone Summary'!B11</f>
        <v>119</v>
      </c>
      <c r="C6" s="193">
        <f>'Zone Summary'!C11</f>
        <v>952</v>
      </c>
      <c r="D6" s="194">
        <f>'Zone Summary'!D11</f>
        <v>3.9598171812116733E-3</v>
      </c>
      <c r="E6" s="195">
        <v>0.93</v>
      </c>
      <c r="F6" s="193">
        <v>0.93</v>
      </c>
      <c r="G6" s="193">
        <v>0.93</v>
      </c>
      <c r="H6" s="229">
        <v>0.93</v>
      </c>
    </row>
    <row r="7" spans="1:8" ht="25">
      <c r="A7" s="204" t="s">
        <v>291</v>
      </c>
      <c r="B7" s="193">
        <f>'Zone Summary'!B16</f>
        <v>7246.3854000000001</v>
      </c>
      <c r="C7" s="193">
        <f>'Zone Summary'!C16</f>
        <v>64685.819199999998</v>
      </c>
      <c r="D7" s="194">
        <f>'Zone Summary'!D16</f>
        <v>1.4587880736452173E-2</v>
      </c>
      <c r="E7" s="195">
        <v>1</v>
      </c>
      <c r="F7" s="193">
        <v>0.37</v>
      </c>
      <c r="G7" s="193">
        <v>7.0000000000000007E-2</v>
      </c>
      <c r="H7" s="229">
        <v>0.37</v>
      </c>
    </row>
    <row r="8" spans="1:8" ht="12.5" customHeight="1">
      <c r="A8" s="204" t="s">
        <v>292</v>
      </c>
      <c r="B8" s="193">
        <f>'Zone Summary'!B24</f>
        <v>23129.5003</v>
      </c>
      <c r="C8" s="193">
        <f>'Zone Summary'!C24</f>
        <v>207173.52230156001</v>
      </c>
      <c r="D8" s="194">
        <f>'Zone Summary'!D24</f>
        <v>4.6562578892110087E-2</v>
      </c>
      <c r="E8" s="195">
        <v>0.28999999999999998</v>
      </c>
      <c r="F8" s="193">
        <v>0.16</v>
      </c>
      <c r="G8" s="193">
        <v>0</v>
      </c>
      <c r="H8" s="229">
        <v>0.16</v>
      </c>
    </row>
    <row r="9" spans="1:8" ht="12.5" customHeight="1">
      <c r="A9" s="204" t="s">
        <v>456</v>
      </c>
      <c r="B9" s="193">
        <f>'Zone Summary'!B34</f>
        <v>8435.6128000000008</v>
      </c>
      <c r="C9" s="193">
        <f>'Zone Summary'!C34</f>
        <v>67484.902400000006</v>
      </c>
      <c r="D9" s="196">
        <f>'Zone Summary'!D34</f>
        <v>1.6981944331209513E-2</v>
      </c>
      <c r="E9" s="195">
        <v>45</v>
      </c>
      <c r="F9" s="193">
        <v>45</v>
      </c>
      <c r="G9" s="193">
        <v>45</v>
      </c>
      <c r="H9" s="229">
        <v>45</v>
      </c>
    </row>
    <row r="10" spans="1:8" ht="12.5" customHeight="1">
      <c r="A10" s="204" t="s">
        <v>452</v>
      </c>
      <c r="B10" s="193">
        <f>'Zone Summary'!B36</f>
        <v>4704</v>
      </c>
      <c r="C10" s="193">
        <f>'Zone Summary'!C36</f>
        <v>42360.460799999993</v>
      </c>
      <c r="D10" s="194">
        <f>'Zone Summary'!D36</f>
        <v>9.4697407322926839E-3</v>
      </c>
      <c r="E10" s="195">
        <v>20</v>
      </c>
      <c r="F10" s="193">
        <v>20</v>
      </c>
      <c r="G10" s="193">
        <v>20</v>
      </c>
      <c r="H10" s="229">
        <v>20</v>
      </c>
    </row>
    <row r="11" spans="1:8" ht="12.5">
      <c r="A11" s="204" t="s">
        <v>293</v>
      </c>
      <c r="B11" s="193">
        <f>'Zone Summary'!B40</f>
        <v>7863.25</v>
      </c>
      <c r="C11" s="193">
        <f>'Zone Summary'!C40</f>
        <v>70336.438399999999</v>
      </c>
      <c r="D11" s="194">
        <f>'Zone Summary'!D40</f>
        <v>1.5829706380357238E-2</v>
      </c>
      <c r="E11" s="195">
        <v>1</v>
      </c>
      <c r="F11" s="193">
        <v>1</v>
      </c>
      <c r="G11" s="193">
        <v>1</v>
      </c>
      <c r="H11" s="229">
        <v>1</v>
      </c>
    </row>
    <row r="12" spans="1:8" ht="12.5">
      <c r="A12" s="204" t="s">
        <v>294</v>
      </c>
      <c r="B12" s="193">
        <f>'Zone Summary'!B45</f>
        <v>90459.389599999995</v>
      </c>
      <c r="C12" s="193">
        <f>'Zone Summary'!C45</f>
        <v>811815.30288611993</v>
      </c>
      <c r="D12" s="194">
        <f>'Zone Summary'!D45</f>
        <v>0.18210607277071708</v>
      </c>
      <c r="E12" s="195">
        <v>0.87</v>
      </c>
      <c r="F12" s="193">
        <v>0.64</v>
      </c>
      <c r="G12" s="193">
        <v>0.71</v>
      </c>
      <c r="H12" s="229">
        <v>0.64</v>
      </c>
    </row>
    <row r="13" spans="1:8" ht="14.5">
      <c r="A13" s="204" t="s">
        <v>445</v>
      </c>
      <c r="B13" s="193">
        <f>'Zone Summary'!B71</f>
        <v>471.25</v>
      </c>
      <c r="C13" s="193">
        <f>'Zone Summary'!C71</f>
        <v>3770</v>
      </c>
      <c r="D13" s="194">
        <f>'Zone Summary'!D71</f>
        <v>9.4868522961159168E-4</v>
      </c>
      <c r="E13" s="195">
        <v>5.58</v>
      </c>
      <c r="F13" s="193">
        <v>4.46</v>
      </c>
      <c r="G13" s="193">
        <v>0.64</v>
      </c>
      <c r="H13" s="229">
        <v>4.46</v>
      </c>
    </row>
    <row r="14" spans="1:8" ht="12.5">
      <c r="A14" s="204" t="s">
        <v>305</v>
      </c>
      <c r="B14" s="193">
        <f>'Zone Summary'!B73</f>
        <v>11815.3313</v>
      </c>
      <c r="C14" s="193">
        <f>'Zone Summary'!C73</f>
        <v>105756.09342275999</v>
      </c>
      <c r="D14" s="194">
        <f>'Zone Summary'!D73</f>
        <v>2.378574066265788E-2</v>
      </c>
      <c r="E14" s="195">
        <v>0.27</v>
      </c>
      <c r="F14" s="193">
        <v>7.0000000000000007E-2</v>
      </c>
      <c r="G14" s="193">
        <v>0.37</v>
      </c>
      <c r="H14" s="229">
        <v>7.0000000000000007E-2</v>
      </c>
    </row>
    <row r="15" spans="1:8" ht="12.5" customHeight="1">
      <c r="A15" s="204" t="s">
        <v>444</v>
      </c>
      <c r="B15" s="193">
        <f>'Zone Summary'!B79</f>
        <v>602.8125</v>
      </c>
      <c r="C15" s="193">
        <f>'Zone Summary'!C79</f>
        <v>4822.5</v>
      </c>
      <c r="D15" s="194">
        <f>'Zone Summary'!D79</f>
        <v>1.2135370079050137E-3</v>
      </c>
      <c r="E15" s="195">
        <v>5.58</v>
      </c>
      <c r="F15" s="193">
        <v>4.46</v>
      </c>
      <c r="G15" s="193">
        <v>0.64</v>
      </c>
      <c r="H15" s="229">
        <v>4.46</v>
      </c>
    </row>
    <row r="16" spans="1:8" ht="14.5">
      <c r="A16" s="204" t="s">
        <v>441</v>
      </c>
      <c r="B16" s="193">
        <f>'Zone Summary'!B81</f>
        <v>987.375</v>
      </c>
      <c r="C16" s="193">
        <f>'Zone Summary'!C81</f>
        <v>8891.5093500000003</v>
      </c>
      <c r="D16" s="194">
        <f>'Zone Summary'!D81</f>
        <v>1.9877094505840751E-3</v>
      </c>
      <c r="E16" s="195">
        <v>5.58</v>
      </c>
      <c r="F16" s="193">
        <v>4.46</v>
      </c>
      <c r="G16" s="193">
        <v>0.64</v>
      </c>
      <c r="H16" s="229">
        <v>4.46</v>
      </c>
    </row>
    <row r="17" spans="1:8" ht="12.5">
      <c r="A17" s="204" t="s">
        <v>308</v>
      </c>
      <c r="B17" s="193">
        <f>'Zone Summary'!B83</f>
        <v>27340.228199999998</v>
      </c>
      <c r="C17" s="193">
        <f>'Zone Summary'!C83</f>
        <v>237177.29759999999</v>
      </c>
      <c r="D17" s="194">
        <f>'Zone Summary'!D83</f>
        <v>5.5039301151300402E-2</v>
      </c>
      <c r="E17" s="195">
        <v>0.27</v>
      </c>
      <c r="F17" s="193">
        <v>0.27</v>
      </c>
      <c r="G17" s="193">
        <v>4.46</v>
      </c>
      <c r="H17" s="229">
        <v>0.27</v>
      </c>
    </row>
    <row r="18" spans="1:8" ht="12.5">
      <c r="A18" s="204" t="s">
        <v>309</v>
      </c>
      <c r="B18" s="193">
        <f>'Zone Summary'!B92</f>
        <v>278848.2193</v>
      </c>
      <c r="C18" s="193">
        <f>'Zone Summary'!C92</f>
        <v>2499618.4413407203</v>
      </c>
      <c r="D18" s="194">
        <f>'Zone Summary'!D92</f>
        <v>0.56135636488785989</v>
      </c>
      <c r="E18" s="195">
        <v>0.96</v>
      </c>
      <c r="F18" s="193">
        <v>0.71</v>
      </c>
      <c r="G18" s="193">
        <v>0.16</v>
      </c>
      <c r="H18" s="229">
        <v>0.71</v>
      </c>
    </row>
    <row r="19" spans="1:8" ht="12.5">
      <c r="A19" s="204" t="s">
        <v>310</v>
      </c>
      <c r="B19" s="193">
        <f>'Zone Summary'!B106</f>
        <v>14982.5</v>
      </c>
      <c r="C19" s="193">
        <f>'Zone Summary'!C106</f>
        <v>133973.008</v>
      </c>
      <c r="D19" s="194">
        <f>'Zone Summary'!D106</f>
        <v>3.0161647644892674E-2</v>
      </c>
      <c r="E19" s="195">
        <v>0.27</v>
      </c>
      <c r="F19" s="193">
        <v>7.0000000000000007E-2</v>
      </c>
      <c r="G19" s="193">
        <v>0.27</v>
      </c>
      <c r="H19" s="229">
        <v>7.0000000000000007E-2</v>
      </c>
    </row>
    <row r="20" spans="1:8" ht="12.5">
      <c r="A20" s="204" t="s">
        <v>311</v>
      </c>
      <c r="B20" s="193">
        <f>'Zone Summary'!B111</f>
        <v>8424</v>
      </c>
      <c r="C20" s="193">
        <f>'Zone Summary'!C111</f>
        <v>75208.435200000007</v>
      </c>
      <c r="D20" s="194">
        <f>'Zone Summary'!D111</f>
        <v>1.6958566311401694E-2</v>
      </c>
      <c r="E20" s="195">
        <v>0</v>
      </c>
      <c r="F20" s="193">
        <v>0</v>
      </c>
      <c r="G20" s="193">
        <v>7.0000000000000007E-2</v>
      </c>
      <c r="H20" s="229">
        <v>0</v>
      </c>
    </row>
    <row r="21" spans="1:8" ht="14.5">
      <c r="A21" s="204" t="s">
        <v>443</v>
      </c>
      <c r="B21" s="193">
        <f>'Zone Summary'!B120</f>
        <v>504</v>
      </c>
      <c r="C21" s="193">
        <f>'Zone Summary'!C120</f>
        <v>4032</v>
      </c>
      <c r="D21" s="194">
        <f>'Zone Summary'!D120</f>
        <v>1.0146150784599304E-3</v>
      </c>
      <c r="E21" s="195">
        <v>5.58</v>
      </c>
      <c r="F21" s="193">
        <v>4.46</v>
      </c>
      <c r="G21" s="193">
        <v>0.64</v>
      </c>
      <c r="H21" s="229">
        <v>4.46</v>
      </c>
    </row>
    <row r="22" spans="1:8" ht="12.5">
      <c r="A22" s="204" t="s">
        <v>312</v>
      </c>
      <c r="B22" s="193">
        <f>'Zone Summary'!B122</f>
        <v>460235.17319999996</v>
      </c>
      <c r="C22" s="193">
        <f>'Zone Summary'!C122</f>
        <v>1840940.6927999998</v>
      </c>
      <c r="D22" s="194">
        <v>0</v>
      </c>
      <c r="E22" s="151"/>
      <c r="F22" s="151"/>
      <c r="G22" s="151"/>
      <c r="H22" s="152"/>
    </row>
    <row r="23" spans="1:8" ht="14.5">
      <c r="A23" s="186" t="s">
        <v>315</v>
      </c>
      <c r="B23" s="217">
        <f>SUM(B4:B21)</f>
        <v>496740.10439999995</v>
      </c>
      <c r="C23" s="217">
        <f>SUM(C4:C22)</f>
        <v>6275632.3146011606</v>
      </c>
      <c r="D23" s="218">
        <f>SUM(D4:D22)</f>
        <v>1.0037202552876867</v>
      </c>
      <c r="E23" s="147"/>
      <c r="F23" s="147"/>
      <c r="G23" s="147"/>
      <c r="H23" s="148"/>
    </row>
    <row r="24" spans="1:8" ht="25">
      <c r="A24" s="186" t="s">
        <v>194</v>
      </c>
      <c r="B24" s="149"/>
      <c r="C24" s="132"/>
      <c r="D24" s="150"/>
      <c r="E24" s="213">
        <f>SUMPRODUCT($D4:$D21,E4:E21)</f>
        <v>1.7578056674861866</v>
      </c>
      <c r="F24" s="213">
        <f t="shared" ref="F24:G24" si="0">SUMPRODUCT($D4:$D21,F4:F21)</f>
        <v>1.5429937817760784</v>
      </c>
      <c r="G24" s="213">
        <f t="shared" si="0"/>
        <v>1.4615667752696155</v>
      </c>
      <c r="H24" s="213">
        <f>SUMPRODUCT($D4:$D21,H4:H21)</f>
        <v>1.5429937817760784</v>
      </c>
    </row>
    <row r="25" spans="1:8" ht="14">
      <c r="A25" s="153" t="s">
        <v>411</v>
      </c>
    </row>
    <row r="26" spans="1:8" ht="14.5">
      <c r="A26" s="153" t="s">
        <v>420</v>
      </c>
    </row>
    <row r="27" spans="1:8" ht="14">
      <c r="A27" s="153" t="s">
        <v>439</v>
      </c>
    </row>
    <row r="28" spans="1:8" ht="14">
      <c r="A28" s="153" t="s">
        <v>442</v>
      </c>
    </row>
    <row r="29" spans="1:8" ht="14.5">
      <c r="A29" s="153" t="s">
        <v>454</v>
      </c>
    </row>
  </sheetData>
  <mergeCells count="1">
    <mergeCell ref="E2:H2"/>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E241E-44CB-44BF-90EB-EFE3B04CC3E1}">
  <sheetPr>
    <tabColor rgb="FF00FF00"/>
  </sheetPr>
  <dimension ref="A1:L29"/>
  <sheetViews>
    <sheetView topLeftCell="A2" zoomScale="70" zoomScaleNormal="70" workbookViewId="0">
      <pane xSplit="1" topLeftCell="B1" activePane="topRight" state="frozen"/>
      <selection pane="topRight" activeCell="Q16" sqref="Q16"/>
    </sheetView>
  </sheetViews>
  <sheetFormatPr defaultRowHeight="10.5"/>
  <cols>
    <col min="1" max="1" width="32.21875" customWidth="1"/>
    <col min="2" max="2" width="14.33203125" bestFit="1" customWidth="1"/>
    <col min="3" max="3" width="16.5546875" customWidth="1"/>
    <col min="4" max="4" width="18.21875" customWidth="1"/>
  </cols>
  <sheetData>
    <row r="1" spans="1:12" ht="15.5">
      <c r="A1" s="16" t="s">
        <v>421</v>
      </c>
      <c r="B1" s="16"/>
      <c r="C1" s="16"/>
      <c r="D1" s="16"/>
      <c r="E1" s="146"/>
      <c r="F1" s="146"/>
      <c r="G1" s="146"/>
      <c r="H1" s="146"/>
      <c r="I1" s="146"/>
      <c r="J1" s="146"/>
      <c r="K1" s="146"/>
      <c r="L1" s="146"/>
    </row>
    <row r="2" spans="1:12" ht="54" customHeight="1">
      <c r="A2" s="181" t="s">
        <v>280</v>
      </c>
      <c r="B2" s="181" t="s">
        <v>281</v>
      </c>
      <c r="C2" s="181" t="s">
        <v>282</v>
      </c>
      <c r="D2" s="214" t="s">
        <v>283</v>
      </c>
      <c r="E2" s="388" t="s">
        <v>422</v>
      </c>
      <c r="F2" s="388"/>
      <c r="G2" s="388"/>
      <c r="H2" s="390"/>
      <c r="I2" s="388" t="s">
        <v>423</v>
      </c>
      <c r="J2" s="388"/>
      <c r="K2" s="388"/>
      <c r="L2" s="389"/>
    </row>
    <row r="3" spans="1:12" ht="12.5">
      <c r="A3" s="149"/>
      <c r="B3" s="132"/>
      <c r="C3" s="132"/>
      <c r="D3" s="150"/>
      <c r="E3" s="211">
        <v>2004</v>
      </c>
      <c r="F3" s="212">
        <v>2007</v>
      </c>
      <c r="G3" s="212">
        <v>2010</v>
      </c>
      <c r="H3" s="215">
        <v>2013</v>
      </c>
      <c r="I3" s="211">
        <v>2004</v>
      </c>
      <c r="J3" s="212">
        <v>2007</v>
      </c>
      <c r="K3" s="212">
        <v>2010</v>
      </c>
      <c r="L3" s="212">
        <v>2013</v>
      </c>
    </row>
    <row r="4" spans="1:12" ht="12.5">
      <c r="A4" s="203" t="s">
        <v>289</v>
      </c>
      <c r="B4" s="190">
        <f>'Zone Summary'!B4:B8</f>
        <v>8892</v>
      </c>
      <c r="C4" s="190">
        <f>'Zone Summary'!C4:C8</f>
        <v>79386.681600000011</v>
      </c>
      <c r="D4" s="191">
        <f>'Zone Summary'!D4:D8</f>
        <v>1.7900708884257346E-2</v>
      </c>
      <c r="E4" s="192">
        <v>0.05</v>
      </c>
      <c r="F4" s="190">
        <v>0.12</v>
      </c>
      <c r="G4" s="190">
        <v>0.06</v>
      </c>
      <c r="H4" s="190">
        <v>0.12</v>
      </c>
      <c r="I4" s="216">
        <v>0</v>
      </c>
      <c r="J4" s="176">
        <v>0</v>
      </c>
      <c r="K4" s="176">
        <v>0</v>
      </c>
      <c r="L4" s="176">
        <v>0</v>
      </c>
    </row>
    <row r="5" spans="1:12" ht="14.5">
      <c r="A5" s="204" t="s">
        <v>440</v>
      </c>
      <c r="B5" s="193">
        <f>'Zone Summary'!B9</f>
        <v>1915.25</v>
      </c>
      <c r="C5" s="193">
        <f>'Zone Summary'!C9</f>
        <v>17247.209300000002</v>
      </c>
      <c r="D5" s="194">
        <f>'Zone Summary'!D9</f>
        <v>3.8556379544055193E-3</v>
      </c>
      <c r="E5" s="195">
        <v>0</v>
      </c>
      <c r="F5" s="193">
        <v>0.06</v>
      </c>
      <c r="G5" s="193">
        <v>0.06</v>
      </c>
      <c r="H5" s="193">
        <v>0.06</v>
      </c>
      <c r="I5" s="216">
        <v>15</v>
      </c>
      <c r="J5" s="176">
        <v>5</v>
      </c>
      <c r="K5" s="176">
        <v>5</v>
      </c>
      <c r="L5" s="176">
        <v>5</v>
      </c>
    </row>
    <row r="6" spans="1:12" ht="12.5">
      <c r="A6" s="204" t="s">
        <v>290</v>
      </c>
      <c r="B6" s="193">
        <f>'Zone Summary'!B11</f>
        <v>119</v>
      </c>
      <c r="C6" s="193">
        <f>'Zone Summary'!C11</f>
        <v>952</v>
      </c>
      <c r="D6" s="194">
        <f>'Zone Summary'!D11</f>
        <v>3.9598171812116733E-3</v>
      </c>
      <c r="E6" s="195">
        <v>0</v>
      </c>
      <c r="F6" s="193">
        <v>0.12</v>
      </c>
      <c r="G6" s="193">
        <v>0.12</v>
      </c>
      <c r="H6" s="193">
        <v>0.12</v>
      </c>
      <c r="I6" s="216">
        <v>16.95</v>
      </c>
      <c r="J6" s="176">
        <v>10</v>
      </c>
      <c r="K6" s="176">
        <v>10</v>
      </c>
      <c r="L6" s="176">
        <v>10</v>
      </c>
    </row>
    <row r="7" spans="1:12" ht="25">
      <c r="A7" s="204" t="s">
        <v>291</v>
      </c>
      <c r="B7" s="193">
        <f>'Zone Summary'!B16</f>
        <v>7246.3854000000001</v>
      </c>
      <c r="C7" s="193">
        <f>'Zone Summary'!C16</f>
        <v>64685.819199999998</v>
      </c>
      <c r="D7" s="194">
        <f>'Zone Summary'!D16</f>
        <v>1.4587880736452173E-2</v>
      </c>
      <c r="E7" s="195">
        <v>0</v>
      </c>
      <c r="F7" s="193">
        <v>0.06</v>
      </c>
      <c r="G7" s="193">
        <v>0.06</v>
      </c>
      <c r="H7" s="232">
        <v>0.06</v>
      </c>
      <c r="I7" s="197">
        <v>20</v>
      </c>
      <c r="J7" s="176">
        <v>5</v>
      </c>
      <c r="K7" s="176">
        <v>0</v>
      </c>
      <c r="L7" s="176">
        <v>5</v>
      </c>
    </row>
    <row r="8" spans="1:12" ht="12.5">
      <c r="A8" s="204" t="s">
        <v>292</v>
      </c>
      <c r="B8" s="193">
        <f>'Zone Summary'!B24</f>
        <v>23129.5003</v>
      </c>
      <c r="C8" s="193">
        <f>'Zone Summary'!C24</f>
        <v>207173.52230156001</v>
      </c>
      <c r="D8" s="194">
        <f>'Zone Summary'!D24</f>
        <v>4.6562578892110087E-2</v>
      </c>
      <c r="E8" s="195">
        <v>0.05</v>
      </c>
      <c r="F8" s="193">
        <v>0.06</v>
      </c>
      <c r="G8" s="193">
        <v>0.12</v>
      </c>
      <c r="H8" s="232">
        <v>0.06</v>
      </c>
      <c r="I8" s="197">
        <v>0</v>
      </c>
      <c r="J8" s="176">
        <v>0</v>
      </c>
      <c r="K8" s="176">
        <v>0</v>
      </c>
      <c r="L8" s="176">
        <v>0</v>
      </c>
    </row>
    <row r="9" spans="1:12" ht="14.5">
      <c r="A9" s="204" t="s">
        <v>456</v>
      </c>
      <c r="B9" s="193">
        <f>'Zone Summary'!B34</f>
        <v>8435.6128000000008</v>
      </c>
      <c r="C9" s="193">
        <f>'Zone Summary'!C34</f>
        <v>67484.902400000006</v>
      </c>
      <c r="D9" s="196">
        <f>'Zone Summary'!D34</f>
        <v>1.6981944331209513E-2</v>
      </c>
      <c r="E9" s="195">
        <v>0</v>
      </c>
      <c r="F9" s="195">
        <v>0</v>
      </c>
      <c r="G9" s="195">
        <v>0</v>
      </c>
      <c r="H9" s="233">
        <v>0</v>
      </c>
      <c r="I9" s="195">
        <v>0</v>
      </c>
      <c r="J9" s="195">
        <v>0</v>
      </c>
      <c r="K9" s="195">
        <v>0</v>
      </c>
      <c r="L9" s="195">
        <v>0</v>
      </c>
    </row>
    <row r="10" spans="1:12" ht="14.5">
      <c r="A10" s="204" t="s">
        <v>452</v>
      </c>
      <c r="B10" s="193">
        <f>'Zone Summary'!B36</f>
        <v>4704</v>
      </c>
      <c r="C10" s="193">
        <f>'Zone Summary'!C36</f>
        <v>42360.460799999993</v>
      </c>
      <c r="D10" s="194">
        <f>'Zone Summary'!D36</f>
        <v>9.4697407322926839E-3</v>
      </c>
      <c r="E10" s="195">
        <v>0</v>
      </c>
      <c r="F10" s="195">
        <v>0</v>
      </c>
      <c r="G10" s="195">
        <v>0</v>
      </c>
      <c r="H10" s="233">
        <v>0</v>
      </c>
      <c r="I10" s="195">
        <v>0</v>
      </c>
      <c r="J10" s="195">
        <v>0</v>
      </c>
      <c r="K10" s="195">
        <v>0</v>
      </c>
      <c r="L10" s="195">
        <v>0</v>
      </c>
    </row>
    <row r="11" spans="1:12" ht="12.5">
      <c r="A11" s="204" t="s">
        <v>293</v>
      </c>
      <c r="B11" s="193">
        <f>'Zone Summary'!B40</f>
        <v>7863.25</v>
      </c>
      <c r="C11" s="193">
        <f>'Zone Summary'!C40</f>
        <v>70336.438399999999</v>
      </c>
      <c r="D11" s="194">
        <f>'Zone Summary'!D40</f>
        <v>1.5829706380357238E-2</v>
      </c>
      <c r="E11" s="195">
        <v>0</v>
      </c>
      <c r="F11" s="193">
        <v>0.06</v>
      </c>
      <c r="G11" s="193">
        <v>0.06</v>
      </c>
      <c r="H11" s="232">
        <v>0.06</v>
      </c>
      <c r="I11" s="197">
        <v>15</v>
      </c>
      <c r="J11" s="176">
        <v>5</v>
      </c>
      <c r="K11" s="176">
        <v>5</v>
      </c>
      <c r="L11" s="176">
        <v>5</v>
      </c>
    </row>
    <row r="12" spans="1:12" ht="12.5">
      <c r="A12" s="204" t="s">
        <v>294</v>
      </c>
      <c r="B12" s="193">
        <f>'Zone Summary'!B45</f>
        <v>90459.389599999995</v>
      </c>
      <c r="C12" s="193">
        <f>'Zone Summary'!C45</f>
        <v>811815.30288611993</v>
      </c>
      <c r="D12" s="194">
        <f>'Zone Summary'!D45</f>
        <v>0.18210607277071708</v>
      </c>
      <c r="E12" s="195">
        <v>0</v>
      </c>
      <c r="F12" s="193">
        <v>0.06</v>
      </c>
      <c r="G12" s="193">
        <v>0.06</v>
      </c>
      <c r="H12" s="232">
        <v>0.06</v>
      </c>
      <c r="I12" s="197">
        <v>20</v>
      </c>
      <c r="J12" s="176">
        <v>5</v>
      </c>
      <c r="K12" s="176">
        <v>5</v>
      </c>
      <c r="L12" s="176">
        <v>5</v>
      </c>
    </row>
    <row r="13" spans="1:12" ht="14.5">
      <c r="A13" s="204" t="s">
        <v>445</v>
      </c>
      <c r="B13" s="193">
        <f>'Zone Summary'!B71</f>
        <v>471.25</v>
      </c>
      <c r="C13" s="193">
        <f>'Zone Summary'!C71</f>
        <v>3770</v>
      </c>
      <c r="D13" s="194">
        <f>'Zone Summary'!D71</f>
        <v>9.4868522961159168E-4</v>
      </c>
      <c r="E13" s="195">
        <v>0</v>
      </c>
      <c r="F13" s="193">
        <v>0.06</v>
      </c>
      <c r="G13" s="193">
        <v>0.06</v>
      </c>
      <c r="H13" s="232">
        <v>0.06</v>
      </c>
      <c r="I13" s="197">
        <v>15</v>
      </c>
      <c r="J13" s="176">
        <v>5</v>
      </c>
      <c r="K13" s="176">
        <v>5</v>
      </c>
      <c r="L13" s="176">
        <v>5</v>
      </c>
    </row>
    <row r="14" spans="1:12" ht="12.5">
      <c r="A14" s="204" t="s">
        <v>305</v>
      </c>
      <c r="B14" s="193">
        <f>'Zone Summary'!B73</f>
        <v>11815.3313</v>
      </c>
      <c r="C14" s="193">
        <f>'Zone Summary'!C73</f>
        <v>105756.09342275999</v>
      </c>
      <c r="D14" s="194">
        <f>'Zone Summary'!D73</f>
        <v>2.378574066265788E-2</v>
      </c>
      <c r="E14" s="195">
        <v>0</v>
      </c>
      <c r="F14" s="193">
        <v>0.06</v>
      </c>
      <c r="G14" s="193">
        <v>0.06</v>
      </c>
      <c r="H14" s="232">
        <v>0.06</v>
      </c>
      <c r="I14" s="197">
        <v>15</v>
      </c>
      <c r="J14" s="176">
        <v>5</v>
      </c>
      <c r="K14" s="176">
        <v>5</v>
      </c>
      <c r="L14" s="176">
        <v>5</v>
      </c>
    </row>
    <row r="15" spans="1:12" ht="14.5">
      <c r="A15" s="204" t="s">
        <v>444</v>
      </c>
      <c r="B15" s="193">
        <f>'Zone Summary'!B79</f>
        <v>602.8125</v>
      </c>
      <c r="C15" s="193">
        <f>'Zone Summary'!C79</f>
        <v>4822.5</v>
      </c>
      <c r="D15" s="194">
        <f>'Zone Summary'!D79</f>
        <v>1.2135370079050137E-3</v>
      </c>
      <c r="E15" s="195">
        <v>0</v>
      </c>
      <c r="F15" s="193">
        <v>0.06</v>
      </c>
      <c r="G15" s="193">
        <v>0.06</v>
      </c>
      <c r="H15" s="232">
        <v>0.06</v>
      </c>
      <c r="I15" s="197">
        <v>15</v>
      </c>
      <c r="J15" s="176">
        <v>5</v>
      </c>
      <c r="K15" s="176">
        <v>5</v>
      </c>
      <c r="L15" s="176">
        <v>5</v>
      </c>
    </row>
    <row r="16" spans="1:12" ht="14.5">
      <c r="A16" s="204" t="s">
        <v>441</v>
      </c>
      <c r="B16" s="193">
        <f>'Zone Summary'!B81</f>
        <v>987.375</v>
      </c>
      <c r="C16" s="193">
        <f>'Zone Summary'!C81</f>
        <v>8891.5093500000003</v>
      </c>
      <c r="D16" s="194">
        <f>'Zone Summary'!D81</f>
        <v>1.9877094505840751E-3</v>
      </c>
      <c r="E16" s="195">
        <v>0</v>
      </c>
      <c r="F16" s="193">
        <v>0.06</v>
      </c>
      <c r="G16" s="193">
        <v>0.06</v>
      </c>
      <c r="H16" s="232">
        <v>0.06</v>
      </c>
      <c r="I16" s="197">
        <v>15</v>
      </c>
      <c r="J16" s="176">
        <v>5</v>
      </c>
      <c r="K16" s="176">
        <v>5</v>
      </c>
      <c r="L16" s="176">
        <v>5</v>
      </c>
    </row>
    <row r="17" spans="1:12" ht="12.5">
      <c r="A17" s="204" t="s">
        <v>308</v>
      </c>
      <c r="B17" s="193">
        <f>'Zone Summary'!B83</f>
        <v>27340.228199999998</v>
      </c>
      <c r="C17" s="193">
        <f>'Zone Summary'!C83</f>
        <v>237177.29759999999</v>
      </c>
      <c r="D17" s="194">
        <f>'Zone Summary'!D83</f>
        <v>5.5039301151300402E-2</v>
      </c>
      <c r="E17" s="195">
        <v>0</v>
      </c>
      <c r="F17" s="193">
        <v>0.12</v>
      </c>
      <c r="G17" s="193">
        <v>0.06</v>
      </c>
      <c r="H17" s="232">
        <v>0.12</v>
      </c>
      <c r="I17" s="197">
        <v>10</v>
      </c>
      <c r="J17" s="176">
        <v>0</v>
      </c>
      <c r="K17" s="176">
        <v>5</v>
      </c>
      <c r="L17" s="176">
        <v>0</v>
      </c>
    </row>
    <row r="18" spans="1:12" ht="12.5">
      <c r="A18" s="204" t="s">
        <v>309</v>
      </c>
      <c r="B18" s="193">
        <f>'Zone Summary'!B92</f>
        <v>278848.2193</v>
      </c>
      <c r="C18" s="193">
        <f>'Zone Summary'!C92</f>
        <v>2499618.4413407203</v>
      </c>
      <c r="D18" s="194">
        <f>'Zone Summary'!D92</f>
        <v>0.56135636488785989</v>
      </c>
      <c r="E18" s="195">
        <v>0</v>
      </c>
      <c r="F18" s="193">
        <v>0.06</v>
      </c>
      <c r="G18" s="193">
        <v>0.06</v>
      </c>
      <c r="H18" s="232">
        <v>0.06</v>
      </c>
      <c r="I18" s="197">
        <v>20</v>
      </c>
      <c r="J18" s="176">
        <v>5</v>
      </c>
      <c r="K18" s="176">
        <v>0</v>
      </c>
      <c r="L18" s="176">
        <v>5</v>
      </c>
    </row>
    <row r="19" spans="1:12" ht="12.5">
      <c r="A19" s="204" t="s">
        <v>310</v>
      </c>
      <c r="B19" s="193">
        <f>'Zone Summary'!B106</f>
        <v>14982.5</v>
      </c>
      <c r="C19" s="193">
        <f>'Zone Summary'!C106</f>
        <v>133973.008</v>
      </c>
      <c r="D19" s="194">
        <f>'Zone Summary'!D106</f>
        <v>3.0161647644892674E-2</v>
      </c>
      <c r="E19" s="195">
        <v>0.96</v>
      </c>
      <c r="F19" s="193">
        <v>0.06</v>
      </c>
      <c r="G19" s="193">
        <v>0.12</v>
      </c>
      <c r="H19" s="232">
        <v>0.06</v>
      </c>
      <c r="I19" s="197">
        <v>0</v>
      </c>
      <c r="J19" s="176">
        <v>5</v>
      </c>
      <c r="K19" s="176">
        <v>0</v>
      </c>
      <c r="L19" s="176">
        <v>0</v>
      </c>
    </row>
    <row r="20" spans="1:12" ht="12.5">
      <c r="A20" s="204" t="s">
        <v>311</v>
      </c>
      <c r="B20" s="193">
        <f>'Zone Summary'!B111</f>
        <v>8424</v>
      </c>
      <c r="C20" s="193">
        <f>'Zone Summary'!C111</f>
        <v>75208.435200000007</v>
      </c>
      <c r="D20" s="194">
        <f>'Zone Summary'!D111</f>
        <v>1.6958566311401694E-2</v>
      </c>
      <c r="E20" s="195">
        <v>0.05</v>
      </c>
      <c r="F20" s="193">
        <v>0.06</v>
      </c>
      <c r="G20" s="193">
        <v>0.06</v>
      </c>
      <c r="H20" s="232">
        <v>0.06</v>
      </c>
      <c r="I20" s="192">
        <v>0</v>
      </c>
      <c r="J20" s="192">
        <v>0</v>
      </c>
      <c r="K20" s="192">
        <v>5</v>
      </c>
      <c r="L20" s="192">
        <v>0</v>
      </c>
    </row>
    <row r="21" spans="1:12" ht="14.5">
      <c r="A21" s="204" t="s">
        <v>443</v>
      </c>
      <c r="B21" s="193">
        <f>'Zone Summary'!B120</f>
        <v>504</v>
      </c>
      <c r="C21" s="193">
        <f>'Zone Summary'!C120</f>
        <v>4032</v>
      </c>
      <c r="D21" s="194">
        <f>'Zone Summary'!D120</f>
        <v>1.0146150784599304E-3</v>
      </c>
      <c r="E21" s="195">
        <v>0</v>
      </c>
      <c r="F21" s="193">
        <v>0.06</v>
      </c>
      <c r="G21" s="193">
        <v>0.06</v>
      </c>
      <c r="H21" s="232">
        <v>0.06</v>
      </c>
      <c r="I21" s="197">
        <v>15</v>
      </c>
      <c r="J21" s="176">
        <v>5</v>
      </c>
      <c r="K21" s="176">
        <v>5</v>
      </c>
      <c r="L21" s="176">
        <v>5</v>
      </c>
    </row>
    <row r="22" spans="1:12" ht="12.5">
      <c r="A22" s="204" t="s">
        <v>312</v>
      </c>
      <c r="B22" s="193">
        <f>'Zone Summary'!B122</f>
        <v>460235.17319999996</v>
      </c>
      <c r="C22" s="193">
        <f>'Zone Summary'!C122</f>
        <v>1840940.6927999998</v>
      </c>
      <c r="D22" s="194">
        <v>0</v>
      </c>
      <c r="E22" s="151"/>
      <c r="F22" s="151"/>
      <c r="G22" s="151"/>
      <c r="H22" s="154"/>
      <c r="I22" s="151"/>
      <c r="J22" s="151"/>
      <c r="K22" s="151"/>
      <c r="L22" s="152"/>
    </row>
    <row r="23" spans="1:12" ht="14.5">
      <c r="A23" s="186" t="s">
        <v>315</v>
      </c>
      <c r="B23" s="217">
        <f>SUM(B4:B21)</f>
        <v>496740.10439999995</v>
      </c>
      <c r="C23" s="217">
        <f>SUM(C4:C22)</f>
        <v>6275632.3146011606</v>
      </c>
      <c r="D23" s="218">
        <f>SUM(D4:D22)</f>
        <v>1.0037202552876867</v>
      </c>
      <c r="E23" s="147"/>
      <c r="F23" s="147"/>
      <c r="G23" s="147"/>
      <c r="H23" s="155"/>
      <c r="I23" s="147"/>
      <c r="J23" s="147"/>
      <c r="K23" s="147"/>
      <c r="L23" s="148"/>
    </row>
    <row r="24" spans="1:12" ht="12.5">
      <c r="A24" s="186" t="s">
        <v>194</v>
      </c>
      <c r="B24" s="149"/>
      <c r="C24" s="132"/>
      <c r="D24" s="150"/>
      <c r="E24" s="213">
        <f>SUMPRODUCT($D4:$D21,E4:E21)</f>
        <v>3.3026274443485416E-2</v>
      </c>
      <c r="F24" s="213">
        <f t="shared" ref="F24:G24" si="0">SUMPRODUCT($D4:$D21,F4:F21)</f>
        <v>6.3250103846457226E-2</v>
      </c>
      <c r="G24" s="213">
        <f t="shared" si="0"/>
        <v>6.3477156836543924E-2</v>
      </c>
      <c r="H24" s="231">
        <f>SUMPRODUCT($D4:$D21,H4:H21)</f>
        <v>6.3250103846457226E-2</v>
      </c>
      <c r="I24" s="213">
        <f>SUMPRODUCT($D4:$D21,I4:I21)</f>
        <v>16.508052757094845</v>
      </c>
      <c r="J24" s="213">
        <f t="shared" ref="J24:K24" si="1">SUMPRODUCT($D4:$D21,J4:J21)</f>
        <v>4.2238361608316328</v>
      </c>
      <c r="K24" s="213">
        <f t="shared" si="1"/>
        <v>1.5532960317991189</v>
      </c>
      <c r="L24" s="213">
        <f>SUMPRODUCT($D4:$D21,L4:L21)</f>
        <v>4.0730279226071691</v>
      </c>
    </row>
    <row r="25" spans="1:12" ht="14">
      <c r="A25" s="153" t="s">
        <v>411</v>
      </c>
    </row>
    <row r="26" spans="1:12" ht="14.5">
      <c r="A26" s="153" t="s">
        <v>424</v>
      </c>
    </row>
    <row r="27" spans="1:12" ht="14">
      <c r="A27" s="153" t="s">
        <v>439</v>
      </c>
    </row>
    <row r="28" spans="1:12" ht="14">
      <c r="A28" s="153" t="s">
        <v>442</v>
      </c>
    </row>
    <row r="29" spans="1:12" ht="14.5">
      <c r="A29" s="153" t="s">
        <v>454</v>
      </c>
    </row>
  </sheetData>
  <mergeCells count="2">
    <mergeCell ref="E2:H2"/>
    <mergeCell ref="I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3D2C2-D9DB-45AA-B6F9-DDC029EFD71F}">
  <sheetPr>
    <tabColor rgb="FF00FF00"/>
  </sheetPr>
  <dimension ref="A1:Q130"/>
  <sheetViews>
    <sheetView zoomScale="60" zoomScaleNormal="60" workbookViewId="0"/>
  </sheetViews>
  <sheetFormatPr defaultRowHeight="10.5"/>
  <cols>
    <col min="1" max="1" width="32" customWidth="1"/>
    <col min="2" max="2" width="13.88671875" customWidth="1"/>
    <col min="3" max="3" width="17.6640625" customWidth="1"/>
    <col min="4" max="5" width="17.44140625" customWidth="1"/>
    <col min="6" max="6" width="35.44140625" customWidth="1"/>
    <col min="7" max="7" width="12.5546875" customWidth="1"/>
    <col min="8" max="8" width="15.6640625" customWidth="1"/>
    <col min="9" max="9" width="14.21875" customWidth="1"/>
    <col min="10" max="10" width="13.21875" customWidth="1"/>
    <col min="11" max="11" width="18.88671875" style="168" customWidth="1"/>
    <col min="12" max="12" width="27.109375" customWidth="1"/>
    <col min="13" max="13" width="13.44140625" customWidth="1"/>
    <col min="14" max="14" width="12.6640625" customWidth="1"/>
    <col min="15" max="15" width="11.77734375" customWidth="1"/>
    <col min="16" max="16" width="12.44140625" customWidth="1"/>
    <col min="17" max="17" width="13.109375" customWidth="1"/>
  </cols>
  <sheetData>
    <row r="1" spans="1:17" ht="15.5">
      <c r="A1" s="16" t="s">
        <v>192</v>
      </c>
      <c r="B1" s="16"/>
      <c r="C1" s="16"/>
      <c r="D1" s="16"/>
      <c r="E1" s="16"/>
      <c r="F1" s="16"/>
      <c r="G1" s="128"/>
      <c r="H1" s="129"/>
      <c r="I1" s="128"/>
      <c r="J1" s="129"/>
      <c r="K1" s="167"/>
      <c r="L1" s="130"/>
    </row>
    <row r="2" spans="1:17" ht="32.5" customHeight="1">
      <c r="A2" s="131" t="s">
        <v>279</v>
      </c>
      <c r="B2" s="131"/>
      <c r="C2" s="131"/>
      <c r="D2" s="131"/>
      <c r="E2" s="131"/>
      <c r="F2" s="131"/>
      <c r="G2" s="128"/>
      <c r="H2" s="129"/>
      <c r="I2" s="128"/>
      <c r="J2" s="169"/>
      <c r="K2" s="222" t="s">
        <v>186</v>
      </c>
      <c r="L2" s="398" t="s">
        <v>425</v>
      </c>
      <c r="M2" s="398"/>
      <c r="N2" s="399"/>
      <c r="O2" s="398" t="s">
        <v>426</v>
      </c>
      <c r="P2" s="398"/>
      <c r="Q2" s="400"/>
    </row>
    <row r="3" spans="1:17" ht="39">
      <c r="A3" s="181" t="s">
        <v>280</v>
      </c>
      <c r="B3" s="181" t="s">
        <v>281</v>
      </c>
      <c r="C3" s="181" t="s">
        <v>282</v>
      </c>
      <c r="D3" s="181" t="s">
        <v>283</v>
      </c>
      <c r="E3" s="182" t="s">
        <v>188</v>
      </c>
      <c r="F3" s="182" t="s">
        <v>284</v>
      </c>
      <c r="G3" s="181" t="s">
        <v>285</v>
      </c>
      <c r="H3" s="183" t="s">
        <v>193</v>
      </c>
      <c r="I3" s="181" t="s">
        <v>286</v>
      </c>
      <c r="J3" s="184" t="s">
        <v>187</v>
      </c>
      <c r="K3" s="219" t="s">
        <v>427</v>
      </c>
      <c r="L3" s="220" t="s">
        <v>189</v>
      </c>
      <c r="M3" s="221" t="s">
        <v>190</v>
      </c>
      <c r="N3" s="221" t="s">
        <v>191</v>
      </c>
      <c r="O3" s="220" t="s">
        <v>189</v>
      </c>
      <c r="P3" s="221" t="s">
        <v>190</v>
      </c>
      <c r="Q3" s="221" t="s">
        <v>191</v>
      </c>
    </row>
    <row r="4" spans="1:17" ht="12.5">
      <c r="A4" s="381" t="s">
        <v>289</v>
      </c>
      <c r="B4" s="394">
        <f>SUM(G5:G8)</f>
        <v>8892</v>
      </c>
      <c r="C4" s="394">
        <f>SUM(I5:I8)</f>
        <v>79386.681600000011</v>
      </c>
      <c r="D4" s="391">
        <f>SUM(G5:G8)/$B$126</f>
        <v>1.7911077443057151E-2</v>
      </c>
      <c r="E4" s="391" t="s">
        <v>428</v>
      </c>
      <c r="F4" s="132"/>
      <c r="G4" s="132"/>
      <c r="H4" s="132"/>
      <c r="I4" s="132"/>
      <c r="J4" s="132"/>
      <c r="K4" s="397">
        <f>Occupancy!M4</f>
        <v>0</v>
      </c>
      <c r="L4" s="223">
        <f>20*$K$4</f>
        <v>0</v>
      </c>
      <c r="M4" s="224">
        <f>5*$K$4+0.06*$B$4</f>
        <v>533.52</v>
      </c>
      <c r="N4" s="224">
        <f>5*$K$4+0.06*$B$4</f>
        <v>533.52</v>
      </c>
      <c r="O4" s="225">
        <f>L4/$B$4</f>
        <v>0</v>
      </c>
      <c r="P4" s="225">
        <f>M4/$B$4</f>
        <v>0.06</v>
      </c>
      <c r="Q4" s="225">
        <f>N4/$B$4</f>
        <v>0.06</v>
      </c>
    </row>
    <row r="5" spans="1:17" ht="12.5">
      <c r="A5" s="385"/>
      <c r="B5" s="395"/>
      <c r="C5" s="395"/>
      <c r="D5" s="392"/>
      <c r="E5" s="392"/>
      <c r="F5" s="134" t="s">
        <v>316</v>
      </c>
      <c r="G5" s="135">
        <v>684</v>
      </c>
      <c r="H5" s="136" t="s">
        <v>195</v>
      </c>
      <c r="I5" s="136">
        <v>5472</v>
      </c>
      <c r="J5" s="138">
        <v>1</v>
      </c>
      <c r="K5" s="397"/>
      <c r="L5" s="223">
        <f t="shared" ref="L5:L8" si="0">20*$K$4</f>
        <v>0</v>
      </c>
      <c r="M5" s="224">
        <f t="shared" ref="M5:N8" si="1">5*$K$4+0.06*$B$4</f>
        <v>533.52</v>
      </c>
      <c r="N5" s="224">
        <f t="shared" si="1"/>
        <v>533.52</v>
      </c>
      <c r="O5" s="225">
        <f t="shared" ref="O5:O8" si="2">L5/$B$4</f>
        <v>0</v>
      </c>
      <c r="P5" s="225">
        <f t="shared" ref="P5:P8" si="3">M5/$B$4</f>
        <v>0.06</v>
      </c>
      <c r="Q5" s="225">
        <f t="shared" ref="Q5:Q8" si="4">N5/$B$4</f>
        <v>0.06</v>
      </c>
    </row>
    <row r="6" spans="1:17" ht="12.5">
      <c r="A6" s="385"/>
      <c r="B6" s="395"/>
      <c r="C6" s="395"/>
      <c r="D6" s="392"/>
      <c r="E6" s="392"/>
      <c r="F6" s="134" t="s">
        <v>317</v>
      </c>
      <c r="G6" s="135">
        <v>684</v>
      </c>
      <c r="H6" s="136" t="s">
        <v>195</v>
      </c>
      <c r="I6" s="136">
        <v>6159.5568000000003</v>
      </c>
      <c r="J6" s="138">
        <v>1</v>
      </c>
      <c r="K6" s="397"/>
      <c r="L6" s="223">
        <f t="shared" si="0"/>
        <v>0</v>
      </c>
      <c r="M6" s="224">
        <f t="shared" si="1"/>
        <v>533.52</v>
      </c>
      <c r="N6" s="224">
        <f t="shared" si="1"/>
        <v>533.52</v>
      </c>
      <c r="O6" s="225">
        <f t="shared" si="2"/>
        <v>0</v>
      </c>
      <c r="P6" s="225">
        <f t="shared" si="3"/>
        <v>0.06</v>
      </c>
      <c r="Q6" s="225">
        <f t="shared" si="4"/>
        <v>0.06</v>
      </c>
    </row>
    <row r="7" spans="1:17" ht="12.5">
      <c r="A7" s="385"/>
      <c r="B7" s="395"/>
      <c r="C7" s="395"/>
      <c r="D7" s="392"/>
      <c r="E7" s="392"/>
      <c r="F7" s="134" t="s">
        <v>318</v>
      </c>
      <c r="G7" s="135">
        <v>6840</v>
      </c>
      <c r="H7" s="136" t="s">
        <v>195</v>
      </c>
      <c r="I7" s="136">
        <v>61595.567999999999</v>
      </c>
      <c r="J7" s="138">
        <v>10</v>
      </c>
      <c r="K7" s="397"/>
      <c r="L7" s="223">
        <f t="shared" si="0"/>
        <v>0</v>
      </c>
      <c r="M7" s="224">
        <f t="shared" si="1"/>
        <v>533.52</v>
      </c>
      <c r="N7" s="224">
        <f t="shared" si="1"/>
        <v>533.52</v>
      </c>
      <c r="O7" s="225">
        <f t="shared" si="2"/>
        <v>0</v>
      </c>
      <c r="P7" s="225">
        <f t="shared" si="3"/>
        <v>0.06</v>
      </c>
      <c r="Q7" s="225">
        <f t="shared" si="4"/>
        <v>0.06</v>
      </c>
    </row>
    <row r="8" spans="1:17" ht="12.5">
      <c r="A8" s="385"/>
      <c r="B8" s="395"/>
      <c r="C8" s="396"/>
      <c r="D8" s="393"/>
      <c r="E8" s="393"/>
      <c r="F8" s="134" t="s">
        <v>319</v>
      </c>
      <c r="G8" s="135">
        <v>684</v>
      </c>
      <c r="H8" s="136" t="s">
        <v>195</v>
      </c>
      <c r="I8" s="136">
        <v>6159.5568000000003</v>
      </c>
      <c r="J8" s="138">
        <v>1</v>
      </c>
      <c r="K8" s="397"/>
      <c r="L8" s="223">
        <f t="shared" si="0"/>
        <v>0</v>
      </c>
      <c r="M8" s="224">
        <f t="shared" si="1"/>
        <v>533.52</v>
      </c>
      <c r="N8" s="224">
        <f t="shared" si="1"/>
        <v>533.52</v>
      </c>
      <c r="O8" s="225">
        <f t="shared" si="2"/>
        <v>0</v>
      </c>
      <c r="P8" s="225">
        <f t="shared" si="3"/>
        <v>0.06</v>
      </c>
      <c r="Q8" s="225">
        <f t="shared" si="4"/>
        <v>0.06</v>
      </c>
    </row>
    <row r="9" spans="1:17" ht="12.5">
      <c r="A9" s="381" t="s">
        <v>451</v>
      </c>
      <c r="B9" s="394">
        <f>SUM(G10)</f>
        <v>1915.25</v>
      </c>
      <c r="C9" s="394">
        <f>SUM(I10)</f>
        <v>17247.209300000002</v>
      </c>
      <c r="D9" s="391">
        <f>SUM(G10)/$B$126</f>
        <v>3.8578712407574458E-3</v>
      </c>
      <c r="E9" s="391" t="s">
        <v>433</v>
      </c>
      <c r="F9" s="132"/>
      <c r="G9" s="132"/>
      <c r="H9" s="132"/>
      <c r="I9" s="132"/>
      <c r="J9" s="132"/>
      <c r="K9" s="397">
        <f>Occupancy!M5</f>
        <v>19.1525</v>
      </c>
      <c r="L9" s="132"/>
      <c r="M9" s="132"/>
      <c r="N9" s="133"/>
      <c r="O9" s="132"/>
      <c r="P9" s="132"/>
      <c r="Q9" s="133"/>
    </row>
    <row r="10" spans="1:17" ht="12.5">
      <c r="A10" s="382"/>
      <c r="B10" s="396"/>
      <c r="C10" s="396"/>
      <c r="D10" s="393"/>
      <c r="E10" s="393"/>
      <c r="F10" s="134" t="s">
        <v>321</v>
      </c>
      <c r="G10" s="135">
        <v>1915.25</v>
      </c>
      <c r="H10" s="136" t="s">
        <v>195</v>
      </c>
      <c r="I10" s="137">
        <v>17247.209300000002</v>
      </c>
      <c r="J10" s="138">
        <v>1</v>
      </c>
      <c r="K10" s="397"/>
      <c r="L10" s="223">
        <f>20*$K$9</f>
        <v>383.05</v>
      </c>
      <c r="M10" s="224">
        <f>5*$K$9+0.06*$B$9</f>
        <v>210.67750000000001</v>
      </c>
      <c r="N10" s="224">
        <f>5*$K$9+0.06*$B$9</f>
        <v>210.67750000000001</v>
      </c>
      <c r="O10" s="225">
        <f>L10/$B$9</f>
        <v>0.2</v>
      </c>
      <c r="P10" s="225">
        <f t="shared" ref="P10:Q10" si="5">M10/$B$9</f>
        <v>0.11</v>
      </c>
      <c r="Q10" s="225">
        <f t="shared" si="5"/>
        <v>0.11</v>
      </c>
    </row>
    <row r="11" spans="1:17" ht="12.5">
      <c r="A11" s="381" t="s">
        <v>290</v>
      </c>
      <c r="B11" s="394">
        <f>SUM(G12)</f>
        <v>119</v>
      </c>
      <c r="C11" s="394">
        <f>SUM(I12)</f>
        <v>952</v>
      </c>
      <c r="D11" s="391">
        <f>SUM(G12:G15)/$B$126</f>
        <v>3.9621108108966957E-3</v>
      </c>
      <c r="E11" s="391" t="s">
        <v>290</v>
      </c>
      <c r="F11" s="132"/>
      <c r="G11" s="132"/>
      <c r="H11" s="132"/>
      <c r="I11" s="132"/>
      <c r="J11" s="132"/>
      <c r="K11" s="397">
        <f>Occupancy!M6</f>
        <v>4.165</v>
      </c>
      <c r="L11" s="132"/>
      <c r="M11" s="132"/>
      <c r="N11" s="133"/>
      <c r="O11" s="132"/>
      <c r="P11" s="132"/>
      <c r="Q11" s="133"/>
    </row>
    <row r="12" spans="1:17" ht="14.5">
      <c r="A12" s="385"/>
      <c r="B12" s="395"/>
      <c r="C12" s="395"/>
      <c r="D12" s="392"/>
      <c r="E12" s="392"/>
      <c r="F12" s="145" t="s">
        <v>322</v>
      </c>
      <c r="G12" s="135">
        <v>119</v>
      </c>
      <c r="H12" s="136" t="s">
        <v>195</v>
      </c>
      <c r="I12" s="137">
        <v>952</v>
      </c>
      <c r="J12" s="138">
        <v>1</v>
      </c>
      <c r="K12" s="397"/>
      <c r="L12" s="223">
        <f>20*$K$11</f>
        <v>83.3</v>
      </c>
      <c r="M12" s="224">
        <f>5*$K$11+0.06*$B$11</f>
        <v>27.965</v>
      </c>
      <c r="N12" s="224">
        <f>5*$K$11+0.06*$B$11</f>
        <v>27.965</v>
      </c>
      <c r="O12" s="225">
        <f>L12/$B$11</f>
        <v>0.7</v>
      </c>
      <c r="P12" s="225">
        <f t="shared" ref="P12:Q12" si="6">M12/$B$11</f>
        <v>0.23499999999999999</v>
      </c>
      <c r="Q12" s="225">
        <f t="shared" si="6"/>
        <v>0.23499999999999999</v>
      </c>
    </row>
    <row r="13" spans="1:17" ht="14.5">
      <c r="A13" s="385"/>
      <c r="B13" s="395"/>
      <c r="C13" s="395"/>
      <c r="D13" s="392"/>
      <c r="E13" s="392"/>
      <c r="F13" s="145" t="s">
        <v>323</v>
      </c>
      <c r="G13" s="137">
        <v>154</v>
      </c>
      <c r="H13" s="136" t="s">
        <v>195</v>
      </c>
      <c r="I13" s="137">
        <v>1386.8008</v>
      </c>
      <c r="J13" s="138">
        <v>1</v>
      </c>
      <c r="K13" s="397"/>
      <c r="L13" s="223">
        <f t="shared" ref="L13:L15" si="7">20*$K$11</f>
        <v>83.3</v>
      </c>
      <c r="M13" s="224">
        <f t="shared" ref="M13:N15" si="8">5*$K$11+0.06*$B$11</f>
        <v>27.965</v>
      </c>
      <c r="N13" s="224">
        <f t="shared" si="8"/>
        <v>27.965</v>
      </c>
      <c r="O13" s="225">
        <f t="shared" ref="O13:O15" si="9">L13/$B$11</f>
        <v>0.7</v>
      </c>
      <c r="P13" s="225">
        <f t="shared" ref="P13:P15" si="10">M13/$B$11</f>
        <v>0.23499999999999999</v>
      </c>
      <c r="Q13" s="225">
        <f t="shared" ref="Q13:Q15" si="11">N13/$B$11</f>
        <v>0.23499999999999999</v>
      </c>
    </row>
    <row r="14" spans="1:17" ht="14.5">
      <c r="A14" s="385"/>
      <c r="B14" s="395"/>
      <c r="C14" s="395"/>
      <c r="D14" s="392"/>
      <c r="E14" s="392"/>
      <c r="F14" s="145" t="s">
        <v>324</v>
      </c>
      <c r="G14" s="137">
        <v>1540</v>
      </c>
      <c r="H14" s="136" t="s">
        <v>195</v>
      </c>
      <c r="I14" s="137">
        <v>13868.008</v>
      </c>
      <c r="J14" s="138">
        <v>10</v>
      </c>
      <c r="K14" s="397"/>
      <c r="L14" s="223">
        <f t="shared" si="7"/>
        <v>83.3</v>
      </c>
      <c r="M14" s="224">
        <f t="shared" si="8"/>
        <v>27.965</v>
      </c>
      <c r="N14" s="224">
        <f t="shared" si="8"/>
        <v>27.965</v>
      </c>
      <c r="O14" s="225">
        <f t="shared" si="9"/>
        <v>0.7</v>
      </c>
      <c r="P14" s="225">
        <f t="shared" si="10"/>
        <v>0.23499999999999999</v>
      </c>
      <c r="Q14" s="225">
        <f t="shared" si="11"/>
        <v>0.23499999999999999</v>
      </c>
    </row>
    <row r="15" spans="1:17" ht="14.5">
      <c r="A15" s="382"/>
      <c r="B15" s="396"/>
      <c r="C15" s="396"/>
      <c r="D15" s="393"/>
      <c r="E15" s="393"/>
      <c r="F15" s="145" t="s">
        <v>325</v>
      </c>
      <c r="G15" s="137">
        <v>154</v>
      </c>
      <c r="H15" s="136" t="s">
        <v>195</v>
      </c>
      <c r="I15" s="137">
        <v>1386.8008</v>
      </c>
      <c r="J15" s="138">
        <v>1</v>
      </c>
      <c r="K15" s="397"/>
      <c r="L15" s="223">
        <f t="shared" si="7"/>
        <v>83.3</v>
      </c>
      <c r="M15" s="224">
        <f t="shared" si="8"/>
        <v>27.965</v>
      </c>
      <c r="N15" s="224">
        <f t="shared" si="8"/>
        <v>27.965</v>
      </c>
      <c r="O15" s="225">
        <f t="shared" si="9"/>
        <v>0.7</v>
      </c>
      <c r="P15" s="225">
        <f t="shared" si="10"/>
        <v>0.23499999999999999</v>
      </c>
      <c r="Q15" s="225">
        <f t="shared" si="11"/>
        <v>0.23499999999999999</v>
      </c>
    </row>
    <row r="16" spans="1:17" ht="12.5">
      <c r="A16" s="381" t="s">
        <v>291</v>
      </c>
      <c r="B16" s="394">
        <f>SUM(G17:G23)</f>
        <v>7246.3854000000001</v>
      </c>
      <c r="C16" s="394">
        <f>SUM(I17:I23)</f>
        <v>64685.819199999998</v>
      </c>
      <c r="D16" s="391">
        <f>SUM(G17:G23)/$B$126</f>
        <v>1.4596330418537862E-2</v>
      </c>
      <c r="E16" s="391" t="s">
        <v>429</v>
      </c>
      <c r="F16" s="132"/>
      <c r="G16" s="132"/>
      <c r="H16" s="132"/>
      <c r="I16" s="132"/>
      <c r="J16" s="132"/>
      <c r="K16" s="397">
        <f>Occupancy!M7</f>
        <v>362.31927000000002</v>
      </c>
      <c r="L16" s="132"/>
      <c r="M16" s="132"/>
      <c r="N16" s="133"/>
      <c r="O16" s="132"/>
      <c r="P16" s="132"/>
      <c r="Q16" s="133"/>
    </row>
    <row r="17" spans="1:17" ht="14.5">
      <c r="A17" s="385"/>
      <c r="B17" s="395"/>
      <c r="C17" s="395"/>
      <c r="D17" s="392"/>
      <c r="E17" s="392"/>
      <c r="F17" s="145" t="s">
        <v>326</v>
      </c>
      <c r="G17" s="135">
        <v>566.3854</v>
      </c>
      <c r="H17" s="136" t="s">
        <v>195</v>
      </c>
      <c r="I17" s="137">
        <v>4531.0832</v>
      </c>
      <c r="J17" s="138">
        <v>1</v>
      </c>
      <c r="K17" s="397"/>
      <c r="L17" s="223">
        <f>20*$K$16</f>
        <v>7246.3854000000001</v>
      </c>
      <c r="M17" s="224">
        <f>5*$K$16+0.06*$B$16</f>
        <v>2246.3794739999998</v>
      </c>
      <c r="N17" s="224">
        <f>5*$K$16+0.06*$B$16</f>
        <v>2246.3794739999998</v>
      </c>
      <c r="O17" s="225">
        <f>L17/$B$16</f>
        <v>1</v>
      </c>
      <c r="P17" s="225">
        <f t="shared" ref="P17:Q17" si="12">M17/$B$16</f>
        <v>0.31</v>
      </c>
      <c r="Q17" s="225">
        <f t="shared" si="12"/>
        <v>0.31</v>
      </c>
    </row>
    <row r="18" spans="1:17" ht="14.5">
      <c r="A18" s="385"/>
      <c r="B18" s="395"/>
      <c r="C18" s="395"/>
      <c r="D18" s="392"/>
      <c r="E18" s="392"/>
      <c r="F18" s="145" t="s">
        <v>327</v>
      </c>
      <c r="G18" s="135">
        <v>240</v>
      </c>
      <c r="H18" s="136" t="s">
        <v>195</v>
      </c>
      <c r="I18" s="137">
        <v>2161.248</v>
      </c>
      <c r="J18" s="138">
        <v>1</v>
      </c>
      <c r="K18" s="397"/>
      <c r="L18" s="223">
        <f t="shared" ref="L18:L23" si="13">20*$K$16</f>
        <v>7246.3854000000001</v>
      </c>
      <c r="M18" s="224">
        <f t="shared" ref="M18:N23" si="14">5*$K$16+0.06*$B$16</f>
        <v>2246.3794739999998</v>
      </c>
      <c r="N18" s="224">
        <f t="shared" si="14"/>
        <v>2246.3794739999998</v>
      </c>
      <c r="O18" s="225">
        <f t="shared" ref="O18:O23" si="15">L18/$B$16</f>
        <v>1</v>
      </c>
      <c r="P18" s="225">
        <f t="shared" ref="P18:P23" si="16">M18/$B$16</f>
        <v>0.31</v>
      </c>
      <c r="Q18" s="225">
        <f t="shared" ref="Q18:Q23" si="17">N18/$B$16</f>
        <v>0.31</v>
      </c>
    </row>
    <row r="19" spans="1:17" ht="14.5">
      <c r="A19" s="385"/>
      <c r="B19" s="395"/>
      <c r="C19" s="395"/>
      <c r="D19" s="392"/>
      <c r="E19" s="392"/>
      <c r="F19" s="145" t="s">
        <v>328</v>
      </c>
      <c r="G19" s="135">
        <v>280</v>
      </c>
      <c r="H19" s="136" t="s">
        <v>195</v>
      </c>
      <c r="I19" s="137">
        <v>2521.4560000000001</v>
      </c>
      <c r="J19" s="138">
        <v>1</v>
      </c>
      <c r="K19" s="397"/>
      <c r="L19" s="223">
        <f t="shared" si="13"/>
        <v>7246.3854000000001</v>
      </c>
      <c r="M19" s="224">
        <f t="shared" si="14"/>
        <v>2246.3794739999998</v>
      </c>
      <c r="N19" s="224">
        <f t="shared" si="14"/>
        <v>2246.3794739999998</v>
      </c>
      <c r="O19" s="225">
        <f t="shared" si="15"/>
        <v>1</v>
      </c>
      <c r="P19" s="225">
        <f t="shared" si="16"/>
        <v>0.31</v>
      </c>
      <c r="Q19" s="225">
        <f t="shared" si="17"/>
        <v>0.31</v>
      </c>
    </row>
    <row r="20" spans="1:17" ht="14.5">
      <c r="A20" s="385"/>
      <c r="B20" s="395"/>
      <c r="C20" s="395"/>
      <c r="D20" s="392"/>
      <c r="E20" s="392"/>
      <c r="F20" s="145" t="s">
        <v>329</v>
      </c>
      <c r="G20" s="135">
        <v>2800</v>
      </c>
      <c r="H20" s="136" t="s">
        <v>195</v>
      </c>
      <c r="I20" s="137">
        <v>25214.560000000001</v>
      </c>
      <c r="J20" s="138">
        <v>10</v>
      </c>
      <c r="K20" s="397"/>
      <c r="L20" s="223">
        <f t="shared" si="13"/>
        <v>7246.3854000000001</v>
      </c>
      <c r="M20" s="224">
        <f t="shared" si="14"/>
        <v>2246.3794739999998</v>
      </c>
      <c r="N20" s="224">
        <f t="shared" si="14"/>
        <v>2246.3794739999998</v>
      </c>
      <c r="O20" s="225">
        <f t="shared" si="15"/>
        <v>1</v>
      </c>
      <c r="P20" s="225">
        <f t="shared" si="16"/>
        <v>0.31</v>
      </c>
      <c r="Q20" s="225">
        <f t="shared" si="17"/>
        <v>0.31</v>
      </c>
    </row>
    <row r="21" spans="1:17" ht="14.5">
      <c r="A21" s="385"/>
      <c r="B21" s="395"/>
      <c r="C21" s="395"/>
      <c r="D21" s="392"/>
      <c r="E21" s="392"/>
      <c r="F21" s="145" t="s">
        <v>330</v>
      </c>
      <c r="G21" s="135">
        <v>2800</v>
      </c>
      <c r="H21" s="136" t="s">
        <v>195</v>
      </c>
      <c r="I21" s="137">
        <v>25214.560000000001</v>
      </c>
      <c r="J21" s="138">
        <v>10</v>
      </c>
      <c r="K21" s="397"/>
      <c r="L21" s="223">
        <f t="shared" si="13"/>
        <v>7246.3854000000001</v>
      </c>
      <c r="M21" s="224">
        <f t="shared" si="14"/>
        <v>2246.3794739999998</v>
      </c>
      <c r="N21" s="224">
        <f t="shared" si="14"/>
        <v>2246.3794739999998</v>
      </c>
      <c r="O21" s="225">
        <f t="shared" si="15"/>
        <v>1</v>
      </c>
      <c r="P21" s="225">
        <f t="shared" si="16"/>
        <v>0.31</v>
      </c>
      <c r="Q21" s="225">
        <f t="shared" si="17"/>
        <v>0.31</v>
      </c>
    </row>
    <row r="22" spans="1:17" ht="14.5">
      <c r="A22" s="385"/>
      <c r="B22" s="395"/>
      <c r="C22" s="395"/>
      <c r="D22" s="392"/>
      <c r="E22" s="392"/>
      <c r="F22" s="145" t="s">
        <v>331</v>
      </c>
      <c r="G22" s="135">
        <v>280</v>
      </c>
      <c r="H22" s="136" t="s">
        <v>195</v>
      </c>
      <c r="I22" s="137">
        <v>2521.4560000000001</v>
      </c>
      <c r="J22" s="138">
        <v>1</v>
      </c>
      <c r="K22" s="397"/>
      <c r="L22" s="223">
        <f t="shared" si="13"/>
        <v>7246.3854000000001</v>
      </c>
      <c r="M22" s="224">
        <f t="shared" si="14"/>
        <v>2246.3794739999998</v>
      </c>
      <c r="N22" s="224">
        <f t="shared" si="14"/>
        <v>2246.3794739999998</v>
      </c>
      <c r="O22" s="225">
        <f t="shared" si="15"/>
        <v>1</v>
      </c>
      <c r="P22" s="225">
        <f t="shared" si="16"/>
        <v>0.31</v>
      </c>
      <c r="Q22" s="225">
        <f t="shared" si="17"/>
        <v>0.31</v>
      </c>
    </row>
    <row r="23" spans="1:17" ht="14.5">
      <c r="A23" s="385"/>
      <c r="B23" s="395"/>
      <c r="C23" s="395"/>
      <c r="D23" s="393"/>
      <c r="E23" s="393"/>
      <c r="F23" s="145" t="s">
        <v>332</v>
      </c>
      <c r="G23" s="135">
        <v>280</v>
      </c>
      <c r="H23" s="136" t="s">
        <v>195</v>
      </c>
      <c r="I23" s="137">
        <v>2521.4560000000001</v>
      </c>
      <c r="J23" s="138">
        <v>1</v>
      </c>
      <c r="K23" s="397"/>
      <c r="L23" s="223">
        <f t="shared" si="13"/>
        <v>7246.3854000000001</v>
      </c>
      <c r="M23" s="224">
        <f t="shared" si="14"/>
        <v>2246.3794739999998</v>
      </c>
      <c r="N23" s="224">
        <f t="shared" si="14"/>
        <v>2246.3794739999998</v>
      </c>
      <c r="O23" s="225">
        <f t="shared" si="15"/>
        <v>1</v>
      </c>
      <c r="P23" s="225">
        <f t="shared" si="16"/>
        <v>0.31</v>
      </c>
      <c r="Q23" s="225">
        <f t="shared" si="17"/>
        <v>0.31</v>
      </c>
    </row>
    <row r="24" spans="1:17" ht="12.5">
      <c r="A24" s="381" t="s">
        <v>292</v>
      </c>
      <c r="B24" s="394">
        <f>SUM(G25:G33)</f>
        <v>23345.941999999999</v>
      </c>
      <c r="C24" s="394">
        <f>SUM(I25:I33)</f>
        <v>208905.05590156003</v>
      </c>
      <c r="D24" s="391">
        <f>SUM(G25:G33)/$B$126</f>
        <v>4.7025525769581709E-2</v>
      </c>
      <c r="E24" s="391" t="s">
        <v>430</v>
      </c>
      <c r="F24" s="132"/>
      <c r="G24" s="132"/>
      <c r="H24" s="132"/>
      <c r="I24" s="132"/>
      <c r="J24" s="132"/>
      <c r="K24" s="397">
        <f>Occupancy!M8</f>
        <v>23.1295003</v>
      </c>
      <c r="L24" s="132"/>
      <c r="M24" s="132"/>
      <c r="N24" s="133"/>
      <c r="O24" s="132"/>
      <c r="P24" s="132"/>
      <c r="Q24" s="133"/>
    </row>
    <row r="25" spans="1:17" ht="12.5">
      <c r="A25" s="385"/>
      <c r="B25" s="395"/>
      <c r="C25" s="395"/>
      <c r="D25" s="392"/>
      <c r="E25" s="392"/>
      <c r="F25" s="134" t="s">
        <v>333</v>
      </c>
      <c r="G25" s="135">
        <v>691.22400000000005</v>
      </c>
      <c r="H25" s="136" t="s">
        <v>195</v>
      </c>
      <c r="I25" s="137">
        <v>5529.7920000000004</v>
      </c>
      <c r="J25" s="138">
        <v>1</v>
      </c>
      <c r="K25" s="397"/>
      <c r="L25" s="223">
        <f>20*$K$24</f>
        <v>462.59000600000002</v>
      </c>
      <c r="M25" s="224">
        <f>5*$K$24+0.06*$B$24</f>
        <v>1516.4040215</v>
      </c>
      <c r="N25" s="224">
        <f>5*$K$24+0.06*$B$24</f>
        <v>1516.4040215</v>
      </c>
      <c r="O25" s="225">
        <f>L25/$B$24</f>
        <v>1.9814578739208725E-2</v>
      </c>
      <c r="P25" s="225">
        <f>M25/$B$24</f>
        <v>6.4953644684802178E-2</v>
      </c>
      <c r="Q25" s="225">
        <f>N25/$B$24</f>
        <v>6.4953644684802178E-2</v>
      </c>
    </row>
    <row r="26" spans="1:17" ht="12.5">
      <c r="A26" s="385"/>
      <c r="B26" s="395"/>
      <c r="C26" s="395"/>
      <c r="D26" s="392"/>
      <c r="E26" s="392"/>
      <c r="F26" s="134" t="s">
        <v>334</v>
      </c>
      <c r="G26" s="135">
        <v>280</v>
      </c>
      <c r="H26" s="136" t="s">
        <v>195</v>
      </c>
      <c r="I26" s="137">
        <v>2240</v>
      </c>
      <c r="J26" s="138">
        <v>1</v>
      </c>
      <c r="K26" s="397"/>
      <c r="L26" s="223">
        <f t="shared" ref="L26:L33" si="18">20*$K$24</f>
        <v>462.59000600000002</v>
      </c>
      <c r="M26" s="224">
        <f t="shared" ref="M26:N33" si="19">5*$K$24+0.06*$B$24</f>
        <v>1516.4040215</v>
      </c>
      <c r="N26" s="224">
        <f t="shared" si="19"/>
        <v>1516.4040215</v>
      </c>
      <c r="O26" s="225">
        <f t="shared" ref="O26:O33" si="20">L26/$B$24</f>
        <v>1.9814578739208725E-2</v>
      </c>
      <c r="P26" s="225">
        <f t="shared" ref="P26:P33" si="21">M26/$B$24</f>
        <v>6.4953644684802178E-2</v>
      </c>
      <c r="Q26" s="225">
        <f t="shared" ref="Q26:Q33" si="22">N26/$B$24</f>
        <v>6.4953644684802178E-2</v>
      </c>
    </row>
    <row r="27" spans="1:17" ht="12.5">
      <c r="A27" s="385"/>
      <c r="B27" s="395"/>
      <c r="C27" s="395"/>
      <c r="D27" s="392"/>
      <c r="E27" s="392"/>
      <c r="F27" s="134" t="s">
        <v>335</v>
      </c>
      <c r="G27" s="135">
        <v>351.71769999999998</v>
      </c>
      <c r="H27" s="136" t="s">
        <v>195</v>
      </c>
      <c r="I27" s="137">
        <v>2813.7415999999998</v>
      </c>
      <c r="J27" s="138">
        <v>1</v>
      </c>
      <c r="K27" s="397"/>
      <c r="L27" s="223">
        <f t="shared" si="18"/>
        <v>462.59000600000002</v>
      </c>
      <c r="M27" s="224">
        <f t="shared" si="19"/>
        <v>1516.4040215</v>
      </c>
      <c r="N27" s="224">
        <f t="shared" si="19"/>
        <v>1516.4040215</v>
      </c>
      <c r="O27" s="225">
        <f t="shared" si="20"/>
        <v>1.9814578739208725E-2</v>
      </c>
      <c r="P27" s="225">
        <f t="shared" si="21"/>
        <v>6.4953644684802178E-2</v>
      </c>
      <c r="Q27" s="225">
        <f t="shared" si="22"/>
        <v>6.4953644684802178E-2</v>
      </c>
    </row>
    <row r="28" spans="1:17" ht="12.5">
      <c r="A28" s="385"/>
      <c r="B28" s="395"/>
      <c r="C28" s="395"/>
      <c r="D28" s="392"/>
      <c r="E28" s="392"/>
      <c r="F28" s="134" t="s">
        <v>336</v>
      </c>
      <c r="G28" s="135">
        <v>1007.0003</v>
      </c>
      <c r="H28" s="136" t="s">
        <v>195</v>
      </c>
      <c r="I28" s="137">
        <v>9068.2391015600006</v>
      </c>
      <c r="J28" s="138">
        <v>1</v>
      </c>
      <c r="K28" s="397"/>
      <c r="L28" s="223">
        <f t="shared" si="18"/>
        <v>462.59000600000002</v>
      </c>
      <c r="M28" s="224">
        <f t="shared" si="19"/>
        <v>1516.4040215</v>
      </c>
      <c r="N28" s="224">
        <f t="shared" si="19"/>
        <v>1516.4040215</v>
      </c>
      <c r="O28" s="225">
        <f t="shared" si="20"/>
        <v>1.9814578739208725E-2</v>
      </c>
      <c r="P28" s="225">
        <f t="shared" si="21"/>
        <v>6.4953644684802178E-2</v>
      </c>
      <c r="Q28" s="225">
        <f t="shared" si="22"/>
        <v>6.4953644684802178E-2</v>
      </c>
    </row>
    <row r="29" spans="1:17" ht="12.5">
      <c r="A29" s="385"/>
      <c r="B29" s="395"/>
      <c r="C29" s="395"/>
      <c r="D29" s="392"/>
      <c r="E29" s="392"/>
      <c r="F29" s="134" t="s">
        <v>337</v>
      </c>
      <c r="G29" s="135">
        <v>820</v>
      </c>
      <c r="H29" s="136" t="s">
        <v>195</v>
      </c>
      <c r="I29" s="137">
        <v>7384.2640000000001</v>
      </c>
      <c r="J29" s="138">
        <v>1</v>
      </c>
      <c r="K29" s="397"/>
      <c r="L29" s="223">
        <f t="shared" si="18"/>
        <v>462.59000600000002</v>
      </c>
      <c r="M29" s="224">
        <f t="shared" si="19"/>
        <v>1516.4040215</v>
      </c>
      <c r="N29" s="224">
        <f t="shared" si="19"/>
        <v>1516.4040215</v>
      </c>
      <c r="O29" s="225">
        <f t="shared" si="20"/>
        <v>1.9814578739208725E-2</v>
      </c>
      <c r="P29" s="225">
        <f t="shared" si="21"/>
        <v>6.4953644684802178E-2</v>
      </c>
      <c r="Q29" s="225">
        <f t="shared" si="22"/>
        <v>6.4953644684802178E-2</v>
      </c>
    </row>
    <row r="30" spans="1:17" ht="12.5">
      <c r="A30" s="385"/>
      <c r="B30" s="395"/>
      <c r="C30" s="395"/>
      <c r="D30" s="392"/>
      <c r="E30" s="392"/>
      <c r="F30" s="134" t="s">
        <v>338</v>
      </c>
      <c r="G30" s="135">
        <v>10160</v>
      </c>
      <c r="H30" s="136" t="s">
        <v>195</v>
      </c>
      <c r="I30" s="137">
        <v>91492.832000000009</v>
      </c>
      <c r="J30" s="138">
        <v>10</v>
      </c>
      <c r="K30" s="397"/>
      <c r="L30" s="223">
        <f t="shared" si="18"/>
        <v>462.59000600000002</v>
      </c>
      <c r="M30" s="224">
        <f t="shared" si="19"/>
        <v>1516.4040215</v>
      </c>
      <c r="N30" s="224">
        <f t="shared" si="19"/>
        <v>1516.4040215</v>
      </c>
      <c r="O30" s="225">
        <f t="shared" si="20"/>
        <v>1.9814578739208725E-2</v>
      </c>
      <c r="P30" s="225">
        <f t="shared" si="21"/>
        <v>6.4953644684802178E-2</v>
      </c>
      <c r="Q30" s="225">
        <f t="shared" si="22"/>
        <v>6.4953644684802178E-2</v>
      </c>
    </row>
    <row r="31" spans="1:17" ht="12.5">
      <c r="A31" s="385"/>
      <c r="B31" s="395"/>
      <c r="C31" s="395"/>
      <c r="D31" s="392"/>
      <c r="E31" s="392"/>
      <c r="F31" s="134" t="s">
        <v>339</v>
      </c>
      <c r="G31" s="135">
        <v>8200</v>
      </c>
      <c r="H31" s="136" t="s">
        <v>195</v>
      </c>
      <c r="I31" s="137">
        <v>73842.64</v>
      </c>
      <c r="J31" s="138">
        <v>10</v>
      </c>
      <c r="K31" s="397"/>
      <c r="L31" s="223">
        <f t="shared" si="18"/>
        <v>462.59000600000002</v>
      </c>
      <c r="M31" s="224">
        <f t="shared" si="19"/>
        <v>1516.4040215</v>
      </c>
      <c r="N31" s="224">
        <f t="shared" si="19"/>
        <v>1516.4040215</v>
      </c>
      <c r="O31" s="225">
        <f t="shared" si="20"/>
        <v>1.9814578739208725E-2</v>
      </c>
      <c r="P31" s="225">
        <f t="shared" si="21"/>
        <v>6.4953644684802178E-2</v>
      </c>
      <c r="Q31" s="225">
        <f t="shared" si="22"/>
        <v>6.4953644684802178E-2</v>
      </c>
    </row>
    <row r="32" spans="1:17" ht="12.5">
      <c r="A32" s="385"/>
      <c r="B32" s="395"/>
      <c r="C32" s="395"/>
      <c r="D32" s="392"/>
      <c r="E32" s="392"/>
      <c r="F32" s="134" t="s">
        <v>340</v>
      </c>
      <c r="G32" s="135">
        <v>1016</v>
      </c>
      <c r="H32" s="136" t="s">
        <v>195</v>
      </c>
      <c r="I32" s="137">
        <v>9149.2831999999999</v>
      </c>
      <c r="J32" s="138">
        <v>1</v>
      </c>
      <c r="K32" s="397"/>
      <c r="L32" s="223">
        <f t="shared" si="18"/>
        <v>462.59000600000002</v>
      </c>
      <c r="M32" s="224">
        <f t="shared" si="19"/>
        <v>1516.4040215</v>
      </c>
      <c r="N32" s="224">
        <f t="shared" si="19"/>
        <v>1516.4040215</v>
      </c>
      <c r="O32" s="225">
        <f t="shared" si="20"/>
        <v>1.9814578739208725E-2</v>
      </c>
      <c r="P32" s="225">
        <f t="shared" si="21"/>
        <v>6.4953644684802178E-2</v>
      </c>
      <c r="Q32" s="225">
        <f t="shared" si="22"/>
        <v>6.4953644684802178E-2</v>
      </c>
    </row>
    <row r="33" spans="1:17" ht="12.5">
      <c r="A33" s="382"/>
      <c r="B33" s="396"/>
      <c r="C33" s="396"/>
      <c r="D33" s="393"/>
      <c r="E33" s="393"/>
      <c r="F33" s="134" t="s">
        <v>341</v>
      </c>
      <c r="G33" s="135">
        <v>820</v>
      </c>
      <c r="H33" s="136" t="s">
        <v>195</v>
      </c>
      <c r="I33" s="137">
        <v>7384.2640000000001</v>
      </c>
      <c r="J33" s="138">
        <v>1</v>
      </c>
      <c r="K33" s="397"/>
      <c r="L33" s="223">
        <f t="shared" si="18"/>
        <v>462.59000600000002</v>
      </c>
      <c r="M33" s="224">
        <f t="shared" si="19"/>
        <v>1516.4040215</v>
      </c>
      <c r="N33" s="224">
        <f t="shared" si="19"/>
        <v>1516.4040215</v>
      </c>
      <c r="O33" s="225">
        <f t="shared" si="20"/>
        <v>1.9814578739208725E-2</v>
      </c>
      <c r="P33" s="225">
        <f t="shared" si="21"/>
        <v>6.4953644684802178E-2</v>
      </c>
      <c r="Q33" s="225">
        <f t="shared" si="22"/>
        <v>6.4953644684802178E-2</v>
      </c>
    </row>
    <row r="34" spans="1:17" ht="12.5">
      <c r="A34" s="381" t="s">
        <v>463</v>
      </c>
      <c r="B34" s="394">
        <f>SUM(G35)</f>
        <v>8435.6128000000008</v>
      </c>
      <c r="C34" s="394">
        <f>SUM(I35)</f>
        <v>67484.902400000006</v>
      </c>
      <c r="D34" s="391">
        <f>SUM(G35)/$B$126</f>
        <v>1.6991780717548831E-2</v>
      </c>
      <c r="E34" s="391" t="s">
        <v>453</v>
      </c>
      <c r="F34" s="132"/>
      <c r="G34" s="132"/>
      <c r="H34" s="132"/>
      <c r="I34" s="132"/>
      <c r="J34" s="132"/>
      <c r="K34" s="397">
        <f>Occupancy!M9</f>
        <v>0</v>
      </c>
      <c r="L34" s="132"/>
      <c r="M34" s="132"/>
      <c r="N34" s="133"/>
      <c r="O34" s="132"/>
      <c r="P34" s="132"/>
      <c r="Q34" s="133"/>
    </row>
    <row r="35" spans="1:17" ht="12.5">
      <c r="A35" s="382"/>
      <c r="B35" s="396"/>
      <c r="C35" s="396"/>
      <c r="D35" s="393"/>
      <c r="E35" s="393"/>
      <c r="F35" s="134" t="s">
        <v>342</v>
      </c>
      <c r="G35" s="135">
        <v>8435.6128000000008</v>
      </c>
      <c r="H35" s="136" t="s">
        <v>195</v>
      </c>
      <c r="I35" s="137">
        <v>67484.902400000006</v>
      </c>
      <c r="J35" s="138">
        <v>1</v>
      </c>
      <c r="K35" s="397"/>
      <c r="L35" s="223">
        <f>20*$K$34</f>
        <v>0</v>
      </c>
      <c r="M35" s="224">
        <f>5*$K$34+0.06*$B$34</f>
        <v>506.13676800000002</v>
      </c>
      <c r="N35" s="224">
        <f>5*$K$34+0.06*$B$34</f>
        <v>506.13676800000002</v>
      </c>
      <c r="O35" s="225">
        <f>L35/$B$34</f>
        <v>0</v>
      </c>
      <c r="P35" s="225">
        <f t="shared" ref="P35:Q35" si="23">M35/$B$34</f>
        <v>0.06</v>
      </c>
      <c r="Q35" s="225">
        <f t="shared" si="23"/>
        <v>0.06</v>
      </c>
    </row>
    <row r="36" spans="1:17" ht="12.5">
      <c r="A36" s="381" t="s">
        <v>462</v>
      </c>
      <c r="B36" s="394">
        <f>SUM(G37:G39)</f>
        <v>4704</v>
      </c>
      <c r="C36" s="394">
        <f>SUM(I37:I39)</f>
        <v>42360.460799999993</v>
      </c>
      <c r="D36" s="391">
        <f>SUM(G37:G39)/$B$126</f>
        <v>9.4752258538170087E-3</v>
      </c>
      <c r="E36" s="391" t="s">
        <v>457</v>
      </c>
      <c r="F36" s="132"/>
      <c r="G36" s="132"/>
      <c r="H36" s="132"/>
      <c r="I36" s="132"/>
      <c r="J36" s="132"/>
      <c r="K36" s="397">
        <f>Occupancy!M10</f>
        <v>0</v>
      </c>
      <c r="L36" s="132"/>
      <c r="M36" s="132"/>
      <c r="N36" s="133"/>
      <c r="O36" s="132"/>
      <c r="P36" s="132"/>
      <c r="Q36" s="133"/>
    </row>
    <row r="37" spans="1:17" ht="12.5">
      <c r="A37" s="385"/>
      <c r="B37" s="395"/>
      <c r="C37" s="395"/>
      <c r="D37" s="392"/>
      <c r="E37" s="392"/>
      <c r="F37" s="134" t="s">
        <v>343</v>
      </c>
      <c r="G37" s="135">
        <v>392</v>
      </c>
      <c r="H37" s="136" t="s">
        <v>195</v>
      </c>
      <c r="I37" s="137">
        <v>3530.0383999999999</v>
      </c>
      <c r="J37" s="138">
        <v>1</v>
      </c>
      <c r="K37" s="397"/>
      <c r="L37" s="223">
        <f>20*$K$36</f>
        <v>0</v>
      </c>
      <c r="M37" s="224">
        <f>5*$K$36+0.06*$B$36</f>
        <v>282.24</v>
      </c>
      <c r="N37" s="224">
        <f>5*$K$36+0.06*$B$36</f>
        <v>282.24</v>
      </c>
      <c r="O37" s="225">
        <f>L37/$B$36</f>
        <v>0</v>
      </c>
      <c r="P37" s="225">
        <f t="shared" ref="P37:Q37" si="24">M37/$B$36</f>
        <v>6.0000000000000005E-2</v>
      </c>
      <c r="Q37" s="225">
        <f t="shared" si="24"/>
        <v>6.0000000000000005E-2</v>
      </c>
    </row>
    <row r="38" spans="1:17" ht="12.5">
      <c r="A38" s="385"/>
      <c r="B38" s="395"/>
      <c r="C38" s="395"/>
      <c r="D38" s="392"/>
      <c r="E38" s="392"/>
      <c r="F38" s="134" t="s">
        <v>344</v>
      </c>
      <c r="G38" s="135">
        <v>3920</v>
      </c>
      <c r="H38" s="136" t="s">
        <v>195</v>
      </c>
      <c r="I38" s="137">
        <v>35300.383999999998</v>
      </c>
      <c r="J38" s="138">
        <v>10</v>
      </c>
      <c r="K38" s="397"/>
      <c r="L38" s="223">
        <f t="shared" ref="L38:L39" si="25">20*$K$36</f>
        <v>0</v>
      </c>
      <c r="M38" s="224">
        <f t="shared" ref="M38:N39" si="26">5*$K$36+0.06*$B$36</f>
        <v>282.24</v>
      </c>
      <c r="N38" s="224">
        <f t="shared" si="26"/>
        <v>282.24</v>
      </c>
      <c r="O38" s="225">
        <f t="shared" ref="O38:O39" si="27">L38/$B$36</f>
        <v>0</v>
      </c>
      <c r="P38" s="225">
        <f t="shared" ref="P38:P39" si="28">M38/$B$36</f>
        <v>6.0000000000000005E-2</v>
      </c>
      <c r="Q38" s="225">
        <f t="shared" ref="Q38:Q39" si="29">N38/$B$36</f>
        <v>6.0000000000000005E-2</v>
      </c>
    </row>
    <row r="39" spans="1:17" ht="12.5">
      <c r="A39" s="382"/>
      <c r="B39" s="396"/>
      <c r="C39" s="396"/>
      <c r="D39" s="393"/>
      <c r="E39" s="393"/>
      <c r="F39" s="134" t="s">
        <v>345</v>
      </c>
      <c r="G39" s="135">
        <v>392</v>
      </c>
      <c r="H39" s="136" t="s">
        <v>195</v>
      </c>
      <c r="I39" s="137">
        <v>3530.0383999999999</v>
      </c>
      <c r="J39" s="138">
        <v>1</v>
      </c>
      <c r="K39" s="397"/>
      <c r="L39" s="223">
        <f t="shared" si="25"/>
        <v>0</v>
      </c>
      <c r="M39" s="224">
        <f t="shared" si="26"/>
        <v>282.24</v>
      </c>
      <c r="N39" s="224">
        <f t="shared" si="26"/>
        <v>282.24</v>
      </c>
      <c r="O39" s="225">
        <f t="shared" si="27"/>
        <v>0</v>
      </c>
      <c r="P39" s="225">
        <f t="shared" si="28"/>
        <v>6.0000000000000005E-2</v>
      </c>
      <c r="Q39" s="225">
        <f t="shared" si="29"/>
        <v>6.0000000000000005E-2</v>
      </c>
    </row>
    <row r="40" spans="1:17" ht="12.5">
      <c r="A40" s="381" t="s">
        <v>293</v>
      </c>
      <c r="B40" s="394">
        <f>SUM(G41:G44)</f>
        <v>7863.25</v>
      </c>
      <c r="C40" s="394">
        <f>SUM(I41:I44)</f>
        <v>70336.438399999999</v>
      </c>
      <c r="D40" s="391">
        <f>SUM(G41:G44)/$B$126</f>
        <v>1.5838875360337287E-2</v>
      </c>
      <c r="E40" s="391" t="s">
        <v>431</v>
      </c>
      <c r="F40" s="132"/>
      <c r="G40" s="132"/>
      <c r="H40" s="132"/>
      <c r="I40" s="132"/>
      <c r="J40" s="132"/>
      <c r="K40" s="397">
        <f>Occupancy!M11</f>
        <v>78.632499999999993</v>
      </c>
      <c r="L40" s="132"/>
      <c r="M40" s="132"/>
      <c r="N40" s="133"/>
      <c r="O40" s="132"/>
      <c r="P40" s="132"/>
      <c r="Q40" s="133"/>
    </row>
    <row r="41" spans="1:17" ht="14.5">
      <c r="A41" s="385"/>
      <c r="B41" s="395"/>
      <c r="C41" s="395"/>
      <c r="D41" s="392"/>
      <c r="E41" s="392"/>
      <c r="F41" s="145" t="s">
        <v>346</v>
      </c>
      <c r="G41" s="135">
        <v>471.25</v>
      </c>
      <c r="H41" s="136" t="s">
        <v>195</v>
      </c>
      <c r="I41" s="137">
        <v>3770</v>
      </c>
      <c r="J41" s="138">
        <v>1</v>
      </c>
      <c r="K41" s="397"/>
      <c r="L41" s="223">
        <f>20*$K$40</f>
        <v>1572.6499999999999</v>
      </c>
      <c r="M41" s="224">
        <f>5*$K$40+0.06*$B$40</f>
        <v>864.95749999999998</v>
      </c>
      <c r="N41" s="224">
        <f>5*$K$40+0.06*$B$40</f>
        <v>864.95749999999998</v>
      </c>
      <c r="O41" s="225">
        <f>L41/$B$40</f>
        <v>0.19999999999999998</v>
      </c>
      <c r="P41" s="225">
        <f t="shared" ref="P41:Q41" si="30">M41/$B$40</f>
        <v>0.11</v>
      </c>
      <c r="Q41" s="225">
        <f t="shared" si="30"/>
        <v>0.11</v>
      </c>
    </row>
    <row r="42" spans="1:17" ht="14.5">
      <c r="A42" s="385"/>
      <c r="B42" s="395"/>
      <c r="C42" s="395"/>
      <c r="D42" s="392"/>
      <c r="E42" s="392"/>
      <c r="F42" s="145" t="s">
        <v>347</v>
      </c>
      <c r="G42" s="135">
        <v>616</v>
      </c>
      <c r="H42" s="136" t="s">
        <v>195</v>
      </c>
      <c r="I42" s="137">
        <v>5547.2031999999999</v>
      </c>
      <c r="J42" s="138">
        <v>1</v>
      </c>
      <c r="K42" s="397"/>
      <c r="L42" s="223">
        <f t="shared" ref="L42:L44" si="31">20*$K$40</f>
        <v>1572.6499999999999</v>
      </c>
      <c r="M42" s="224">
        <f t="shared" ref="M42:N44" si="32">5*$K$40+0.06*$B$40</f>
        <v>864.95749999999998</v>
      </c>
      <c r="N42" s="224">
        <f t="shared" si="32"/>
        <v>864.95749999999998</v>
      </c>
      <c r="O42" s="225">
        <f t="shared" ref="O42:O44" si="33">L42/$B$40</f>
        <v>0.19999999999999998</v>
      </c>
      <c r="P42" s="225">
        <f t="shared" ref="P42:P44" si="34">M42/$B$40</f>
        <v>0.11</v>
      </c>
      <c r="Q42" s="225">
        <f t="shared" ref="Q42:Q44" si="35">N42/$B$40</f>
        <v>0.11</v>
      </c>
    </row>
    <row r="43" spans="1:17" ht="14.5">
      <c r="A43" s="385"/>
      <c r="B43" s="395"/>
      <c r="C43" s="395"/>
      <c r="D43" s="392"/>
      <c r="E43" s="392"/>
      <c r="F43" s="145" t="s">
        <v>348</v>
      </c>
      <c r="G43" s="135">
        <v>6160</v>
      </c>
      <c r="H43" s="136" t="s">
        <v>195</v>
      </c>
      <c r="I43" s="137">
        <v>55472.031999999999</v>
      </c>
      <c r="J43" s="138">
        <v>10</v>
      </c>
      <c r="K43" s="397"/>
      <c r="L43" s="223">
        <f t="shared" si="31"/>
        <v>1572.6499999999999</v>
      </c>
      <c r="M43" s="224">
        <f t="shared" si="32"/>
        <v>864.95749999999998</v>
      </c>
      <c r="N43" s="224">
        <f t="shared" si="32"/>
        <v>864.95749999999998</v>
      </c>
      <c r="O43" s="225">
        <f t="shared" si="33"/>
        <v>0.19999999999999998</v>
      </c>
      <c r="P43" s="225">
        <f t="shared" si="34"/>
        <v>0.11</v>
      </c>
      <c r="Q43" s="225">
        <f t="shared" si="35"/>
        <v>0.11</v>
      </c>
    </row>
    <row r="44" spans="1:17" ht="14.5">
      <c r="A44" s="382"/>
      <c r="B44" s="396"/>
      <c r="C44" s="396"/>
      <c r="D44" s="393"/>
      <c r="E44" s="393"/>
      <c r="F44" s="145" t="s">
        <v>349</v>
      </c>
      <c r="G44" s="135">
        <v>616</v>
      </c>
      <c r="H44" s="136" t="s">
        <v>195</v>
      </c>
      <c r="I44" s="137">
        <v>5547.2031999999999</v>
      </c>
      <c r="J44" s="138">
        <v>1</v>
      </c>
      <c r="K44" s="397"/>
      <c r="L44" s="223">
        <f t="shared" si="31"/>
        <v>1572.6499999999999</v>
      </c>
      <c r="M44" s="224">
        <f t="shared" si="32"/>
        <v>864.95749999999998</v>
      </c>
      <c r="N44" s="224">
        <f t="shared" si="32"/>
        <v>864.95749999999998</v>
      </c>
      <c r="O44" s="225">
        <f t="shared" si="33"/>
        <v>0.19999999999999998</v>
      </c>
      <c r="P44" s="225">
        <f t="shared" si="34"/>
        <v>0.11</v>
      </c>
      <c r="Q44" s="225">
        <f t="shared" si="35"/>
        <v>0.11</v>
      </c>
    </row>
    <row r="45" spans="1:17" ht="12.5">
      <c r="A45" s="381" t="s">
        <v>294</v>
      </c>
      <c r="B45" s="394">
        <f>SUM(G46:G70)</f>
        <v>90459.389599999995</v>
      </c>
      <c r="C45" s="394">
        <f>SUM(I46:I70)</f>
        <v>811815.30288611993</v>
      </c>
      <c r="D45" s="391">
        <f>SUM(G46:G70)/$B$126</f>
        <v>0.18221155337126391</v>
      </c>
      <c r="E45" s="391" t="s">
        <v>432</v>
      </c>
      <c r="F45" s="132"/>
      <c r="G45" s="132"/>
      <c r="H45" s="132"/>
      <c r="I45" s="132"/>
      <c r="J45" s="132"/>
      <c r="K45" s="397">
        <f>Occupancy!M12</f>
        <v>429.68210060000001</v>
      </c>
      <c r="L45" s="132"/>
      <c r="M45" s="132"/>
      <c r="N45" s="133"/>
      <c r="O45" s="132"/>
      <c r="P45" s="132"/>
      <c r="Q45" s="133"/>
    </row>
    <row r="46" spans="1:17" ht="12.5">
      <c r="A46" s="385"/>
      <c r="B46" s="395"/>
      <c r="C46" s="395"/>
      <c r="D46" s="392"/>
      <c r="E46" s="392"/>
      <c r="F46" s="134" t="s">
        <v>350</v>
      </c>
      <c r="G46" s="135">
        <v>990.16150000000005</v>
      </c>
      <c r="H46" s="136" t="s">
        <v>195</v>
      </c>
      <c r="I46" s="137">
        <v>7921.2920000000004</v>
      </c>
      <c r="J46" s="138">
        <v>1</v>
      </c>
      <c r="K46" s="397"/>
      <c r="L46" s="223">
        <f>20*$K$45</f>
        <v>8593.6420120000002</v>
      </c>
      <c r="M46" s="224">
        <f>5*$K$45+0.06*$B$45</f>
        <v>7575.9738789999992</v>
      </c>
      <c r="N46" s="224">
        <f>5*$K$45+0.06*$B$45</f>
        <v>7575.9738789999992</v>
      </c>
      <c r="O46" s="225">
        <f>L46/$B$45</f>
        <v>9.5000000000000001E-2</v>
      </c>
      <c r="P46" s="225">
        <f t="shared" ref="P46:Q46" si="36">M46/$B$45</f>
        <v>8.3749999999999991E-2</v>
      </c>
      <c r="Q46" s="225">
        <f t="shared" si="36"/>
        <v>8.3749999999999991E-2</v>
      </c>
    </row>
    <row r="47" spans="1:17" ht="12.5">
      <c r="A47" s="385"/>
      <c r="B47" s="395"/>
      <c r="C47" s="395"/>
      <c r="D47" s="392"/>
      <c r="E47" s="392"/>
      <c r="F47" s="134" t="s">
        <v>351</v>
      </c>
      <c r="G47" s="135">
        <v>833</v>
      </c>
      <c r="H47" s="136" t="s">
        <v>195</v>
      </c>
      <c r="I47" s="137">
        <v>6664</v>
      </c>
      <c r="J47" s="138">
        <v>1</v>
      </c>
      <c r="K47" s="397"/>
      <c r="L47" s="223">
        <f t="shared" ref="L47:L70" si="37">20*$K$45</f>
        <v>8593.6420120000002</v>
      </c>
      <c r="M47" s="224">
        <f t="shared" ref="M47:N70" si="38">5*$K$45+0.06*$B$45</f>
        <v>7575.9738789999992</v>
      </c>
      <c r="N47" s="224">
        <f t="shared" si="38"/>
        <v>7575.9738789999992</v>
      </c>
      <c r="O47" s="225">
        <f t="shared" ref="O47:O70" si="39">L47/$B$45</f>
        <v>9.5000000000000001E-2</v>
      </c>
      <c r="P47" s="225">
        <f t="shared" ref="P47:P70" si="40">M47/$B$45</f>
        <v>8.3749999999999991E-2</v>
      </c>
      <c r="Q47" s="225">
        <f t="shared" ref="Q47:Q70" si="41">N47/$B$45</f>
        <v>8.3749999999999991E-2</v>
      </c>
    </row>
    <row r="48" spans="1:17" ht="12.5">
      <c r="A48" s="385"/>
      <c r="B48" s="395"/>
      <c r="C48" s="395"/>
      <c r="D48" s="392"/>
      <c r="E48" s="392"/>
      <c r="F48" s="134" t="s">
        <v>352</v>
      </c>
      <c r="G48" s="135">
        <v>952</v>
      </c>
      <c r="H48" s="136" t="s">
        <v>195</v>
      </c>
      <c r="I48" s="137">
        <v>7616</v>
      </c>
      <c r="J48" s="138">
        <v>1</v>
      </c>
      <c r="K48" s="397"/>
      <c r="L48" s="223">
        <f t="shared" si="37"/>
        <v>8593.6420120000002</v>
      </c>
      <c r="M48" s="224">
        <f t="shared" si="38"/>
        <v>7575.9738789999992</v>
      </c>
      <c r="N48" s="224">
        <f t="shared" si="38"/>
        <v>7575.9738789999992</v>
      </c>
      <c r="O48" s="225">
        <f t="shared" si="39"/>
        <v>9.5000000000000001E-2</v>
      </c>
      <c r="P48" s="225">
        <f t="shared" si="40"/>
        <v>8.3749999999999991E-2</v>
      </c>
      <c r="Q48" s="225">
        <f t="shared" si="41"/>
        <v>8.3749999999999991E-2</v>
      </c>
    </row>
    <row r="49" spans="1:17" ht="12.5">
      <c r="A49" s="385"/>
      <c r="B49" s="395"/>
      <c r="C49" s="395"/>
      <c r="D49" s="392"/>
      <c r="E49" s="392"/>
      <c r="F49" s="134" t="s">
        <v>295</v>
      </c>
      <c r="G49" s="135">
        <v>952</v>
      </c>
      <c r="H49" s="136" t="s">
        <v>195</v>
      </c>
      <c r="I49" s="137">
        <v>8572.9503999999997</v>
      </c>
      <c r="J49" s="138">
        <v>1</v>
      </c>
      <c r="K49" s="397"/>
      <c r="L49" s="223">
        <f t="shared" si="37"/>
        <v>8593.6420120000002</v>
      </c>
      <c r="M49" s="224">
        <f t="shared" si="38"/>
        <v>7575.9738789999992</v>
      </c>
      <c r="N49" s="224">
        <f t="shared" si="38"/>
        <v>7575.9738789999992</v>
      </c>
      <c r="O49" s="225">
        <f t="shared" si="39"/>
        <v>9.5000000000000001E-2</v>
      </c>
      <c r="P49" s="225">
        <f t="shared" si="40"/>
        <v>8.3749999999999991E-2</v>
      </c>
      <c r="Q49" s="225">
        <f t="shared" si="41"/>
        <v>8.3749999999999991E-2</v>
      </c>
    </row>
    <row r="50" spans="1:17" ht="12.5">
      <c r="A50" s="385"/>
      <c r="B50" s="395"/>
      <c r="C50" s="395"/>
      <c r="D50" s="392"/>
      <c r="E50" s="392"/>
      <c r="F50" s="134" t="s">
        <v>296</v>
      </c>
      <c r="G50" s="135">
        <v>952</v>
      </c>
      <c r="H50" s="136" t="s">
        <v>195</v>
      </c>
      <c r="I50" s="137">
        <v>8572.9503999999997</v>
      </c>
      <c r="J50" s="138">
        <v>1</v>
      </c>
      <c r="K50" s="397"/>
      <c r="L50" s="223">
        <f t="shared" si="37"/>
        <v>8593.6420120000002</v>
      </c>
      <c r="M50" s="224">
        <f t="shared" si="38"/>
        <v>7575.9738789999992</v>
      </c>
      <c r="N50" s="224">
        <f t="shared" si="38"/>
        <v>7575.9738789999992</v>
      </c>
      <c r="O50" s="225">
        <f t="shared" si="39"/>
        <v>9.5000000000000001E-2</v>
      </c>
      <c r="P50" s="225">
        <f t="shared" si="40"/>
        <v>8.3749999999999991E-2</v>
      </c>
      <c r="Q50" s="225">
        <f t="shared" si="41"/>
        <v>8.3749999999999991E-2</v>
      </c>
    </row>
    <row r="51" spans="1:17" ht="12.5">
      <c r="A51" s="385"/>
      <c r="B51" s="395"/>
      <c r="C51" s="395"/>
      <c r="D51" s="392"/>
      <c r="E51" s="392"/>
      <c r="F51" s="134" t="s">
        <v>297</v>
      </c>
      <c r="G51" s="135">
        <v>960.99969999999996</v>
      </c>
      <c r="H51" s="136" t="s">
        <v>195</v>
      </c>
      <c r="I51" s="137">
        <v>8653.9944984400008</v>
      </c>
      <c r="J51" s="138">
        <v>1</v>
      </c>
      <c r="K51" s="397"/>
      <c r="L51" s="223">
        <f t="shared" si="37"/>
        <v>8593.6420120000002</v>
      </c>
      <c r="M51" s="224">
        <f t="shared" si="38"/>
        <v>7575.9738789999992</v>
      </c>
      <c r="N51" s="224">
        <f t="shared" si="38"/>
        <v>7575.9738789999992</v>
      </c>
      <c r="O51" s="225">
        <f t="shared" si="39"/>
        <v>9.5000000000000001E-2</v>
      </c>
      <c r="P51" s="225">
        <f t="shared" si="40"/>
        <v>8.3749999999999991E-2</v>
      </c>
      <c r="Q51" s="225">
        <f t="shared" si="41"/>
        <v>8.3749999999999991E-2</v>
      </c>
    </row>
    <row r="52" spans="1:17" ht="12.5">
      <c r="A52" s="385"/>
      <c r="B52" s="395"/>
      <c r="C52" s="395"/>
      <c r="D52" s="392"/>
      <c r="E52" s="392"/>
      <c r="F52" s="134" t="s">
        <v>298</v>
      </c>
      <c r="G52" s="135">
        <v>476</v>
      </c>
      <c r="H52" s="136" t="s">
        <v>195</v>
      </c>
      <c r="I52" s="137">
        <v>4286.4751999999999</v>
      </c>
      <c r="J52" s="138">
        <v>1</v>
      </c>
      <c r="K52" s="397"/>
      <c r="L52" s="223">
        <f t="shared" si="37"/>
        <v>8593.6420120000002</v>
      </c>
      <c r="M52" s="224">
        <f t="shared" si="38"/>
        <v>7575.9738789999992</v>
      </c>
      <c r="N52" s="224">
        <f t="shared" si="38"/>
        <v>7575.9738789999992</v>
      </c>
      <c r="O52" s="225">
        <f t="shared" si="39"/>
        <v>9.5000000000000001E-2</v>
      </c>
      <c r="P52" s="225">
        <f t="shared" si="40"/>
        <v>8.3749999999999991E-2</v>
      </c>
      <c r="Q52" s="225">
        <f t="shared" si="41"/>
        <v>8.3749999999999991E-2</v>
      </c>
    </row>
    <row r="53" spans="1:17" ht="12.5">
      <c r="A53" s="385"/>
      <c r="B53" s="395"/>
      <c r="C53" s="395"/>
      <c r="D53" s="392"/>
      <c r="E53" s="392"/>
      <c r="F53" s="134" t="s">
        <v>353</v>
      </c>
      <c r="G53" s="135">
        <v>800</v>
      </c>
      <c r="H53" s="136" t="s">
        <v>195</v>
      </c>
      <c r="I53" s="137">
        <v>7204.16</v>
      </c>
      <c r="J53" s="138">
        <v>1</v>
      </c>
      <c r="K53" s="397"/>
      <c r="L53" s="223">
        <f t="shared" si="37"/>
        <v>8593.6420120000002</v>
      </c>
      <c r="M53" s="224">
        <f t="shared" si="38"/>
        <v>7575.9738789999992</v>
      </c>
      <c r="N53" s="224">
        <f t="shared" si="38"/>
        <v>7575.9738789999992</v>
      </c>
      <c r="O53" s="225">
        <f t="shared" si="39"/>
        <v>9.5000000000000001E-2</v>
      </c>
      <c r="P53" s="225">
        <f t="shared" si="40"/>
        <v>8.3749999999999991E-2</v>
      </c>
      <c r="Q53" s="225">
        <f t="shared" si="41"/>
        <v>8.3749999999999991E-2</v>
      </c>
    </row>
    <row r="54" spans="1:17" ht="12.5">
      <c r="A54" s="385"/>
      <c r="B54" s="395"/>
      <c r="C54" s="395"/>
      <c r="D54" s="392"/>
      <c r="E54" s="392"/>
      <c r="F54" s="134" t="s">
        <v>354</v>
      </c>
      <c r="G54" s="135">
        <v>1097.0833</v>
      </c>
      <c r="H54" s="136" t="s">
        <v>195</v>
      </c>
      <c r="I54" s="137">
        <v>9879.4545331600002</v>
      </c>
      <c r="J54" s="138">
        <v>1</v>
      </c>
      <c r="K54" s="397"/>
      <c r="L54" s="223">
        <f t="shared" si="37"/>
        <v>8593.6420120000002</v>
      </c>
      <c r="M54" s="224">
        <f t="shared" si="38"/>
        <v>7575.9738789999992</v>
      </c>
      <c r="N54" s="224">
        <f t="shared" si="38"/>
        <v>7575.9738789999992</v>
      </c>
      <c r="O54" s="225">
        <f t="shared" si="39"/>
        <v>9.5000000000000001E-2</v>
      </c>
      <c r="P54" s="225">
        <f t="shared" si="40"/>
        <v>8.3749999999999991E-2</v>
      </c>
      <c r="Q54" s="225">
        <f t="shared" si="41"/>
        <v>8.3749999999999991E-2</v>
      </c>
    </row>
    <row r="55" spans="1:17" ht="12.5">
      <c r="A55" s="385"/>
      <c r="B55" s="395"/>
      <c r="C55" s="395"/>
      <c r="D55" s="392"/>
      <c r="E55" s="392"/>
      <c r="F55" s="134" t="s">
        <v>299</v>
      </c>
      <c r="G55" s="135">
        <v>9520</v>
      </c>
      <c r="H55" s="136" t="s">
        <v>195</v>
      </c>
      <c r="I55" s="137">
        <v>85729.504000000001</v>
      </c>
      <c r="J55" s="138">
        <v>10</v>
      </c>
      <c r="K55" s="397"/>
      <c r="L55" s="223">
        <f t="shared" si="37"/>
        <v>8593.6420120000002</v>
      </c>
      <c r="M55" s="224">
        <f t="shared" si="38"/>
        <v>7575.9738789999992</v>
      </c>
      <c r="N55" s="224">
        <f t="shared" si="38"/>
        <v>7575.9738789999992</v>
      </c>
      <c r="O55" s="225">
        <f t="shared" si="39"/>
        <v>9.5000000000000001E-2</v>
      </c>
      <c r="P55" s="225">
        <f t="shared" si="40"/>
        <v>8.3749999999999991E-2</v>
      </c>
      <c r="Q55" s="225">
        <f t="shared" si="41"/>
        <v>8.3749999999999991E-2</v>
      </c>
    </row>
    <row r="56" spans="1:17" ht="12.5">
      <c r="A56" s="385"/>
      <c r="B56" s="395"/>
      <c r="C56" s="395"/>
      <c r="D56" s="392"/>
      <c r="E56" s="392"/>
      <c r="F56" s="134" t="s">
        <v>300</v>
      </c>
      <c r="G56" s="135">
        <v>9520</v>
      </c>
      <c r="H56" s="136" t="s">
        <v>195</v>
      </c>
      <c r="I56" s="137">
        <v>85729.504000000001</v>
      </c>
      <c r="J56" s="138">
        <v>10</v>
      </c>
      <c r="K56" s="397"/>
      <c r="L56" s="223">
        <f t="shared" si="37"/>
        <v>8593.6420120000002</v>
      </c>
      <c r="M56" s="224">
        <f t="shared" si="38"/>
        <v>7575.9738789999992</v>
      </c>
      <c r="N56" s="224">
        <f t="shared" si="38"/>
        <v>7575.9738789999992</v>
      </c>
      <c r="O56" s="225">
        <f t="shared" si="39"/>
        <v>9.5000000000000001E-2</v>
      </c>
      <c r="P56" s="225">
        <f t="shared" si="40"/>
        <v>8.3749999999999991E-2</v>
      </c>
      <c r="Q56" s="225">
        <f t="shared" si="41"/>
        <v>8.3749999999999991E-2</v>
      </c>
    </row>
    <row r="57" spans="1:17" ht="12.5">
      <c r="A57" s="385"/>
      <c r="B57" s="395"/>
      <c r="C57" s="395"/>
      <c r="D57" s="392"/>
      <c r="E57" s="392"/>
      <c r="F57" s="134" t="s">
        <v>301</v>
      </c>
      <c r="G57" s="135">
        <v>9520</v>
      </c>
      <c r="H57" s="136" t="s">
        <v>195</v>
      </c>
      <c r="I57" s="137">
        <v>85729.504000000001</v>
      </c>
      <c r="J57" s="138">
        <v>10</v>
      </c>
      <c r="K57" s="397"/>
      <c r="L57" s="223">
        <f t="shared" si="37"/>
        <v>8593.6420120000002</v>
      </c>
      <c r="M57" s="224">
        <f t="shared" si="38"/>
        <v>7575.9738789999992</v>
      </c>
      <c r="N57" s="224">
        <f t="shared" si="38"/>
        <v>7575.9738789999992</v>
      </c>
      <c r="O57" s="225">
        <f t="shared" si="39"/>
        <v>9.5000000000000001E-2</v>
      </c>
      <c r="P57" s="225">
        <f t="shared" si="40"/>
        <v>8.3749999999999991E-2</v>
      </c>
      <c r="Q57" s="225">
        <f t="shared" si="41"/>
        <v>8.3749999999999991E-2</v>
      </c>
    </row>
    <row r="58" spans="1:17" ht="12.5">
      <c r="A58" s="385"/>
      <c r="B58" s="395"/>
      <c r="C58" s="395"/>
      <c r="D58" s="392"/>
      <c r="E58" s="392"/>
      <c r="F58" s="134" t="s">
        <v>355</v>
      </c>
      <c r="G58" s="135">
        <v>4760</v>
      </c>
      <c r="H58" s="136" t="s">
        <v>195</v>
      </c>
      <c r="I58" s="137">
        <v>42864.752</v>
      </c>
      <c r="J58" s="138">
        <v>10</v>
      </c>
      <c r="K58" s="397"/>
      <c r="L58" s="223">
        <f t="shared" si="37"/>
        <v>8593.6420120000002</v>
      </c>
      <c r="M58" s="224">
        <f t="shared" si="38"/>
        <v>7575.9738789999992</v>
      </c>
      <c r="N58" s="224">
        <f t="shared" si="38"/>
        <v>7575.9738789999992</v>
      </c>
      <c r="O58" s="225">
        <f t="shared" si="39"/>
        <v>9.5000000000000001E-2</v>
      </c>
      <c r="P58" s="225">
        <f t="shared" si="40"/>
        <v>8.3749999999999991E-2</v>
      </c>
      <c r="Q58" s="225">
        <f t="shared" si="41"/>
        <v>8.3749999999999991E-2</v>
      </c>
    </row>
    <row r="59" spans="1:17" ht="12.5">
      <c r="A59" s="385"/>
      <c r="B59" s="395"/>
      <c r="C59" s="395"/>
      <c r="D59" s="392"/>
      <c r="E59" s="392"/>
      <c r="F59" s="134" t="s">
        <v>356</v>
      </c>
      <c r="G59" s="135">
        <v>9880</v>
      </c>
      <c r="H59" s="136" t="s">
        <v>195</v>
      </c>
      <c r="I59" s="137">
        <v>88971.376000000004</v>
      </c>
      <c r="J59" s="138">
        <v>10</v>
      </c>
      <c r="K59" s="397"/>
      <c r="L59" s="223">
        <f t="shared" si="37"/>
        <v>8593.6420120000002</v>
      </c>
      <c r="M59" s="224">
        <f t="shared" si="38"/>
        <v>7575.9738789999992</v>
      </c>
      <c r="N59" s="224">
        <f t="shared" si="38"/>
        <v>7575.9738789999992</v>
      </c>
      <c r="O59" s="225">
        <f t="shared" si="39"/>
        <v>9.5000000000000001E-2</v>
      </c>
      <c r="P59" s="225">
        <f t="shared" si="40"/>
        <v>8.3749999999999991E-2</v>
      </c>
      <c r="Q59" s="225">
        <f t="shared" si="41"/>
        <v>8.3749999999999991E-2</v>
      </c>
    </row>
    <row r="60" spans="1:17" ht="12.5">
      <c r="A60" s="385"/>
      <c r="B60" s="395"/>
      <c r="C60" s="395"/>
      <c r="D60" s="392"/>
      <c r="E60" s="392"/>
      <c r="F60" s="134" t="s">
        <v>357</v>
      </c>
      <c r="G60" s="135">
        <v>10380.208000000001</v>
      </c>
      <c r="H60" s="136" t="s">
        <v>195</v>
      </c>
      <c r="I60" s="137">
        <v>93475.849081600012</v>
      </c>
      <c r="J60" s="138">
        <v>10</v>
      </c>
      <c r="K60" s="397"/>
      <c r="L60" s="223">
        <f t="shared" si="37"/>
        <v>8593.6420120000002</v>
      </c>
      <c r="M60" s="224">
        <f t="shared" si="38"/>
        <v>7575.9738789999992</v>
      </c>
      <c r="N60" s="224">
        <f t="shared" si="38"/>
        <v>7575.9738789999992</v>
      </c>
      <c r="O60" s="225">
        <f t="shared" si="39"/>
        <v>9.5000000000000001E-2</v>
      </c>
      <c r="P60" s="225">
        <f t="shared" si="40"/>
        <v>8.3749999999999991E-2</v>
      </c>
      <c r="Q60" s="225">
        <f t="shared" si="41"/>
        <v>8.3749999999999991E-2</v>
      </c>
    </row>
    <row r="61" spans="1:17" ht="12.5">
      <c r="A61" s="385"/>
      <c r="B61" s="395"/>
      <c r="C61" s="395"/>
      <c r="D61" s="392"/>
      <c r="E61" s="392"/>
      <c r="F61" s="134" t="s">
        <v>358</v>
      </c>
      <c r="G61" s="135">
        <v>10970.833000000001</v>
      </c>
      <c r="H61" s="136" t="s">
        <v>195</v>
      </c>
      <c r="I61" s="137">
        <v>98794.545331600006</v>
      </c>
      <c r="J61" s="138">
        <v>10</v>
      </c>
      <c r="K61" s="397"/>
      <c r="L61" s="223">
        <f t="shared" si="37"/>
        <v>8593.6420120000002</v>
      </c>
      <c r="M61" s="224">
        <f t="shared" si="38"/>
        <v>7575.9738789999992</v>
      </c>
      <c r="N61" s="224">
        <f t="shared" si="38"/>
        <v>7575.9738789999992</v>
      </c>
      <c r="O61" s="225">
        <f t="shared" si="39"/>
        <v>9.5000000000000001E-2</v>
      </c>
      <c r="P61" s="225">
        <f t="shared" si="40"/>
        <v>8.3749999999999991E-2</v>
      </c>
      <c r="Q61" s="225">
        <f t="shared" si="41"/>
        <v>8.3749999999999991E-2</v>
      </c>
    </row>
    <row r="62" spans="1:17" ht="12.5">
      <c r="A62" s="385"/>
      <c r="B62" s="395"/>
      <c r="C62" s="395"/>
      <c r="D62" s="392"/>
      <c r="E62" s="392"/>
      <c r="F62" s="134" t="s">
        <v>359</v>
      </c>
      <c r="G62" s="135">
        <v>10400</v>
      </c>
      <c r="H62" s="136" t="s">
        <v>195</v>
      </c>
      <c r="I62" s="137">
        <v>93654.080000000002</v>
      </c>
      <c r="J62" s="138">
        <v>10</v>
      </c>
      <c r="K62" s="397"/>
      <c r="L62" s="223">
        <f t="shared" si="37"/>
        <v>8593.6420120000002</v>
      </c>
      <c r="M62" s="224">
        <f t="shared" si="38"/>
        <v>7575.9738789999992</v>
      </c>
      <c r="N62" s="224">
        <f t="shared" si="38"/>
        <v>7575.9738789999992</v>
      </c>
      <c r="O62" s="225">
        <f t="shared" si="39"/>
        <v>9.5000000000000001E-2</v>
      </c>
      <c r="P62" s="225">
        <f t="shared" si="40"/>
        <v>8.3749999999999991E-2</v>
      </c>
      <c r="Q62" s="225">
        <f t="shared" si="41"/>
        <v>8.3749999999999991E-2</v>
      </c>
    </row>
    <row r="63" spans="1:17" ht="12.5">
      <c r="A63" s="385"/>
      <c r="B63" s="395"/>
      <c r="C63" s="395"/>
      <c r="D63" s="392"/>
      <c r="E63" s="392"/>
      <c r="F63" s="134" t="s">
        <v>302</v>
      </c>
      <c r="G63" s="135">
        <v>952</v>
      </c>
      <c r="H63" s="136" t="s">
        <v>195</v>
      </c>
      <c r="I63" s="137">
        <v>8572.9503999999997</v>
      </c>
      <c r="J63" s="138">
        <v>1</v>
      </c>
      <c r="K63" s="397"/>
      <c r="L63" s="223">
        <f t="shared" si="37"/>
        <v>8593.6420120000002</v>
      </c>
      <c r="M63" s="224">
        <f t="shared" si="38"/>
        <v>7575.9738789999992</v>
      </c>
      <c r="N63" s="224">
        <f t="shared" si="38"/>
        <v>7575.9738789999992</v>
      </c>
      <c r="O63" s="225">
        <f t="shared" si="39"/>
        <v>9.5000000000000001E-2</v>
      </c>
      <c r="P63" s="225">
        <f t="shared" si="40"/>
        <v>8.3749999999999991E-2</v>
      </c>
      <c r="Q63" s="225">
        <f t="shared" si="41"/>
        <v>8.3749999999999991E-2</v>
      </c>
    </row>
    <row r="64" spans="1:17" ht="12.5">
      <c r="A64" s="385"/>
      <c r="B64" s="395"/>
      <c r="C64" s="395"/>
      <c r="D64" s="392"/>
      <c r="E64" s="392"/>
      <c r="F64" s="134" t="s">
        <v>303</v>
      </c>
      <c r="G64" s="135">
        <v>952</v>
      </c>
      <c r="H64" s="136" t="s">
        <v>195</v>
      </c>
      <c r="I64" s="137">
        <v>8572.9503999999997</v>
      </c>
      <c r="J64" s="138">
        <v>1</v>
      </c>
      <c r="K64" s="397"/>
      <c r="L64" s="223">
        <f t="shared" si="37"/>
        <v>8593.6420120000002</v>
      </c>
      <c r="M64" s="224">
        <f t="shared" si="38"/>
        <v>7575.9738789999992</v>
      </c>
      <c r="N64" s="224">
        <f t="shared" si="38"/>
        <v>7575.9738789999992</v>
      </c>
      <c r="O64" s="225">
        <f t="shared" si="39"/>
        <v>9.5000000000000001E-2</v>
      </c>
      <c r="P64" s="225">
        <f t="shared" si="40"/>
        <v>8.3749999999999991E-2</v>
      </c>
      <c r="Q64" s="225">
        <f t="shared" si="41"/>
        <v>8.3749999999999991E-2</v>
      </c>
    </row>
    <row r="65" spans="1:17" ht="12.5">
      <c r="A65" s="385"/>
      <c r="B65" s="395"/>
      <c r="C65" s="395"/>
      <c r="D65" s="392"/>
      <c r="E65" s="392"/>
      <c r="F65" s="134" t="s">
        <v>304</v>
      </c>
      <c r="G65" s="135">
        <v>952</v>
      </c>
      <c r="H65" s="136" t="s">
        <v>195</v>
      </c>
      <c r="I65" s="137">
        <v>8572.9503999999997</v>
      </c>
      <c r="J65" s="138">
        <v>1</v>
      </c>
      <c r="K65" s="397"/>
      <c r="L65" s="223">
        <f t="shared" si="37"/>
        <v>8593.6420120000002</v>
      </c>
      <c r="M65" s="224">
        <f t="shared" si="38"/>
        <v>7575.9738789999992</v>
      </c>
      <c r="N65" s="224">
        <f t="shared" si="38"/>
        <v>7575.9738789999992</v>
      </c>
      <c r="O65" s="225">
        <f t="shared" si="39"/>
        <v>9.5000000000000001E-2</v>
      </c>
      <c r="P65" s="225">
        <f t="shared" si="40"/>
        <v>8.3749999999999991E-2</v>
      </c>
      <c r="Q65" s="225">
        <f t="shared" si="41"/>
        <v>8.3749999999999991E-2</v>
      </c>
    </row>
    <row r="66" spans="1:17" ht="12.5">
      <c r="A66" s="385"/>
      <c r="B66" s="395"/>
      <c r="C66" s="395"/>
      <c r="D66" s="392"/>
      <c r="E66" s="392"/>
      <c r="F66" s="134" t="s">
        <v>360</v>
      </c>
      <c r="G66" s="135">
        <v>476</v>
      </c>
      <c r="H66" s="136" t="s">
        <v>195</v>
      </c>
      <c r="I66" s="137">
        <v>4286.4751999999999</v>
      </c>
      <c r="J66" s="138">
        <v>1</v>
      </c>
      <c r="K66" s="397"/>
      <c r="L66" s="223">
        <f t="shared" si="37"/>
        <v>8593.6420120000002</v>
      </c>
      <c r="M66" s="224">
        <f t="shared" si="38"/>
        <v>7575.9738789999992</v>
      </c>
      <c r="N66" s="224">
        <f t="shared" si="38"/>
        <v>7575.9738789999992</v>
      </c>
      <c r="O66" s="225">
        <f t="shared" si="39"/>
        <v>9.5000000000000001E-2</v>
      </c>
      <c r="P66" s="225">
        <f t="shared" si="40"/>
        <v>8.3749999999999991E-2</v>
      </c>
      <c r="Q66" s="225">
        <f t="shared" si="41"/>
        <v>8.3749999999999991E-2</v>
      </c>
    </row>
    <row r="67" spans="1:17" ht="12.5">
      <c r="A67" s="385"/>
      <c r="B67" s="395"/>
      <c r="C67" s="395"/>
      <c r="D67" s="392"/>
      <c r="E67" s="392"/>
      <c r="F67" s="134" t="s">
        <v>361</v>
      </c>
      <c r="G67" s="135">
        <v>988</v>
      </c>
      <c r="H67" s="136" t="s">
        <v>195</v>
      </c>
      <c r="I67" s="137">
        <v>8897.1376</v>
      </c>
      <c r="J67" s="138">
        <v>1</v>
      </c>
      <c r="K67" s="397"/>
      <c r="L67" s="223">
        <f t="shared" si="37"/>
        <v>8593.6420120000002</v>
      </c>
      <c r="M67" s="224">
        <f t="shared" si="38"/>
        <v>7575.9738789999992</v>
      </c>
      <c r="N67" s="224">
        <f t="shared" si="38"/>
        <v>7575.9738789999992</v>
      </c>
      <c r="O67" s="225">
        <f t="shared" si="39"/>
        <v>9.5000000000000001E-2</v>
      </c>
      <c r="P67" s="225">
        <f t="shared" si="40"/>
        <v>8.3749999999999991E-2</v>
      </c>
      <c r="Q67" s="225">
        <f t="shared" si="41"/>
        <v>8.3749999999999991E-2</v>
      </c>
    </row>
    <row r="68" spans="1:17" ht="12.5">
      <c r="A68" s="385"/>
      <c r="B68" s="395"/>
      <c r="C68" s="395"/>
      <c r="D68" s="392"/>
      <c r="E68" s="392"/>
      <c r="F68" s="134" t="s">
        <v>362</v>
      </c>
      <c r="G68" s="135">
        <v>1038.0208</v>
      </c>
      <c r="H68" s="136" t="s">
        <v>195</v>
      </c>
      <c r="I68" s="137">
        <v>9347.5849081600009</v>
      </c>
      <c r="J68" s="138">
        <v>1</v>
      </c>
      <c r="K68" s="397"/>
      <c r="L68" s="223">
        <f t="shared" si="37"/>
        <v>8593.6420120000002</v>
      </c>
      <c r="M68" s="224">
        <f t="shared" si="38"/>
        <v>7575.9738789999992</v>
      </c>
      <c r="N68" s="224">
        <f t="shared" si="38"/>
        <v>7575.9738789999992</v>
      </c>
      <c r="O68" s="225">
        <f t="shared" si="39"/>
        <v>9.5000000000000001E-2</v>
      </c>
      <c r="P68" s="225">
        <f t="shared" si="40"/>
        <v>8.3749999999999991E-2</v>
      </c>
      <c r="Q68" s="225">
        <f t="shared" si="41"/>
        <v>8.3749999999999991E-2</v>
      </c>
    </row>
    <row r="69" spans="1:17" ht="12.5">
      <c r="A69" s="385"/>
      <c r="B69" s="395"/>
      <c r="C69" s="395"/>
      <c r="D69" s="392"/>
      <c r="E69" s="392"/>
      <c r="F69" s="134" t="s">
        <v>363</v>
      </c>
      <c r="G69" s="135">
        <v>1097.0833</v>
      </c>
      <c r="H69" s="136" t="s">
        <v>195</v>
      </c>
      <c r="I69" s="137">
        <v>9879.4545331600002</v>
      </c>
      <c r="J69" s="138">
        <v>1</v>
      </c>
      <c r="K69" s="397"/>
      <c r="L69" s="223">
        <f t="shared" si="37"/>
        <v>8593.6420120000002</v>
      </c>
      <c r="M69" s="224">
        <f t="shared" si="38"/>
        <v>7575.9738789999992</v>
      </c>
      <c r="N69" s="224">
        <f t="shared" si="38"/>
        <v>7575.9738789999992</v>
      </c>
      <c r="O69" s="225">
        <f t="shared" si="39"/>
        <v>9.5000000000000001E-2</v>
      </c>
      <c r="P69" s="225">
        <f t="shared" si="40"/>
        <v>8.3749999999999991E-2</v>
      </c>
      <c r="Q69" s="225">
        <f t="shared" si="41"/>
        <v>8.3749999999999991E-2</v>
      </c>
    </row>
    <row r="70" spans="1:17" ht="13" customHeight="1">
      <c r="A70" s="382"/>
      <c r="B70" s="396"/>
      <c r="C70" s="396"/>
      <c r="D70" s="393"/>
      <c r="E70" s="393"/>
      <c r="F70" s="134" t="s">
        <v>364</v>
      </c>
      <c r="G70" s="135">
        <v>1040</v>
      </c>
      <c r="H70" s="136" t="s">
        <v>195</v>
      </c>
      <c r="I70" s="137">
        <v>9365.4079999999994</v>
      </c>
      <c r="J70" s="138">
        <v>1</v>
      </c>
      <c r="K70" s="397"/>
      <c r="L70" s="223">
        <f t="shared" si="37"/>
        <v>8593.6420120000002</v>
      </c>
      <c r="M70" s="224">
        <f t="shared" si="38"/>
        <v>7575.9738789999992</v>
      </c>
      <c r="N70" s="224">
        <f t="shared" si="38"/>
        <v>7575.9738789999992</v>
      </c>
      <c r="O70" s="225">
        <f t="shared" si="39"/>
        <v>9.5000000000000001E-2</v>
      </c>
      <c r="P70" s="225">
        <f t="shared" si="40"/>
        <v>8.3749999999999991E-2</v>
      </c>
      <c r="Q70" s="225">
        <f t="shared" si="41"/>
        <v>8.3749999999999991E-2</v>
      </c>
    </row>
    <row r="71" spans="1:17" ht="12.5">
      <c r="A71" s="381" t="s">
        <v>448</v>
      </c>
      <c r="B71" s="394">
        <f>SUM(G72)</f>
        <v>471.25</v>
      </c>
      <c r="C71" s="394">
        <f>SUM(I72)</f>
        <v>3770</v>
      </c>
      <c r="D71" s="391">
        <f>SUM(G72)/$B$126</f>
        <v>9.4923473291055806E-4</v>
      </c>
      <c r="E71" s="391" t="s">
        <v>460</v>
      </c>
      <c r="F71" s="132"/>
      <c r="G71" s="132"/>
      <c r="H71" s="132"/>
      <c r="I71" s="132"/>
      <c r="J71" s="132"/>
      <c r="K71" s="397">
        <f>Occupancy!M13</f>
        <v>23.5625</v>
      </c>
      <c r="L71" s="132"/>
      <c r="M71" s="132"/>
      <c r="N71" s="133"/>
      <c r="O71" s="132"/>
      <c r="P71" s="132"/>
      <c r="Q71" s="133"/>
    </row>
    <row r="72" spans="1:17" ht="12.5">
      <c r="A72" s="382"/>
      <c r="B72" s="396"/>
      <c r="C72" s="396"/>
      <c r="D72" s="393"/>
      <c r="E72" s="393"/>
      <c r="F72" s="134" t="s">
        <v>365</v>
      </c>
      <c r="G72" s="135">
        <v>471.25</v>
      </c>
      <c r="H72" s="136" t="s">
        <v>195</v>
      </c>
      <c r="I72" s="137">
        <v>3770</v>
      </c>
      <c r="J72" s="138">
        <v>1</v>
      </c>
      <c r="K72" s="397"/>
      <c r="L72" s="223">
        <f>20*$K$71</f>
        <v>471.25</v>
      </c>
      <c r="M72" s="224">
        <f>5*$K$71+0.06*$B$71</f>
        <v>146.08750000000001</v>
      </c>
      <c r="N72" s="224">
        <f>5*$K$71+0.06*$B$71</f>
        <v>146.08750000000001</v>
      </c>
      <c r="O72" s="225">
        <f>L72/$B$71</f>
        <v>1</v>
      </c>
      <c r="P72" s="225">
        <f t="shared" ref="P72:Q72" si="42">M72/$B$71</f>
        <v>0.31</v>
      </c>
      <c r="Q72" s="225">
        <f t="shared" si="42"/>
        <v>0.31</v>
      </c>
    </row>
    <row r="73" spans="1:17" ht="12.5">
      <c r="A73" s="381" t="s">
        <v>305</v>
      </c>
      <c r="B73" s="394">
        <f>SUM(G74:G78)</f>
        <v>11815.3313</v>
      </c>
      <c r="C73" s="394">
        <f>SUM(I74:I78)</f>
        <v>105756.09342275999</v>
      </c>
      <c r="D73" s="391">
        <f>SUM(G74:G78)/$B$126</f>
        <v>2.3799517985793647E-2</v>
      </c>
      <c r="E73" s="391" t="s">
        <v>433</v>
      </c>
      <c r="F73" s="132"/>
      <c r="G73" s="132"/>
      <c r="H73" s="132"/>
      <c r="I73" s="132"/>
      <c r="J73" s="132"/>
      <c r="K73" s="397">
        <f>Occupancy!M14</f>
        <v>118.153313</v>
      </c>
      <c r="L73" s="132"/>
      <c r="M73" s="132"/>
      <c r="N73" s="133"/>
      <c r="O73" s="132"/>
      <c r="P73" s="132"/>
      <c r="Q73" s="133"/>
    </row>
    <row r="74" spans="1:17" ht="14.5">
      <c r="A74" s="385"/>
      <c r="B74" s="395"/>
      <c r="C74" s="395"/>
      <c r="D74" s="392"/>
      <c r="E74" s="392"/>
      <c r="F74" s="145" t="s">
        <v>367</v>
      </c>
      <c r="G74" s="135">
        <v>640</v>
      </c>
      <c r="H74" s="136" t="s">
        <v>195</v>
      </c>
      <c r="I74" s="137">
        <v>5120</v>
      </c>
      <c r="J74" s="138">
        <v>1</v>
      </c>
      <c r="K74" s="397"/>
      <c r="L74" s="223">
        <f>20*$K$73</f>
        <v>2363.0662600000001</v>
      </c>
      <c r="M74" s="224">
        <f>5*$K$73+0.06*$B$73</f>
        <v>1299.6864430000001</v>
      </c>
      <c r="N74" s="224">
        <f>5*$K$73+0.06*$B$73</f>
        <v>1299.6864430000001</v>
      </c>
      <c r="O74" s="225">
        <f>L74/$B$73</f>
        <v>0.2</v>
      </c>
      <c r="P74" s="225">
        <f t="shared" ref="P74:Q74" si="43">M74/$B$73</f>
        <v>0.11</v>
      </c>
      <c r="Q74" s="225">
        <f t="shared" si="43"/>
        <v>0.11</v>
      </c>
    </row>
    <row r="75" spans="1:17" ht="14.5">
      <c r="A75" s="385"/>
      <c r="B75" s="395"/>
      <c r="C75" s="395"/>
      <c r="D75" s="392"/>
      <c r="E75" s="392"/>
      <c r="F75" s="145" t="s">
        <v>368</v>
      </c>
      <c r="G75" s="135">
        <v>3495.3312999999998</v>
      </c>
      <c r="H75" s="136" t="s">
        <v>195</v>
      </c>
      <c r="I75" s="137">
        <v>31476.157422759999</v>
      </c>
      <c r="J75" s="138">
        <v>1</v>
      </c>
      <c r="K75" s="397"/>
      <c r="L75" s="223">
        <f t="shared" ref="L75:L78" si="44">20*$K$73</f>
        <v>2363.0662600000001</v>
      </c>
      <c r="M75" s="224">
        <f t="shared" ref="M75:N78" si="45">5*$K$73+0.06*$B$73</f>
        <v>1299.6864430000001</v>
      </c>
      <c r="N75" s="224">
        <f t="shared" si="45"/>
        <v>1299.6864430000001</v>
      </c>
      <c r="O75" s="225">
        <f t="shared" ref="O75:O78" si="46">L75/$B$73</f>
        <v>0.2</v>
      </c>
      <c r="P75" s="225">
        <f t="shared" ref="P75:P78" si="47">M75/$B$73</f>
        <v>0.11</v>
      </c>
      <c r="Q75" s="225">
        <f t="shared" ref="Q75:Q78" si="48">N75/$B$73</f>
        <v>0.11</v>
      </c>
    </row>
    <row r="76" spans="1:17" ht="14.5">
      <c r="A76" s="385"/>
      <c r="B76" s="395"/>
      <c r="C76" s="395"/>
      <c r="D76" s="392"/>
      <c r="E76" s="392"/>
      <c r="F76" s="145" t="s">
        <v>369</v>
      </c>
      <c r="G76" s="135">
        <v>640</v>
      </c>
      <c r="H76" s="136" t="s">
        <v>195</v>
      </c>
      <c r="I76" s="137">
        <v>5763.3280000000004</v>
      </c>
      <c r="J76" s="138">
        <v>1</v>
      </c>
      <c r="K76" s="397"/>
      <c r="L76" s="223">
        <f t="shared" si="44"/>
        <v>2363.0662600000001</v>
      </c>
      <c r="M76" s="224">
        <f t="shared" si="45"/>
        <v>1299.6864430000001</v>
      </c>
      <c r="N76" s="224">
        <f t="shared" si="45"/>
        <v>1299.6864430000001</v>
      </c>
      <c r="O76" s="225">
        <f t="shared" si="46"/>
        <v>0.2</v>
      </c>
      <c r="P76" s="225">
        <f t="shared" si="47"/>
        <v>0.11</v>
      </c>
      <c r="Q76" s="225">
        <f t="shared" si="48"/>
        <v>0.11</v>
      </c>
    </row>
    <row r="77" spans="1:17" ht="14.5">
      <c r="A77" s="385"/>
      <c r="B77" s="395"/>
      <c r="C77" s="395"/>
      <c r="D77" s="392"/>
      <c r="E77" s="392"/>
      <c r="F77" s="145" t="s">
        <v>370</v>
      </c>
      <c r="G77" s="135">
        <v>6400</v>
      </c>
      <c r="H77" s="136" t="s">
        <v>195</v>
      </c>
      <c r="I77" s="137">
        <v>57633.279999999999</v>
      </c>
      <c r="J77" s="138">
        <v>10</v>
      </c>
      <c r="K77" s="397"/>
      <c r="L77" s="223">
        <f t="shared" si="44"/>
        <v>2363.0662600000001</v>
      </c>
      <c r="M77" s="224">
        <f t="shared" si="45"/>
        <v>1299.6864430000001</v>
      </c>
      <c r="N77" s="224">
        <f t="shared" si="45"/>
        <v>1299.6864430000001</v>
      </c>
      <c r="O77" s="225">
        <f t="shared" si="46"/>
        <v>0.2</v>
      </c>
      <c r="P77" s="225">
        <f t="shared" si="47"/>
        <v>0.11</v>
      </c>
      <c r="Q77" s="225">
        <f t="shared" si="48"/>
        <v>0.11</v>
      </c>
    </row>
    <row r="78" spans="1:17" ht="14.5">
      <c r="A78" s="382"/>
      <c r="B78" s="396"/>
      <c r="C78" s="396"/>
      <c r="D78" s="393"/>
      <c r="E78" s="393"/>
      <c r="F78" s="145" t="s">
        <v>371</v>
      </c>
      <c r="G78" s="135">
        <v>640</v>
      </c>
      <c r="H78" s="136" t="s">
        <v>195</v>
      </c>
      <c r="I78" s="137">
        <v>5763.3280000000004</v>
      </c>
      <c r="J78" s="138">
        <v>1</v>
      </c>
      <c r="K78" s="397"/>
      <c r="L78" s="223">
        <f t="shared" si="44"/>
        <v>2363.0662600000001</v>
      </c>
      <c r="M78" s="224">
        <f t="shared" si="45"/>
        <v>1299.6864430000001</v>
      </c>
      <c r="N78" s="224">
        <f t="shared" si="45"/>
        <v>1299.6864430000001</v>
      </c>
      <c r="O78" s="225">
        <f t="shared" si="46"/>
        <v>0.2</v>
      </c>
      <c r="P78" s="225">
        <f t="shared" si="47"/>
        <v>0.11</v>
      </c>
      <c r="Q78" s="225">
        <f t="shared" si="48"/>
        <v>0.11</v>
      </c>
    </row>
    <row r="79" spans="1:17" ht="12.5">
      <c r="A79" s="381" t="s">
        <v>450</v>
      </c>
      <c r="B79" s="394">
        <f>SUM(G80)</f>
        <v>602.8125</v>
      </c>
      <c r="C79" s="394">
        <f>SUM(I80)</f>
        <v>4822.5</v>
      </c>
      <c r="D79" s="391">
        <f>SUM(G80)/$B$126</f>
        <v>1.2142399202814764E-3</v>
      </c>
      <c r="E79" s="391" t="s">
        <v>460</v>
      </c>
      <c r="F79" s="132"/>
      <c r="G79" s="132"/>
      <c r="H79" s="132"/>
      <c r="I79" s="132"/>
      <c r="J79" s="132"/>
      <c r="K79" s="397">
        <f>Occupancy!M15</f>
        <v>30.140625</v>
      </c>
      <c r="L79" s="132"/>
      <c r="M79" s="132"/>
      <c r="N79" s="133"/>
      <c r="O79" s="132"/>
      <c r="P79" s="132"/>
      <c r="Q79" s="133"/>
    </row>
    <row r="80" spans="1:17" ht="12.5">
      <c r="A80" s="382"/>
      <c r="B80" s="396"/>
      <c r="C80" s="396"/>
      <c r="D80" s="393"/>
      <c r="E80" s="393"/>
      <c r="F80" s="134" t="s">
        <v>372</v>
      </c>
      <c r="G80" s="135">
        <v>602.8125</v>
      </c>
      <c r="H80" s="136" t="s">
        <v>195</v>
      </c>
      <c r="I80" s="137">
        <v>4822.5</v>
      </c>
      <c r="J80" s="138">
        <v>1</v>
      </c>
      <c r="K80" s="397"/>
      <c r="L80" s="223">
        <f>20*$K$79</f>
        <v>602.8125</v>
      </c>
      <c r="M80" s="224">
        <f>5*$K$79+0.06*$B$79</f>
        <v>186.87187499999999</v>
      </c>
      <c r="N80" s="224">
        <f>5*$K$79+0.06*$B$79</f>
        <v>186.87187499999999</v>
      </c>
      <c r="O80" s="225">
        <f>L80/$B$79</f>
        <v>1</v>
      </c>
      <c r="P80" s="225">
        <f t="shared" ref="P80:Q80" si="49">M80/$B$79</f>
        <v>0.31</v>
      </c>
      <c r="Q80" s="225">
        <f t="shared" si="49"/>
        <v>0.31</v>
      </c>
    </row>
    <row r="81" spans="1:17" ht="12.5">
      <c r="A81" s="381" t="s">
        <v>409</v>
      </c>
      <c r="B81" s="394">
        <f>SUM(G82)</f>
        <v>987.375</v>
      </c>
      <c r="C81" s="394">
        <f>SUM(I82)</f>
        <v>8891.5093500000003</v>
      </c>
      <c r="D81" s="391">
        <f>SUM(G82)/$B$126</f>
        <v>1.9888607838887263E-3</v>
      </c>
      <c r="E81" s="391" t="s">
        <v>460</v>
      </c>
      <c r="F81" s="132"/>
      <c r="G81" s="132"/>
      <c r="H81" s="132"/>
      <c r="I81" s="132"/>
      <c r="J81" s="132"/>
      <c r="K81" s="397">
        <f>Occupancy!M16</f>
        <v>49.368749999999999</v>
      </c>
      <c r="L81" s="132"/>
      <c r="M81" s="132"/>
      <c r="N81" s="133"/>
      <c r="O81" s="132"/>
      <c r="P81" s="132"/>
      <c r="Q81" s="133"/>
    </row>
    <row r="82" spans="1:17" ht="12.5">
      <c r="A82" s="382"/>
      <c r="B82" s="396"/>
      <c r="C82" s="396"/>
      <c r="D82" s="393"/>
      <c r="E82" s="393"/>
      <c r="F82" s="134" t="s">
        <v>307</v>
      </c>
      <c r="G82" s="135">
        <v>987.375</v>
      </c>
      <c r="H82" s="136" t="s">
        <v>195</v>
      </c>
      <c r="I82" s="137">
        <v>8891.5093500000003</v>
      </c>
      <c r="J82" s="138">
        <v>1</v>
      </c>
      <c r="K82" s="397"/>
      <c r="L82" s="223">
        <f>20*$K$81</f>
        <v>987.375</v>
      </c>
      <c r="M82" s="224">
        <f>5*$K$81+0.06*$B$81</f>
        <v>306.08625000000001</v>
      </c>
      <c r="N82" s="224">
        <f>5*$K$81+0.06*$B$81</f>
        <v>306.08625000000001</v>
      </c>
      <c r="O82" s="225">
        <f>L82/$B$81</f>
        <v>1</v>
      </c>
      <c r="P82" s="225">
        <f t="shared" ref="P82:Q82" si="50">M82/$B$81</f>
        <v>0.31</v>
      </c>
      <c r="Q82" s="225">
        <f t="shared" si="50"/>
        <v>0.31</v>
      </c>
    </row>
    <row r="83" spans="1:17" ht="12.5">
      <c r="A83" s="381" t="s">
        <v>308</v>
      </c>
      <c r="B83" s="394">
        <f>SUM(G84:G91)</f>
        <v>27340.228199999998</v>
      </c>
      <c r="C83" s="394">
        <f>SUM(I84:I91)</f>
        <v>237177.29759999999</v>
      </c>
      <c r="D83" s="391">
        <f>SUM(G84:G91)/$B$126</f>
        <v>5.5071181354144731E-2</v>
      </c>
      <c r="E83" s="391" t="s">
        <v>434</v>
      </c>
      <c r="F83" s="132"/>
      <c r="G83" s="132"/>
      <c r="H83" s="132"/>
      <c r="I83" s="132"/>
      <c r="J83" s="132"/>
      <c r="K83" s="397">
        <f>Occupancy!M17</f>
        <v>0</v>
      </c>
      <c r="L83" s="132"/>
      <c r="M83" s="132"/>
      <c r="N83" s="133"/>
      <c r="O83" s="132"/>
      <c r="P83" s="132"/>
      <c r="Q83" s="133"/>
    </row>
    <row r="84" spans="1:17" ht="14.5">
      <c r="A84" s="385"/>
      <c r="B84" s="395"/>
      <c r="C84" s="395"/>
      <c r="D84" s="392"/>
      <c r="E84" s="392"/>
      <c r="F84" s="145" t="s">
        <v>373</v>
      </c>
      <c r="G84" s="135">
        <v>8476.2281999999996</v>
      </c>
      <c r="H84" s="136" t="s">
        <v>195</v>
      </c>
      <c r="I84" s="137">
        <v>67809.825599999996</v>
      </c>
      <c r="J84" s="138">
        <v>1</v>
      </c>
      <c r="K84" s="397"/>
      <c r="L84" s="223">
        <f>20*$K$83</f>
        <v>0</v>
      </c>
      <c r="M84" s="224">
        <f>5*$K$83+0.06*$B$83</f>
        <v>1640.4136919999999</v>
      </c>
      <c r="N84" s="224">
        <f>5*$K$83+0.06*$B$83</f>
        <v>1640.4136919999999</v>
      </c>
      <c r="O84" s="225">
        <f>L84/$B$83</f>
        <v>0</v>
      </c>
      <c r="P84" s="225">
        <f t="shared" ref="P84:Q84" si="51">M84/$B$83</f>
        <v>0.06</v>
      </c>
      <c r="Q84" s="225">
        <f t="shared" si="51"/>
        <v>0.06</v>
      </c>
    </row>
    <row r="85" spans="1:17" ht="14.5">
      <c r="A85" s="385"/>
      <c r="B85" s="395"/>
      <c r="C85" s="395"/>
      <c r="D85" s="392"/>
      <c r="E85" s="392"/>
      <c r="F85" s="145" t="s">
        <v>374</v>
      </c>
      <c r="G85" s="135">
        <v>504</v>
      </c>
      <c r="H85" s="136" t="s">
        <v>195</v>
      </c>
      <c r="I85" s="137">
        <v>4032</v>
      </c>
      <c r="J85" s="138">
        <v>1</v>
      </c>
      <c r="K85" s="397"/>
      <c r="L85" s="223">
        <f t="shared" ref="L85:L91" si="52">20*$K$83</f>
        <v>0</v>
      </c>
      <c r="M85" s="224">
        <f t="shared" ref="M85:N91" si="53">5*$K$83+0.06*$B$83</f>
        <v>1640.4136919999999</v>
      </c>
      <c r="N85" s="224">
        <f t="shared" si="53"/>
        <v>1640.4136919999999</v>
      </c>
      <c r="O85" s="225">
        <f t="shared" ref="O85:O91" si="54">L85/$B$83</f>
        <v>0</v>
      </c>
      <c r="P85" s="225">
        <f t="shared" ref="P85:P91" si="55">M85/$B$83</f>
        <v>0.06</v>
      </c>
      <c r="Q85" s="225">
        <f t="shared" ref="Q85:Q91" si="56">N85/$B$83</f>
        <v>0.06</v>
      </c>
    </row>
    <row r="86" spans="1:17" ht="14.5">
      <c r="A86" s="385"/>
      <c r="B86" s="395"/>
      <c r="C86" s="395"/>
      <c r="D86" s="392"/>
      <c r="E86" s="392"/>
      <c r="F86" s="145" t="s">
        <v>375</v>
      </c>
      <c r="G86" s="135">
        <v>522</v>
      </c>
      <c r="H86" s="136" t="s">
        <v>195</v>
      </c>
      <c r="I86" s="137">
        <v>4700.7143999999998</v>
      </c>
      <c r="J86" s="138">
        <v>1</v>
      </c>
      <c r="K86" s="397"/>
      <c r="L86" s="223">
        <f t="shared" si="52"/>
        <v>0</v>
      </c>
      <c r="M86" s="224">
        <f t="shared" si="53"/>
        <v>1640.4136919999999</v>
      </c>
      <c r="N86" s="224">
        <f t="shared" si="53"/>
        <v>1640.4136919999999</v>
      </c>
      <c r="O86" s="225">
        <f t="shared" si="54"/>
        <v>0</v>
      </c>
      <c r="P86" s="225">
        <f t="shared" si="55"/>
        <v>0.06</v>
      </c>
      <c r="Q86" s="225">
        <f t="shared" si="56"/>
        <v>0.06</v>
      </c>
    </row>
    <row r="87" spans="1:17" ht="14.5">
      <c r="A87" s="385"/>
      <c r="B87" s="395"/>
      <c r="C87" s="395"/>
      <c r="D87" s="392"/>
      <c r="E87" s="392"/>
      <c r="F87" s="145" t="s">
        <v>376</v>
      </c>
      <c r="G87" s="135">
        <v>1008</v>
      </c>
      <c r="H87" s="136" t="s">
        <v>195</v>
      </c>
      <c r="I87" s="137">
        <v>9077.2416000000012</v>
      </c>
      <c r="J87" s="138">
        <v>1</v>
      </c>
      <c r="K87" s="397"/>
      <c r="L87" s="223">
        <f t="shared" si="52"/>
        <v>0</v>
      </c>
      <c r="M87" s="224">
        <f t="shared" si="53"/>
        <v>1640.4136919999999</v>
      </c>
      <c r="N87" s="224">
        <f t="shared" si="53"/>
        <v>1640.4136919999999</v>
      </c>
      <c r="O87" s="225">
        <f t="shared" si="54"/>
        <v>0</v>
      </c>
      <c r="P87" s="225">
        <f t="shared" si="55"/>
        <v>0.06</v>
      </c>
      <c r="Q87" s="225">
        <f t="shared" si="56"/>
        <v>0.06</v>
      </c>
    </row>
    <row r="88" spans="1:17" ht="14.5">
      <c r="A88" s="385"/>
      <c r="B88" s="395"/>
      <c r="C88" s="395"/>
      <c r="D88" s="392"/>
      <c r="E88" s="392"/>
      <c r="F88" s="145" t="s">
        <v>377</v>
      </c>
      <c r="G88" s="135">
        <v>5220</v>
      </c>
      <c r="H88" s="136" t="s">
        <v>195</v>
      </c>
      <c r="I88" s="137">
        <v>47007.144</v>
      </c>
      <c r="J88" s="138">
        <v>10</v>
      </c>
      <c r="K88" s="397"/>
      <c r="L88" s="223">
        <f t="shared" si="52"/>
        <v>0</v>
      </c>
      <c r="M88" s="224">
        <f t="shared" si="53"/>
        <v>1640.4136919999999</v>
      </c>
      <c r="N88" s="224">
        <f t="shared" si="53"/>
        <v>1640.4136919999999</v>
      </c>
      <c r="O88" s="225">
        <f t="shared" si="54"/>
        <v>0</v>
      </c>
      <c r="P88" s="225">
        <f t="shared" si="55"/>
        <v>0.06</v>
      </c>
      <c r="Q88" s="225">
        <f t="shared" si="56"/>
        <v>0.06</v>
      </c>
    </row>
    <row r="89" spans="1:17" ht="14.5">
      <c r="A89" s="385"/>
      <c r="B89" s="395"/>
      <c r="C89" s="395"/>
      <c r="D89" s="392"/>
      <c r="E89" s="392"/>
      <c r="F89" s="145" t="s">
        <v>378</v>
      </c>
      <c r="G89" s="135">
        <v>10080</v>
      </c>
      <c r="H89" s="136" t="s">
        <v>195</v>
      </c>
      <c r="I89" s="137">
        <v>90772.415999999997</v>
      </c>
      <c r="J89" s="138">
        <v>10</v>
      </c>
      <c r="K89" s="397"/>
      <c r="L89" s="223">
        <f t="shared" si="52"/>
        <v>0</v>
      </c>
      <c r="M89" s="224">
        <f t="shared" si="53"/>
        <v>1640.4136919999999</v>
      </c>
      <c r="N89" s="224">
        <f t="shared" si="53"/>
        <v>1640.4136919999999</v>
      </c>
      <c r="O89" s="225">
        <f t="shared" si="54"/>
        <v>0</v>
      </c>
      <c r="P89" s="225">
        <f t="shared" si="55"/>
        <v>0.06</v>
      </c>
      <c r="Q89" s="225">
        <f t="shared" si="56"/>
        <v>0.06</v>
      </c>
    </row>
    <row r="90" spans="1:17" ht="14.5">
      <c r="A90" s="385"/>
      <c r="B90" s="395"/>
      <c r="C90" s="395"/>
      <c r="D90" s="392"/>
      <c r="E90" s="392"/>
      <c r="F90" s="145" t="s">
        <v>379</v>
      </c>
      <c r="G90" s="135">
        <v>522</v>
      </c>
      <c r="H90" s="136" t="s">
        <v>195</v>
      </c>
      <c r="I90" s="137">
        <v>4700.7143999999998</v>
      </c>
      <c r="J90" s="138">
        <v>1</v>
      </c>
      <c r="K90" s="397"/>
      <c r="L90" s="223">
        <f t="shared" si="52"/>
        <v>0</v>
      </c>
      <c r="M90" s="224">
        <f t="shared" si="53"/>
        <v>1640.4136919999999</v>
      </c>
      <c r="N90" s="224">
        <f t="shared" si="53"/>
        <v>1640.4136919999999</v>
      </c>
      <c r="O90" s="225">
        <f t="shared" si="54"/>
        <v>0</v>
      </c>
      <c r="P90" s="225">
        <f t="shared" si="55"/>
        <v>0.06</v>
      </c>
      <c r="Q90" s="225">
        <f t="shared" si="56"/>
        <v>0.06</v>
      </c>
    </row>
    <row r="91" spans="1:17" ht="14.5">
      <c r="A91" s="382"/>
      <c r="B91" s="396"/>
      <c r="C91" s="396"/>
      <c r="D91" s="393"/>
      <c r="E91" s="393"/>
      <c r="F91" s="145" t="s">
        <v>380</v>
      </c>
      <c r="G91" s="135">
        <v>1008</v>
      </c>
      <c r="H91" s="136" t="s">
        <v>195</v>
      </c>
      <c r="I91" s="137">
        <v>9077.2416000000012</v>
      </c>
      <c r="J91" s="138">
        <v>1</v>
      </c>
      <c r="K91" s="397"/>
      <c r="L91" s="223">
        <f t="shared" si="52"/>
        <v>0</v>
      </c>
      <c r="M91" s="224">
        <f t="shared" si="53"/>
        <v>1640.4136919999999</v>
      </c>
      <c r="N91" s="224">
        <f t="shared" si="53"/>
        <v>1640.4136919999999</v>
      </c>
      <c r="O91" s="225">
        <f t="shared" si="54"/>
        <v>0</v>
      </c>
      <c r="P91" s="225">
        <f t="shared" si="55"/>
        <v>0.06</v>
      </c>
      <c r="Q91" s="225">
        <f t="shared" si="56"/>
        <v>0.06</v>
      </c>
    </row>
    <row r="92" spans="1:17" ht="12.5">
      <c r="A92" s="381" t="s">
        <v>309</v>
      </c>
      <c r="B92" s="394">
        <f>SUM(G93:G105)</f>
        <v>278848.2193</v>
      </c>
      <c r="C92" s="394">
        <f>SUM(I93:I105)</f>
        <v>2499618.4413407203</v>
      </c>
      <c r="D92" s="391">
        <f>SUM(G93:G105)/$B$126</f>
        <v>0.56168151717733739</v>
      </c>
      <c r="E92" s="391" t="s">
        <v>435</v>
      </c>
      <c r="F92" s="132"/>
      <c r="G92" s="132"/>
      <c r="H92" s="132"/>
      <c r="I92" s="132"/>
      <c r="J92" s="132"/>
      <c r="K92" s="397">
        <f>Occupancy!M18</f>
        <v>1463.9531513250001</v>
      </c>
      <c r="L92" s="132"/>
      <c r="M92" s="132"/>
      <c r="N92" s="133"/>
      <c r="O92" s="132"/>
      <c r="P92" s="132"/>
      <c r="Q92" s="133"/>
    </row>
    <row r="93" spans="1:17" ht="14.5">
      <c r="A93" s="385"/>
      <c r="B93" s="395"/>
      <c r="C93" s="395"/>
      <c r="D93" s="392"/>
      <c r="E93" s="392"/>
      <c r="F93" s="145" t="s">
        <v>381</v>
      </c>
      <c r="G93" s="135">
        <v>3922.2723999999998</v>
      </c>
      <c r="H93" s="136" t="s">
        <v>195</v>
      </c>
      <c r="I93" s="137">
        <v>31378.179199999999</v>
      </c>
      <c r="J93" s="138">
        <v>1</v>
      </c>
      <c r="K93" s="397"/>
      <c r="L93" s="223">
        <f>20*$K$92</f>
        <v>29279.063026500004</v>
      </c>
      <c r="M93" s="224">
        <f>5*$K$92+0.06*$B$92</f>
        <v>24050.658914625001</v>
      </c>
      <c r="N93" s="224">
        <f>5*$K$92+0.06*$B$92</f>
        <v>24050.658914625001</v>
      </c>
      <c r="O93" s="225">
        <f>L93/$B$92</f>
        <v>0.10500000000000001</v>
      </c>
      <c r="P93" s="225">
        <f>M93/$B$92</f>
        <v>8.6250000000000007E-2</v>
      </c>
      <c r="Q93" s="225">
        <f>N93/$B$92</f>
        <v>8.6250000000000007E-2</v>
      </c>
    </row>
    <row r="94" spans="1:17" ht="14.5">
      <c r="A94" s="385"/>
      <c r="B94" s="395"/>
      <c r="C94" s="395"/>
      <c r="D94" s="392"/>
      <c r="E94" s="392"/>
      <c r="F94" s="145" t="s">
        <v>382</v>
      </c>
      <c r="G94" s="135">
        <v>7483.9583000000002</v>
      </c>
      <c r="H94" s="136" t="s">
        <v>195</v>
      </c>
      <c r="I94" s="137">
        <v>59871.666400000002</v>
      </c>
      <c r="J94" s="138">
        <v>1</v>
      </c>
      <c r="K94" s="397"/>
      <c r="L94" s="223">
        <f t="shared" ref="L94:L105" si="57">20*$K$92</f>
        <v>29279.063026500004</v>
      </c>
      <c r="M94" s="224">
        <f t="shared" ref="M94:N105" si="58">5*$K$92+0.06*$B$92</f>
        <v>24050.658914625001</v>
      </c>
      <c r="N94" s="224">
        <f t="shared" si="58"/>
        <v>24050.658914625001</v>
      </c>
      <c r="O94" s="225">
        <f t="shared" ref="O94:O105" si="59">L94/$B$92</f>
        <v>0.10500000000000001</v>
      </c>
      <c r="P94" s="225">
        <f t="shared" ref="P94:P105" si="60">M94/$B$92</f>
        <v>8.6250000000000007E-2</v>
      </c>
      <c r="Q94" s="225">
        <f t="shared" ref="Q94:Q105" si="61">N94/$B$92</f>
        <v>8.6250000000000007E-2</v>
      </c>
    </row>
    <row r="95" spans="1:17" ht="14.5">
      <c r="A95" s="385"/>
      <c r="B95" s="395"/>
      <c r="C95" s="395"/>
      <c r="D95" s="392"/>
      <c r="E95" s="392"/>
      <c r="F95" s="145" t="s">
        <v>383</v>
      </c>
      <c r="G95" s="135">
        <v>5683.1115</v>
      </c>
      <c r="H95" s="136" t="s">
        <v>195</v>
      </c>
      <c r="I95" s="137">
        <v>51177.555679800003</v>
      </c>
      <c r="J95" s="138">
        <v>1</v>
      </c>
      <c r="K95" s="397"/>
      <c r="L95" s="223">
        <f t="shared" si="57"/>
        <v>29279.063026500004</v>
      </c>
      <c r="M95" s="224">
        <f t="shared" si="58"/>
        <v>24050.658914625001</v>
      </c>
      <c r="N95" s="224">
        <f t="shared" si="58"/>
        <v>24050.658914625001</v>
      </c>
      <c r="O95" s="225">
        <f t="shared" si="59"/>
        <v>0.10500000000000001</v>
      </c>
      <c r="P95" s="225">
        <f t="shared" si="60"/>
        <v>8.6250000000000007E-2</v>
      </c>
      <c r="Q95" s="225">
        <f t="shared" si="61"/>
        <v>8.6250000000000007E-2</v>
      </c>
    </row>
    <row r="96" spans="1:17" ht="14.5">
      <c r="A96" s="385"/>
      <c r="B96" s="395"/>
      <c r="C96" s="395"/>
      <c r="D96" s="392"/>
      <c r="E96" s="392"/>
      <c r="F96" s="145" t="s">
        <v>384</v>
      </c>
      <c r="G96" s="135">
        <v>6686.7800999999999</v>
      </c>
      <c r="H96" s="136" t="s">
        <v>195</v>
      </c>
      <c r="I96" s="137">
        <v>60215.792156520001</v>
      </c>
      <c r="J96" s="138">
        <v>1</v>
      </c>
      <c r="K96" s="397"/>
      <c r="L96" s="223">
        <f t="shared" si="57"/>
        <v>29279.063026500004</v>
      </c>
      <c r="M96" s="224">
        <f t="shared" si="58"/>
        <v>24050.658914625001</v>
      </c>
      <c r="N96" s="224">
        <f t="shared" si="58"/>
        <v>24050.658914625001</v>
      </c>
      <c r="O96" s="225">
        <f t="shared" si="59"/>
        <v>0.10500000000000001</v>
      </c>
      <c r="P96" s="225">
        <f t="shared" si="60"/>
        <v>8.6250000000000007E-2</v>
      </c>
      <c r="Q96" s="225">
        <f t="shared" si="61"/>
        <v>8.6250000000000007E-2</v>
      </c>
    </row>
    <row r="97" spans="1:17" ht="14.5">
      <c r="A97" s="385"/>
      <c r="B97" s="395"/>
      <c r="C97" s="395"/>
      <c r="D97" s="392"/>
      <c r="E97" s="392"/>
      <c r="F97" s="145" t="s">
        <v>385</v>
      </c>
      <c r="G97" s="135">
        <v>6166</v>
      </c>
      <c r="H97" s="136" t="s">
        <v>195</v>
      </c>
      <c r="I97" s="137">
        <v>55526.063200000004</v>
      </c>
      <c r="J97" s="138">
        <v>1</v>
      </c>
      <c r="K97" s="397"/>
      <c r="L97" s="223">
        <f t="shared" si="57"/>
        <v>29279.063026500004</v>
      </c>
      <c r="M97" s="224">
        <f t="shared" si="58"/>
        <v>24050.658914625001</v>
      </c>
      <c r="N97" s="224">
        <f t="shared" si="58"/>
        <v>24050.658914625001</v>
      </c>
      <c r="O97" s="225">
        <f t="shared" si="59"/>
        <v>0.10500000000000001</v>
      </c>
      <c r="P97" s="225">
        <f t="shared" si="60"/>
        <v>8.6250000000000007E-2</v>
      </c>
      <c r="Q97" s="225">
        <f t="shared" si="61"/>
        <v>8.6250000000000007E-2</v>
      </c>
    </row>
    <row r="98" spans="1:17" ht="14.5">
      <c r="A98" s="385"/>
      <c r="B98" s="395"/>
      <c r="C98" s="395"/>
      <c r="D98" s="392"/>
      <c r="E98" s="392"/>
      <c r="F98" s="145" t="s">
        <v>386</v>
      </c>
      <c r="G98" s="135">
        <v>65212.987999999998</v>
      </c>
      <c r="H98" s="136" t="s">
        <v>195</v>
      </c>
      <c r="I98" s="137">
        <v>587255.99953759997</v>
      </c>
      <c r="J98" s="138">
        <v>10</v>
      </c>
      <c r="K98" s="397"/>
      <c r="L98" s="223">
        <f t="shared" si="57"/>
        <v>29279.063026500004</v>
      </c>
      <c r="M98" s="224">
        <f t="shared" si="58"/>
        <v>24050.658914625001</v>
      </c>
      <c r="N98" s="224">
        <f t="shared" si="58"/>
        <v>24050.658914625001</v>
      </c>
      <c r="O98" s="225">
        <f t="shared" si="59"/>
        <v>0.10500000000000001</v>
      </c>
      <c r="P98" s="225">
        <f t="shared" si="60"/>
        <v>8.6250000000000007E-2</v>
      </c>
      <c r="Q98" s="225">
        <f t="shared" si="61"/>
        <v>8.6250000000000007E-2</v>
      </c>
    </row>
    <row r="99" spans="1:17" ht="14.5">
      <c r="A99" s="385"/>
      <c r="B99" s="395"/>
      <c r="C99" s="395"/>
      <c r="D99" s="392"/>
      <c r="E99" s="392"/>
      <c r="F99" s="145" t="s">
        <v>387</v>
      </c>
      <c r="G99" s="135">
        <v>52454.167000000001</v>
      </c>
      <c r="H99" s="136" t="s">
        <v>195</v>
      </c>
      <c r="I99" s="137">
        <v>472360.26466840005</v>
      </c>
      <c r="J99" s="138">
        <v>10</v>
      </c>
      <c r="K99" s="397"/>
      <c r="L99" s="223">
        <f t="shared" si="57"/>
        <v>29279.063026500004</v>
      </c>
      <c r="M99" s="224">
        <f t="shared" si="58"/>
        <v>24050.658914625001</v>
      </c>
      <c r="N99" s="224">
        <f t="shared" si="58"/>
        <v>24050.658914625001</v>
      </c>
      <c r="O99" s="225">
        <f t="shared" si="59"/>
        <v>0.10500000000000001</v>
      </c>
      <c r="P99" s="225">
        <f t="shared" si="60"/>
        <v>8.6250000000000007E-2</v>
      </c>
      <c r="Q99" s="225">
        <f t="shared" si="61"/>
        <v>8.6250000000000007E-2</v>
      </c>
    </row>
    <row r="100" spans="1:17" ht="14.5">
      <c r="A100" s="385"/>
      <c r="B100" s="395"/>
      <c r="C100" s="395"/>
      <c r="D100" s="392"/>
      <c r="E100" s="392"/>
      <c r="F100" s="145" t="s">
        <v>388</v>
      </c>
      <c r="G100" s="135">
        <v>61660</v>
      </c>
      <c r="H100" s="136" t="s">
        <v>195</v>
      </c>
      <c r="I100" s="137">
        <v>555260.63199999998</v>
      </c>
      <c r="J100" s="138">
        <v>10</v>
      </c>
      <c r="K100" s="397"/>
      <c r="L100" s="223">
        <f t="shared" si="57"/>
        <v>29279.063026500004</v>
      </c>
      <c r="M100" s="224">
        <f t="shared" si="58"/>
        <v>24050.658914625001</v>
      </c>
      <c r="N100" s="224">
        <f t="shared" si="58"/>
        <v>24050.658914625001</v>
      </c>
      <c r="O100" s="225">
        <f t="shared" si="59"/>
        <v>0.10500000000000001</v>
      </c>
      <c r="P100" s="225">
        <f t="shared" si="60"/>
        <v>8.6250000000000007E-2</v>
      </c>
      <c r="Q100" s="225">
        <f t="shared" si="61"/>
        <v>8.6250000000000007E-2</v>
      </c>
    </row>
    <row r="101" spans="1:17" ht="14.5">
      <c r="A101" s="385"/>
      <c r="B101" s="395"/>
      <c r="C101" s="395"/>
      <c r="D101" s="392"/>
      <c r="E101" s="392"/>
      <c r="F101" s="145" t="s">
        <v>389</v>
      </c>
      <c r="G101" s="135">
        <v>46951.114999999998</v>
      </c>
      <c r="H101" s="136" t="s">
        <v>195</v>
      </c>
      <c r="I101" s="137">
        <v>422804.18079800002</v>
      </c>
      <c r="J101" s="138">
        <v>10</v>
      </c>
      <c r="K101" s="397"/>
      <c r="L101" s="223">
        <f t="shared" si="57"/>
        <v>29279.063026500004</v>
      </c>
      <c r="M101" s="224">
        <f t="shared" si="58"/>
        <v>24050.658914625001</v>
      </c>
      <c r="N101" s="224">
        <f t="shared" si="58"/>
        <v>24050.658914625001</v>
      </c>
      <c r="O101" s="225">
        <f t="shared" si="59"/>
        <v>0.10500000000000001</v>
      </c>
      <c r="P101" s="225">
        <f t="shared" si="60"/>
        <v>8.6250000000000007E-2</v>
      </c>
      <c r="Q101" s="225">
        <f t="shared" si="61"/>
        <v>8.6250000000000007E-2</v>
      </c>
    </row>
    <row r="102" spans="1:17" ht="14.5">
      <c r="A102" s="385"/>
      <c r="B102" s="395"/>
      <c r="C102" s="395"/>
      <c r="D102" s="392"/>
      <c r="E102" s="392"/>
      <c r="F102" s="145" t="s">
        <v>390</v>
      </c>
      <c r="G102" s="135">
        <v>6521.2987999999996</v>
      </c>
      <c r="H102" s="136" t="s">
        <v>195</v>
      </c>
      <c r="I102" s="137">
        <v>58725.59995376</v>
      </c>
      <c r="J102" s="138">
        <v>1</v>
      </c>
      <c r="K102" s="397"/>
      <c r="L102" s="223">
        <f t="shared" si="57"/>
        <v>29279.063026500004</v>
      </c>
      <c r="M102" s="224">
        <f t="shared" si="58"/>
        <v>24050.658914625001</v>
      </c>
      <c r="N102" s="224">
        <f t="shared" si="58"/>
        <v>24050.658914625001</v>
      </c>
      <c r="O102" s="225">
        <f t="shared" si="59"/>
        <v>0.10500000000000001</v>
      </c>
      <c r="P102" s="225">
        <f t="shared" si="60"/>
        <v>8.6250000000000007E-2</v>
      </c>
      <c r="Q102" s="225">
        <f t="shared" si="61"/>
        <v>8.6250000000000007E-2</v>
      </c>
    </row>
    <row r="103" spans="1:17" ht="14.5">
      <c r="A103" s="385"/>
      <c r="B103" s="395"/>
      <c r="C103" s="395"/>
      <c r="D103" s="392"/>
      <c r="E103" s="392"/>
      <c r="F103" s="145" t="s">
        <v>391</v>
      </c>
      <c r="G103" s="135">
        <v>5245.4166999999998</v>
      </c>
      <c r="H103" s="136" t="s">
        <v>195</v>
      </c>
      <c r="I103" s="137">
        <v>47236.026466839998</v>
      </c>
      <c r="J103" s="138">
        <v>1</v>
      </c>
      <c r="K103" s="397"/>
      <c r="L103" s="223">
        <f t="shared" si="57"/>
        <v>29279.063026500004</v>
      </c>
      <c r="M103" s="224">
        <f t="shared" si="58"/>
        <v>24050.658914625001</v>
      </c>
      <c r="N103" s="224">
        <f t="shared" si="58"/>
        <v>24050.658914625001</v>
      </c>
      <c r="O103" s="225">
        <f t="shared" si="59"/>
        <v>0.10500000000000001</v>
      </c>
      <c r="P103" s="225">
        <f t="shared" si="60"/>
        <v>8.6250000000000007E-2</v>
      </c>
      <c r="Q103" s="225">
        <f t="shared" si="61"/>
        <v>8.6250000000000007E-2</v>
      </c>
    </row>
    <row r="104" spans="1:17" ht="14.5">
      <c r="A104" s="385"/>
      <c r="B104" s="395"/>
      <c r="C104" s="395"/>
      <c r="D104" s="392"/>
      <c r="E104" s="392"/>
      <c r="F104" s="145" t="s">
        <v>392</v>
      </c>
      <c r="G104" s="135">
        <v>6166</v>
      </c>
      <c r="H104" s="136" t="s">
        <v>195</v>
      </c>
      <c r="I104" s="137">
        <v>55526.063200000004</v>
      </c>
      <c r="J104" s="138">
        <v>1</v>
      </c>
      <c r="K104" s="397"/>
      <c r="L104" s="223">
        <f t="shared" si="57"/>
        <v>29279.063026500004</v>
      </c>
      <c r="M104" s="224">
        <f t="shared" si="58"/>
        <v>24050.658914625001</v>
      </c>
      <c r="N104" s="224">
        <f t="shared" si="58"/>
        <v>24050.658914625001</v>
      </c>
      <c r="O104" s="225">
        <f t="shared" si="59"/>
        <v>0.10500000000000001</v>
      </c>
      <c r="P104" s="225">
        <f t="shared" si="60"/>
        <v>8.6250000000000007E-2</v>
      </c>
      <c r="Q104" s="225">
        <f t="shared" si="61"/>
        <v>8.6250000000000007E-2</v>
      </c>
    </row>
    <row r="105" spans="1:17" ht="14.5">
      <c r="A105" s="382"/>
      <c r="B105" s="396"/>
      <c r="C105" s="396"/>
      <c r="D105" s="393"/>
      <c r="E105" s="393"/>
      <c r="F105" s="145" t="s">
        <v>393</v>
      </c>
      <c r="G105" s="135">
        <v>4695.1115</v>
      </c>
      <c r="H105" s="136" t="s">
        <v>195</v>
      </c>
      <c r="I105" s="137">
        <v>42280.418079800002</v>
      </c>
      <c r="J105" s="138">
        <v>1</v>
      </c>
      <c r="K105" s="397"/>
      <c r="L105" s="223">
        <f t="shared" si="57"/>
        <v>29279.063026500004</v>
      </c>
      <c r="M105" s="224">
        <f t="shared" si="58"/>
        <v>24050.658914625001</v>
      </c>
      <c r="N105" s="224">
        <f>5*$K$92+0.06*$B$92</f>
        <v>24050.658914625001</v>
      </c>
      <c r="O105" s="225">
        <f t="shared" si="59"/>
        <v>0.10500000000000001</v>
      </c>
      <c r="P105" s="225">
        <f t="shared" si="60"/>
        <v>8.6250000000000007E-2</v>
      </c>
      <c r="Q105" s="225">
        <f t="shared" si="61"/>
        <v>8.6250000000000007E-2</v>
      </c>
    </row>
    <row r="106" spans="1:17" ht="12.5">
      <c r="A106" s="381" t="s">
        <v>310</v>
      </c>
      <c r="B106" s="394">
        <f>SUM(G107:G110)</f>
        <v>14982.5</v>
      </c>
      <c r="C106" s="394">
        <f>SUM(I107:I110)</f>
        <v>133973.008</v>
      </c>
      <c r="D106" s="391">
        <f>SUM(G107:G110)/$B$126</f>
        <v>3.0179118060121881E-2</v>
      </c>
      <c r="E106" s="391" t="s">
        <v>436</v>
      </c>
      <c r="F106" s="132"/>
      <c r="G106" s="132"/>
      <c r="H106" s="132"/>
      <c r="I106" s="132"/>
      <c r="J106" s="132"/>
      <c r="K106" s="397">
        <f>Occupancy!M19</f>
        <v>149.82499999999999</v>
      </c>
      <c r="L106" s="132"/>
      <c r="M106" s="132"/>
      <c r="N106" s="133"/>
      <c r="O106" s="132"/>
      <c r="P106" s="132"/>
      <c r="Q106" s="133"/>
    </row>
    <row r="107" spans="1:17" ht="14.5">
      <c r="A107" s="385"/>
      <c r="B107" s="395"/>
      <c r="C107" s="395"/>
      <c r="D107" s="392"/>
      <c r="E107" s="392"/>
      <c r="F107" s="145" t="s">
        <v>394</v>
      </c>
      <c r="G107" s="135">
        <v>942.5</v>
      </c>
      <c r="H107" s="136" t="s">
        <v>195</v>
      </c>
      <c r="I107" s="137">
        <v>7540</v>
      </c>
      <c r="J107" s="138">
        <v>1</v>
      </c>
      <c r="K107" s="397"/>
      <c r="L107" s="223">
        <f>20*$K$106</f>
        <v>2996.5</v>
      </c>
      <c r="M107" s="224">
        <f>5*$K$106+0.06*$B$106</f>
        <v>1648.0749999999998</v>
      </c>
      <c r="N107" s="224">
        <f>5*$K$106+0.06*$B$106</f>
        <v>1648.0749999999998</v>
      </c>
      <c r="O107" s="225">
        <f>L107/$B$106</f>
        <v>0.2</v>
      </c>
      <c r="P107" s="225">
        <f t="shared" ref="P107:Q107" si="62">M107/$B$106</f>
        <v>0.10999999999999999</v>
      </c>
      <c r="Q107" s="225">
        <f t="shared" si="62"/>
        <v>0.10999999999999999</v>
      </c>
    </row>
    <row r="108" spans="1:17" ht="14.5">
      <c r="A108" s="385"/>
      <c r="B108" s="395"/>
      <c r="C108" s="395"/>
      <c r="D108" s="392"/>
      <c r="E108" s="392"/>
      <c r="F108" s="145" t="s">
        <v>395</v>
      </c>
      <c r="G108" s="135">
        <v>1170</v>
      </c>
      <c r="H108" s="136" t="s">
        <v>195</v>
      </c>
      <c r="I108" s="137">
        <v>10536.084000000001</v>
      </c>
      <c r="J108" s="138">
        <v>1</v>
      </c>
      <c r="K108" s="397"/>
      <c r="L108" s="223">
        <f t="shared" ref="L108:L110" si="63">20*$K$106</f>
        <v>2996.5</v>
      </c>
      <c r="M108" s="224">
        <f t="shared" ref="M108:N110" si="64">5*$K$106+0.06*$B$106</f>
        <v>1648.0749999999998</v>
      </c>
      <c r="N108" s="224">
        <f t="shared" si="64"/>
        <v>1648.0749999999998</v>
      </c>
      <c r="O108" s="225">
        <f t="shared" ref="O108:O110" si="65">L108/$B$106</f>
        <v>0.2</v>
      </c>
      <c r="P108" s="225">
        <f t="shared" ref="P108:P110" si="66">M108/$B$106</f>
        <v>0.10999999999999999</v>
      </c>
      <c r="Q108" s="225">
        <f t="shared" ref="Q108:Q110" si="67">N108/$B$106</f>
        <v>0.10999999999999999</v>
      </c>
    </row>
    <row r="109" spans="1:17" ht="14.5">
      <c r="A109" s="385"/>
      <c r="B109" s="395"/>
      <c r="C109" s="395"/>
      <c r="D109" s="392"/>
      <c r="E109" s="392"/>
      <c r="F109" s="145" t="s">
        <v>396</v>
      </c>
      <c r="G109" s="135">
        <v>11700</v>
      </c>
      <c r="H109" s="136" t="s">
        <v>195</v>
      </c>
      <c r="I109" s="137">
        <v>105360.84</v>
      </c>
      <c r="J109" s="138">
        <v>10</v>
      </c>
      <c r="K109" s="397"/>
      <c r="L109" s="223">
        <f t="shared" si="63"/>
        <v>2996.5</v>
      </c>
      <c r="M109" s="224">
        <f t="shared" si="64"/>
        <v>1648.0749999999998</v>
      </c>
      <c r="N109" s="224">
        <f t="shared" si="64"/>
        <v>1648.0749999999998</v>
      </c>
      <c r="O109" s="225">
        <f t="shared" si="65"/>
        <v>0.2</v>
      </c>
      <c r="P109" s="225">
        <f t="shared" si="66"/>
        <v>0.10999999999999999</v>
      </c>
      <c r="Q109" s="225">
        <f t="shared" si="67"/>
        <v>0.10999999999999999</v>
      </c>
    </row>
    <row r="110" spans="1:17" ht="14.5">
      <c r="A110" s="382"/>
      <c r="B110" s="396"/>
      <c r="C110" s="396"/>
      <c r="D110" s="393"/>
      <c r="E110" s="393"/>
      <c r="F110" s="145" t="s">
        <v>397</v>
      </c>
      <c r="G110" s="135">
        <v>1170</v>
      </c>
      <c r="H110" s="136" t="s">
        <v>195</v>
      </c>
      <c r="I110" s="137">
        <v>10536.084000000001</v>
      </c>
      <c r="J110" s="138">
        <v>1</v>
      </c>
      <c r="K110" s="397"/>
      <c r="L110" s="223">
        <f t="shared" si="63"/>
        <v>2996.5</v>
      </c>
      <c r="M110" s="224">
        <f t="shared" si="64"/>
        <v>1648.0749999999998</v>
      </c>
      <c r="N110" s="224">
        <f t="shared" si="64"/>
        <v>1648.0749999999998</v>
      </c>
      <c r="O110" s="225">
        <f t="shared" si="65"/>
        <v>0.2</v>
      </c>
      <c r="P110" s="225">
        <f t="shared" si="66"/>
        <v>0.10999999999999999</v>
      </c>
      <c r="Q110" s="225">
        <f t="shared" si="67"/>
        <v>0.10999999999999999</v>
      </c>
    </row>
    <row r="111" spans="1:17" ht="12.5">
      <c r="A111" s="381" t="s">
        <v>311</v>
      </c>
      <c r="B111" s="394">
        <f>SUM(G112:G119)</f>
        <v>8424</v>
      </c>
      <c r="C111" s="394">
        <f>SUM(I112:I119)</f>
        <v>75208.435200000007</v>
      </c>
      <c r="D111" s="391">
        <f>SUM(G112:G119)/$B$126</f>
        <v>1.6968389156580457E-2</v>
      </c>
      <c r="E111" s="391" t="s">
        <v>438</v>
      </c>
      <c r="F111" s="132"/>
      <c r="G111" s="132"/>
      <c r="H111" s="132"/>
      <c r="I111" s="132"/>
      <c r="J111" s="132"/>
      <c r="K111" s="397">
        <f>Occupancy!M20</f>
        <v>0</v>
      </c>
      <c r="L111" s="132"/>
      <c r="M111" s="132"/>
      <c r="N111" s="133"/>
      <c r="O111" s="132"/>
      <c r="P111" s="132"/>
      <c r="Q111" s="133"/>
    </row>
    <row r="112" spans="1:17" ht="14.5">
      <c r="A112" s="385"/>
      <c r="B112" s="395"/>
      <c r="C112" s="395"/>
      <c r="D112" s="392"/>
      <c r="E112" s="392"/>
      <c r="F112" s="145" t="s">
        <v>398</v>
      </c>
      <c r="G112" s="135">
        <v>324</v>
      </c>
      <c r="H112" s="136" t="s">
        <v>195</v>
      </c>
      <c r="I112" s="137">
        <v>2592</v>
      </c>
      <c r="J112" s="138">
        <v>1</v>
      </c>
      <c r="K112" s="397"/>
      <c r="L112" s="223">
        <f>20*$K$111</f>
        <v>0</v>
      </c>
      <c r="M112" s="224">
        <f>5*$K$111+0.06*$B$111</f>
        <v>505.44</v>
      </c>
      <c r="N112" s="224">
        <f>5*$K$111+0.06*$B$111</f>
        <v>505.44</v>
      </c>
      <c r="O112" s="225">
        <f>L112/$B$111</f>
        <v>0</v>
      </c>
      <c r="P112" s="225">
        <f t="shared" ref="P112:Q112" si="68">M112/$B$111</f>
        <v>0.06</v>
      </c>
      <c r="Q112" s="225">
        <f t="shared" si="68"/>
        <v>0.06</v>
      </c>
    </row>
    <row r="113" spans="1:17" ht="14.5">
      <c r="A113" s="385"/>
      <c r="B113" s="395"/>
      <c r="C113" s="395"/>
      <c r="D113" s="392"/>
      <c r="E113" s="392"/>
      <c r="F113" s="145" t="s">
        <v>399</v>
      </c>
      <c r="G113" s="135">
        <v>324</v>
      </c>
      <c r="H113" s="136" t="s">
        <v>195</v>
      </c>
      <c r="I113" s="137">
        <v>2592</v>
      </c>
      <c r="J113" s="138">
        <v>1</v>
      </c>
      <c r="K113" s="397"/>
      <c r="L113" s="223">
        <f t="shared" ref="L113:L119" si="69">20*$K$111</f>
        <v>0</v>
      </c>
      <c r="M113" s="224">
        <f t="shared" ref="M113:N119" si="70">5*$K$111+0.06*$B$111</f>
        <v>505.44</v>
      </c>
      <c r="N113" s="224">
        <f t="shared" si="70"/>
        <v>505.44</v>
      </c>
      <c r="O113" s="225">
        <f t="shared" ref="O113:O119" si="71">L113/$B$111</f>
        <v>0</v>
      </c>
      <c r="P113" s="225">
        <f t="shared" ref="P113:P119" si="72">M113/$B$111</f>
        <v>0.06</v>
      </c>
      <c r="Q113" s="225">
        <f t="shared" ref="Q113:Q119" si="73">N113/$B$111</f>
        <v>0.06</v>
      </c>
    </row>
    <row r="114" spans="1:17" ht="14.5">
      <c r="A114" s="385"/>
      <c r="B114" s="395"/>
      <c r="C114" s="395"/>
      <c r="D114" s="392"/>
      <c r="E114" s="392"/>
      <c r="F114" s="145" t="s">
        <v>400</v>
      </c>
      <c r="G114" s="135">
        <v>324</v>
      </c>
      <c r="H114" s="136" t="s">
        <v>195</v>
      </c>
      <c r="I114" s="137">
        <v>2917.6848</v>
      </c>
      <c r="J114" s="138">
        <v>1</v>
      </c>
      <c r="K114" s="397"/>
      <c r="L114" s="223">
        <f t="shared" si="69"/>
        <v>0</v>
      </c>
      <c r="M114" s="224">
        <f t="shared" si="70"/>
        <v>505.44</v>
      </c>
      <c r="N114" s="224">
        <f t="shared" si="70"/>
        <v>505.44</v>
      </c>
      <c r="O114" s="225">
        <f t="shared" si="71"/>
        <v>0</v>
      </c>
      <c r="P114" s="225">
        <f t="shared" si="72"/>
        <v>0.06</v>
      </c>
      <c r="Q114" s="225">
        <f t="shared" si="73"/>
        <v>0.06</v>
      </c>
    </row>
    <row r="115" spans="1:17" ht="14.5">
      <c r="A115" s="385"/>
      <c r="B115" s="395"/>
      <c r="C115" s="395"/>
      <c r="D115" s="392"/>
      <c r="E115" s="392"/>
      <c r="F115" s="145" t="s">
        <v>401</v>
      </c>
      <c r="G115" s="135">
        <v>324</v>
      </c>
      <c r="H115" s="136" t="s">
        <v>195</v>
      </c>
      <c r="I115" s="137">
        <v>2917.6848</v>
      </c>
      <c r="J115" s="138">
        <v>1</v>
      </c>
      <c r="K115" s="397"/>
      <c r="L115" s="223">
        <f t="shared" si="69"/>
        <v>0</v>
      </c>
      <c r="M115" s="224">
        <f t="shared" si="70"/>
        <v>505.44</v>
      </c>
      <c r="N115" s="224">
        <f t="shared" si="70"/>
        <v>505.44</v>
      </c>
      <c r="O115" s="225">
        <f t="shared" si="71"/>
        <v>0</v>
      </c>
      <c r="P115" s="225">
        <f t="shared" si="72"/>
        <v>0.06</v>
      </c>
      <c r="Q115" s="225">
        <f t="shared" si="73"/>
        <v>0.06</v>
      </c>
    </row>
    <row r="116" spans="1:17" ht="14.5">
      <c r="A116" s="385"/>
      <c r="B116" s="395"/>
      <c r="C116" s="395"/>
      <c r="D116" s="392"/>
      <c r="E116" s="392"/>
      <c r="F116" s="145" t="s">
        <v>402</v>
      </c>
      <c r="G116" s="135">
        <v>3240</v>
      </c>
      <c r="H116" s="136" t="s">
        <v>195</v>
      </c>
      <c r="I116" s="137">
        <v>29176.848000000002</v>
      </c>
      <c r="J116" s="138">
        <v>10</v>
      </c>
      <c r="K116" s="397"/>
      <c r="L116" s="223">
        <f t="shared" si="69"/>
        <v>0</v>
      </c>
      <c r="M116" s="224">
        <f t="shared" si="70"/>
        <v>505.44</v>
      </c>
      <c r="N116" s="224">
        <f t="shared" si="70"/>
        <v>505.44</v>
      </c>
      <c r="O116" s="225">
        <f t="shared" si="71"/>
        <v>0</v>
      </c>
      <c r="P116" s="225">
        <f t="shared" si="72"/>
        <v>0.06</v>
      </c>
      <c r="Q116" s="225">
        <f t="shared" si="73"/>
        <v>0.06</v>
      </c>
    </row>
    <row r="117" spans="1:17" ht="14.5">
      <c r="A117" s="385"/>
      <c r="B117" s="395"/>
      <c r="C117" s="395"/>
      <c r="D117" s="392"/>
      <c r="E117" s="392"/>
      <c r="F117" s="145" t="s">
        <v>403</v>
      </c>
      <c r="G117" s="135">
        <v>3240</v>
      </c>
      <c r="H117" s="136" t="s">
        <v>195</v>
      </c>
      <c r="I117" s="137">
        <v>29176.848000000002</v>
      </c>
      <c r="J117" s="138">
        <v>10</v>
      </c>
      <c r="K117" s="397"/>
      <c r="L117" s="223">
        <f t="shared" si="69"/>
        <v>0</v>
      </c>
      <c r="M117" s="224">
        <f t="shared" si="70"/>
        <v>505.44</v>
      </c>
      <c r="N117" s="224">
        <f t="shared" si="70"/>
        <v>505.44</v>
      </c>
      <c r="O117" s="225">
        <f t="shared" si="71"/>
        <v>0</v>
      </c>
      <c r="P117" s="225">
        <f t="shared" si="72"/>
        <v>0.06</v>
      </c>
      <c r="Q117" s="225">
        <f t="shared" si="73"/>
        <v>0.06</v>
      </c>
    </row>
    <row r="118" spans="1:17" ht="14.5">
      <c r="A118" s="385"/>
      <c r="B118" s="395"/>
      <c r="C118" s="395"/>
      <c r="D118" s="392"/>
      <c r="E118" s="392"/>
      <c r="F118" s="145" t="s">
        <v>404</v>
      </c>
      <c r="G118" s="135">
        <v>324</v>
      </c>
      <c r="H118" s="136" t="s">
        <v>195</v>
      </c>
      <c r="I118" s="137">
        <v>2917.6848</v>
      </c>
      <c r="J118" s="138">
        <v>1</v>
      </c>
      <c r="K118" s="397"/>
      <c r="L118" s="223">
        <f t="shared" si="69"/>
        <v>0</v>
      </c>
      <c r="M118" s="224">
        <f t="shared" si="70"/>
        <v>505.44</v>
      </c>
      <c r="N118" s="224">
        <f t="shared" si="70"/>
        <v>505.44</v>
      </c>
      <c r="O118" s="225">
        <f t="shared" si="71"/>
        <v>0</v>
      </c>
      <c r="P118" s="225">
        <f t="shared" si="72"/>
        <v>0.06</v>
      </c>
      <c r="Q118" s="225">
        <f t="shared" si="73"/>
        <v>0.06</v>
      </c>
    </row>
    <row r="119" spans="1:17" ht="14.5">
      <c r="A119" s="382"/>
      <c r="B119" s="396"/>
      <c r="C119" s="396"/>
      <c r="D119" s="393"/>
      <c r="E119" s="393"/>
      <c r="F119" s="145" t="s">
        <v>405</v>
      </c>
      <c r="G119" s="135">
        <v>324</v>
      </c>
      <c r="H119" s="136" t="s">
        <v>195</v>
      </c>
      <c r="I119" s="137">
        <v>2917.6848</v>
      </c>
      <c r="J119" s="138">
        <v>1</v>
      </c>
      <c r="K119" s="397"/>
      <c r="L119" s="223">
        <f t="shared" si="69"/>
        <v>0</v>
      </c>
      <c r="M119" s="224">
        <f t="shared" si="70"/>
        <v>505.44</v>
      </c>
      <c r="N119" s="224">
        <f t="shared" si="70"/>
        <v>505.44</v>
      </c>
      <c r="O119" s="225">
        <f t="shared" si="71"/>
        <v>0</v>
      </c>
      <c r="P119" s="225">
        <f t="shared" si="72"/>
        <v>0.06</v>
      </c>
      <c r="Q119" s="225">
        <f t="shared" si="73"/>
        <v>0.06</v>
      </c>
    </row>
    <row r="120" spans="1:17" ht="12.5">
      <c r="A120" s="381" t="s">
        <v>449</v>
      </c>
      <c r="B120" s="394">
        <f>SUM(G121)</f>
        <v>504</v>
      </c>
      <c r="C120" s="394">
        <f>SUM(I121)</f>
        <v>4032</v>
      </c>
      <c r="D120" s="391">
        <f>SUM(G121)/$B$126</f>
        <v>1.0152027700518224E-3</v>
      </c>
      <c r="E120" s="391" t="s">
        <v>460</v>
      </c>
      <c r="F120" s="132"/>
      <c r="G120" s="132"/>
      <c r="H120" s="132"/>
      <c r="I120" s="132"/>
      <c r="J120" s="132"/>
      <c r="K120" s="397">
        <f>Occupancy!M21</f>
        <v>25.2</v>
      </c>
      <c r="L120" s="132"/>
      <c r="M120" s="132"/>
      <c r="N120" s="133"/>
      <c r="O120" s="132"/>
      <c r="P120" s="132"/>
      <c r="Q120" s="133"/>
    </row>
    <row r="121" spans="1:17" ht="12.5">
      <c r="A121" s="382"/>
      <c r="B121" s="396"/>
      <c r="C121" s="396"/>
      <c r="D121" s="393"/>
      <c r="E121" s="393"/>
      <c r="F121" s="134" t="s">
        <v>406</v>
      </c>
      <c r="G121" s="135">
        <v>504</v>
      </c>
      <c r="H121" s="136" t="s">
        <v>195</v>
      </c>
      <c r="I121" s="137">
        <v>4032</v>
      </c>
      <c r="J121" s="138">
        <v>1</v>
      </c>
      <c r="K121" s="397"/>
      <c r="L121" s="223">
        <f>20*$K$120</f>
        <v>504</v>
      </c>
      <c r="M121" s="224">
        <f>5*$K$120+0.06*$B$120</f>
        <v>156.24</v>
      </c>
      <c r="N121" s="224">
        <f>5*$K$120+0.06*$B$120</f>
        <v>156.24</v>
      </c>
      <c r="O121" s="225">
        <f>L121/$B$120</f>
        <v>1</v>
      </c>
      <c r="P121" s="225">
        <f t="shared" ref="P121:Q121" si="74">M121/$B$120</f>
        <v>0.31</v>
      </c>
      <c r="Q121" s="225">
        <f t="shared" si="74"/>
        <v>0.31</v>
      </c>
    </row>
    <row r="122" spans="1:17" ht="12.5">
      <c r="A122" s="381" t="s">
        <v>312</v>
      </c>
      <c r="B122" s="394">
        <f>SUM(G123:G125)</f>
        <v>115058.7933</v>
      </c>
      <c r="C122" s="394">
        <f>SUM(I123:I125)</f>
        <v>460235.17320000002</v>
      </c>
      <c r="D122" s="391">
        <v>0</v>
      </c>
      <c r="E122" s="164"/>
      <c r="F122" s="132"/>
      <c r="G122" s="132"/>
      <c r="H122" s="132"/>
      <c r="I122" s="132"/>
      <c r="J122" s="132"/>
      <c r="K122" s="172"/>
      <c r="L122" s="151"/>
      <c r="M122" s="151"/>
      <c r="N122" s="152"/>
      <c r="O122" s="151"/>
      <c r="P122" s="151"/>
      <c r="Q122" s="152"/>
    </row>
    <row r="123" spans="1:17" ht="12.5">
      <c r="A123" s="385"/>
      <c r="B123" s="395"/>
      <c r="C123" s="395"/>
      <c r="D123" s="392"/>
      <c r="E123" s="165"/>
      <c r="F123" s="134" t="s">
        <v>407</v>
      </c>
      <c r="G123" s="135">
        <v>38352.931100000002</v>
      </c>
      <c r="H123" s="136" t="s">
        <v>198</v>
      </c>
      <c r="I123" s="137">
        <v>153411.72440000001</v>
      </c>
      <c r="J123" s="138">
        <v>1</v>
      </c>
      <c r="K123" s="173"/>
      <c r="L123" s="170"/>
      <c r="M123" s="170"/>
      <c r="N123" s="171"/>
      <c r="O123" s="170"/>
      <c r="P123" s="170"/>
      <c r="Q123" s="171"/>
    </row>
    <row r="124" spans="1:17" ht="12.5">
      <c r="A124" s="385"/>
      <c r="B124" s="395"/>
      <c r="C124" s="395"/>
      <c r="D124" s="392"/>
      <c r="E124" s="165"/>
      <c r="F124" s="134" t="s">
        <v>313</v>
      </c>
      <c r="G124" s="135">
        <v>38352.931100000002</v>
      </c>
      <c r="H124" s="136" t="s">
        <v>198</v>
      </c>
      <c r="I124" s="137">
        <v>153411.72440000001</v>
      </c>
      <c r="J124" s="138">
        <v>1</v>
      </c>
      <c r="K124" s="173"/>
      <c r="L124" s="170"/>
      <c r="M124" s="170"/>
      <c r="N124" s="171"/>
      <c r="O124" s="170"/>
      <c r="P124" s="170"/>
      <c r="Q124" s="171"/>
    </row>
    <row r="125" spans="1:17" ht="12.5">
      <c r="A125" s="382"/>
      <c r="B125" s="396"/>
      <c r="C125" s="396"/>
      <c r="D125" s="393"/>
      <c r="E125" s="165"/>
      <c r="F125" s="134" t="s">
        <v>314</v>
      </c>
      <c r="G125" s="135">
        <v>38352.931100000002</v>
      </c>
      <c r="H125" s="136" t="s">
        <v>198</v>
      </c>
      <c r="I125" s="137">
        <v>153411.72440000001</v>
      </c>
      <c r="J125" s="138">
        <v>1</v>
      </c>
      <c r="K125" s="173"/>
      <c r="L125" s="147"/>
      <c r="M125" s="147"/>
      <c r="N125" s="148"/>
      <c r="O125" s="147"/>
      <c r="P125" s="147"/>
      <c r="Q125" s="148"/>
    </row>
    <row r="126" spans="1:17" ht="14.5">
      <c r="A126" s="186" t="s">
        <v>315</v>
      </c>
      <c r="B126" s="187">
        <f>SUM(B4:B119)</f>
        <v>496452.54609999998</v>
      </c>
      <c r="C126" s="187">
        <f>SUM(C4:C125)</f>
        <v>4896658.328601161</v>
      </c>
      <c r="D126" s="188">
        <f>SUM(D4:D125)</f>
        <v>1.0047376129269086</v>
      </c>
      <c r="E126" s="166"/>
      <c r="F126" s="141"/>
      <c r="G126" s="141"/>
      <c r="H126" s="141"/>
      <c r="I126" s="141"/>
      <c r="J126" s="142"/>
      <c r="K126" s="226">
        <f>SUM(K4:K125)</f>
        <v>2777.2842102249997</v>
      </c>
      <c r="L126" s="227">
        <f>SUMPRODUCT($J4:$J125,L4:L125)</f>
        <v>2558420.1937644994</v>
      </c>
      <c r="M126" s="227">
        <f>SUMPRODUCT($J4:$J125,M4:M125)</f>
        <v>2129309.6620971239</v>
      </c>
      <c r="N126" s="227">
        <f>SUMPRODUCT($J4:$J125,N4:N125)</f>
        <v>2129309.6620971239</v>
      </c>
      <c r="O126" s="228">
        <f>SUMPRODUCT($J4:$J125,O4:O125,$G4:$G125)/$B$126</f>
        <v>0.88991295113909141</v>
      </c>
      <c r="P126" s="228">
        <f t="shared" ref="P126:Q126" si="75">SUMPRODUCT($J4:$J125,P4:P125,$G4:$G125)/$B$126</f>
        <v>0.69993394340674464</v>
      </c>
      <c r="Q126" s="228">
        <f t="shared" si="75"/>
        <v>0.69993394340674464</v>
      </c>
    </row>
    <row r="127" spans="1:17" ht="12.5">
      <c r="A127" s="156" t="s">
        <v>437</v>
      </c>
      <c r="G127" s="143"/>
      <c r="I127" s="143"/>
      <c r="L127" s="144"/>
    </row>
    <row r="128" spans="1:17" ht="14">
      <c r="A128" s="153" t="s">
        <v>446</v>
      </c>
    </row>
    <row r="129" spans="1:1" ht="14">
      <c r="A129" s="153" t="s">
        <v>447</v>
      </c>
    </row>
    <row r="130" spans="1:1" ht="14.5">
      <c r="A130" s="153" t="s">
        <v>455</v>
      </c>
    </row>
  </sheetData>
  <mergeCells count="114">
    <mergeCell ref="K120:K121"/>
    <mergeCell ref="L2:N2"/>
    <mergeCell ref="O2:Q2"/>
    <mergeCell ref="K81:K82"/>
    <mergeCell ref="K83:K91"/>
    <mergeCell ref="K92:K105"/>
    <mergeCell ref="K106:K110"/>
    <mergeCell ref="K111:K119"/>
    <mergeCell ref="K40:K44"/>
    <mergeCell ref="K45:K70"/>
    <mergeCell ref="K71:K72"/>
    <mergeCell ref="K73:K78"/>
    <mergeCell ref="K79:K80"/>
    <mergeCell ref="K4:K8"/>
    <mergeCell ref="K9:K10"/>
    <mergeCell ref="K11:K15"/>
    <mergeCell ref="K16:K23"/>
    <mergeCell ref="K24:K33"/>
    <mergeCell ref="K34:K35"/>
    <mergeCell ref="K36:K39"/>
    <mergeCell ref="E4:E8"/>
    <mergeCell ref="E9:E10"/>
    <mergeCell ref="E11:E15"/>
    <mergeCell ref="E16:E23"/>
    <mergeCell ref="E24:E33"/>
    <mergeCell ref="A4:A8"/>
    <mergeCell ref="B4:B8"/>
    <mergeCell ref="C4:C8"/>
    <mergeCell ref="D4:D8"/>
    <mergeCell ref="A9:A10"/>
    <mergeCell ref="B9:B10"/>
    <mergeCell ref="C9:C10"/>
    <mergeCell ref="D9:D10"/>
    <mergeCell ref="A11:A15"/>
    <mergeCell ref="B11:B15"/>
    <mergeCell ref="C11:C15"/>
    <mergeCell ref="D11:D15"/>
    <mergeCell ref="A16:A23"/>
    <mergeCell ref="B16:B23"/>
    <mergeCell ref="C16:C23"/>
    <mergeCell ref="D16:D23"/>
    <mergeCell ref="A24:A33"/>
    <mergeCell ref="B24:B33"/>
    <mergeCell ref="C24:C33"/>
    <mergeCell ref="D24:D33"/>
    <mergeCell ref="A34:A35"/>
    <mergeCell ref="B34:B35"/>
    <mergeCell ref="C34:C35"/>
    <mergeCell ref="D34:D35"/>
    <mergeCell ref="D106:D110"/>
    <mergeCell ref="A73:A78"/>
    <mergeCell ref="B73:B78"/>
    <mergeCell ref="C73:C78"/>
    <mergeCell ref="D73:D78"/>
    <mergeCell ref="A79:A80"/>
    <mergeCell ref="B79:B80"/>
    <mergeCell ref="C79:C80"/>
    <mergeCell ref="D79:D80"/>
    <mergeCell ref="D81:D82"/>
    <mergeCell ref="A83:A91"/>
    <mergeCell ref="B83:B91"/>
    <mergeCell ref="C83:C91"/>
    <mergeCell ref="D83:D91"/>
    <mergeCell ref="A81:A82"/>
    <mergeCell ref="B81:B82"/>
    <mergeCell ref="C81:C82"/>
    <mergeCell ref="E81:E82"/>
    <mergeCell ref="E40:E44"/>
    <mergeCell ref="E45:E70"/>
    <mergeCell ref="E71:E72"/>
    <mergeCell ref="E73:E78"/>
    <mergeCell ref="E79:E80"/>
    <mergeCell ref="E34:E35"/>
    <mergeCell ref="A71:A72"/>
    <mergeCell ref="B71:B72"/>
    <mergeCell ref="C71:C72"/>
    <mergeCell ref="D71:D72"/>
    <mergeCell ref="A36:A39"/>
    <mergeCell ref="B36:B39"/>
    <mergeCell ref="C36:C39"/>
    <mergeCell ref="A40:A44"/>
    <mergeCell ref="B40:B44"/>
    <mergeCell ref="C40:C44"/>
    <mergeCell ref="D40:D44"/>
    <mergeCell ref="A45:A70"/>
    <mergeCell ref="B45:B70"/>
    <mergeCell ref="C45:C70"/>
    <mergeCell ref="D45:D70"/>
    <mergeCell ref="E36:E39"/>
    <mergeCell ref="D36:D39"/>
    <mergeCell ref="E83:E91"/>
    <mergeCell ref="E92:E105"/>
    <mergeCell ref="E106:E110"/>
    <mergeCell ref="E111:E119"/>
    <mergeCell ref="E120:E121"/>
    <mergeCell ref="A122:A125"/>
    <mergeCell ref="B122:B125"/>
    <mergeCell ref="C122:C125"/>
    <mergeCell ref="D122:D125"/>
    <mergeCell ref="A120:A121"/>
    <mergeCell ref="B120:B121"/>
    <mergeCell ref="C120:C121"/>
    <mergeCell ref="D120:D121"/>
    <mergeCell ref="A111:A119"/>
    <mergeCell ref="B111:B119"/>
    <mergeCell ref="C111:C119"/>
    <mergeCell ref="D111:D119"/>
    <mergeCell ref="A92:A105"/>
    <mergeCell ref="B92:B105"/>
    <mergeCell ref="C92:C105"/>
    <mergeCell ref="D92:D105"/>
    <mergeCell ref="A106:A110"/>
    <mergeCell ref="B106:B110"/>
    <mergeCell ref="C106:C110"/>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AB73"/>
  <sheetViews>
    <sheetView zoomScale="110" zoomScaleNormal="110" workbookViewId="0">
      <pane xSplit="4" ySplit="1" topLeftCell="E35" activePane="bottomRight" state="frozen"/>
      <selection activeCell="G107" sqref="G107"/>
      <selection pane="topRight" activeCell="G107" sqref="G107"/>
      <selection pane="bottomLeft" activeCell="G107" sqref="G107"/>
      <selection pane="bottomRight" activeCell="A70" sqref="A70:B70"/>
    </sheetView>
  </sheetViews>
  <sheetFormatPr defaultColWidth="10.6640625" defaultRowHeight="10.5"/>
  <cols>
    <col min="1" max="1" width="32.6640625" style="10" customWidth="1"/>
    <col min="2" max="2" width="11.88671875" style="10" customWidth="1"/>
    <col min="3" max="3" width="14.88671875" style="10" customWidth="1"/>
    <col min="4" max="4" width="17" style="10" customWidth="1"/>
    <col min="5" max="28" width="5.44140625" style="18" customWidth="1"/>
    <col min="29" max="16384" width="10.6640625" style="10"/>
  </cols>
  <sheetData>
    <row r="1" spans="1:28">
      <c r="A1" s="21" t="s">
        <v>37</v>
      </c>
      <c r="B1" s="22" t="s">
        <v>44</v>
      </c>
      <c r="C1" s="22" t="s">
        <v>45</v>
      </c>
      <c r="D1" s="22" t="s">
        <v>46</v>
      </c>
      <c r="E1" s="23" t="s">
        <v>65</v>
      </c>
      <c r="F1" s="23" t="s">
        <v>66</v>
      </c>
      <c r="G1" s="23" t="s">
        <v>67</v>
      </c>
      <c r="H1" s="23" t="s">
        <v>68</v>
      </c>
      <c r="I1" s="23" t="s">
        <v>69</v>
      </c>
      <c r="J1" s="23" t="s">
        <v>70</v>
      </c>
      <c r="K1" s="23" t="s">
        <v>71</v>
      </c>
      <c r="L1" s="23" t="s">
        <v>72</v>
      </c>
      <c r="M1" s="23" t="s">
        <v>73</v>
      </c>
      <c r="N1" s="23" t="s">
        <v>74</v>
      </c>
      <c r="O1" s="23" t="s">
        <v>75</v>
      </c>
      <c r="P1" s="23" t="s">
        <v>76</v>
      </c>
      <c r="Q1" s="23" t="s">
        <v>77</v>
      </c>
      <c r="R1" s="23" t="s">
        <v>78</v>
      </c>
      <c r="S1" s="23" t="s">
        <v>79</v>
      </c>
      <c r="T1" s="23" t="s">
        <v>80</v>
      </c>
      <c r="U1" s="23" t="s">
        <v>81</v>
      </c>
      <c r="V1" s="23" t="s">
        <v>82</v>
      </c>
      <c r="W1" s="23" t="s">
        <v>83</v>
      </c>
      <c r="X1" s="23" t="s">
        <v>84</v>
      </c>
      <c r="Y1" s="23" t="s">
        <v>85</v>
      </c>
      <c r="Z1" s="23" t="s">
        <v>86</v>
      </c>
      <c r="AA1" s="23" t="s">
        <v>87</v>
      </c>
      <c r="AB1" s="24" t="s">
        <v>88</v>
      </c>
    </row>
    <row r="2" spans="1:28">
      <c r="A2" s="401" t="s">
        <v>139</v>
      </c>
      <c r="B2" s="402"/>
      <c r="C2" s="402"/>
      <c r="D2" s="402"/>
      <c r="E2" s="402"/>
      <c r="F2" s="402"/>
      <c r="G2" s="402"/>
      <c r="H2" s="402"/>
      <c r="I2" s="402"/>
      <c r="J2" s="402"/>
      <c r="K2" s="402"/>
      <c r="L2" s="402"/>
      <c r="M2" s="402"/>
      <c r="N2" s="402"/>
      <c r="O2" s="402"/>
      <c r="P2" s="402"/>
      <c r="Q2" s="402"/>
      <c r="R2" s="402"/>
      <c r="S2" s="402"/>
      <c r="T2" s="402"/>
      <c r="U2" s="402"/>
      <c r="V2" s="402"/>
      <c r="W2" s="402"/>
      <c r="X2" s="402"/>
      <c r="Y2" s="402"/>
      <c r="Z2" s="402"/>
      <c r="AA2" s="402"/>
      <c r="AB2" s="403"/>
    </row>
    <row r="3" spans="1:28">
      <c r="A3" s="25" t="s">
        <v>39</v>
      </c>
      <c r="B3" s="26" t="s">
        <v>52</v>
      </c>
      <c r="C3" s="26" t="s">
        <v>48</v>
      </c>
      <c r="D3" s="26" t="s">
        <v>55</v>
      </c>
      <c r="E3" s="27">
        <v>0.05</v>
      </c>
      <c r="F3" s="27">
        <v>0.05</v>
      </c>
      <c r="G3" s="27">
        <v>0.05</v>
      </c>
      <c r="H3" s="27">
        <v>0.05</v>
      </c>
      <c r="I3" s="27">
        <v>0.05</v>
      </c>
      <c r="J3" s="27">
        <v>0.1</v>
      </c>
      <c r="K3" s="27">
        <v>0.1</v>
      </c>
      <c r="L3" s="27">
        <v>0.3</v>
      </c>
      <c r="M3" s="27">
        <v>0.9</v>
      </c>
      <c r="N3" s="27">
        <v>0.9</v>
      </c>
      <c r="O3" s="27">
        <v>0.9</v>
      </c>
      <c r="P3" s="27">
        <v>0.9</v>
      </c>
      <c r="Q3" s="27">
        <v>0.9</v>
      </c>
      <c r="R3" s="27">
        <v>0.9</v>
      </c>
      <c r="S3" s="27">
        <v>0.9</v>
      </c>
      <c r="T3" s="27">
        <v>0.9</v>
      </c>
      <c r="U3" s="27">
        <v>0.9</v>
      </c>
      <c r="V3" s="27">
        <v>0.5</v>
      </c>
      <c r="W3" s="27">
        <v>0.3</v>
      </c>
      <c r="X3" s="27">
        <v>0.3</v>
      </c>
      <c r="Y3" s="27">
        <v>0.2</v>
      </c>
      <c r="Z3" s="27">
        <v>0.2</v>
      </c>
      <c r="AA3" s="27">
        <v>0.1</v>
      </c>
      <c r="AB3" s="28">
        <v>0.05</v>
      </c>
    </row>
    <row r="4" spans="1:28">
      <c r="A4" s="25"/>
      <c r="B4" s="26"/>
      <c r="C4" s="26"/>
      <c r="D4" s="26" t="s">
        <v>60</v>
      </c>
      <c r="E4" s="27">
        <v>0.05</v>
      </c>
      <c r="F4" s="27">
        <v>0.05</v>
      </c>
      <c r="G4" s="27">
        <v>0.05</v>
      </c>
      <c r="H4" s="27">
        <v>0.05</v>
      </c>
      <c r="I4" s="27">
        <v>0.05</v>
      </c>
      <c r="J4" s="27">
        <v>0.05</v>
      </c>
      <c r="K4" s="27">
        <v>0.1</v>
      </c>
      <c r="L4" s="27">
        <v>0.1</v>
      </c>
      <c r="M4" s="27">
        <v>0.3</v>
      </c>
      <c r="N4" s="27">
        <v>0.3</v>
      </c>
      <c r="O4" s="27">
        <v>0.3</v>
      </c>
      <c r="P4" s="27">
        <v>0.3</v>
      </c>
      <c r="Q4" s="27">
        <v>0.15</v>
      </c>
      <c r="R4" s="27">
        <v>0.15</v>
      </c>
      <c r="S4" s="27">
        <v>0.15</v>
      </c>
      <c r="T4" s="27">
        <v>0.15</v>
      </c>
      <c r="U4" s="27">
        <v>0.15</v>
      </c>
      <c r="V4" s="27">
        <v>0.05</v>
      </c>
      <c r="W4" s="27">
        <v>0.05</v>
      </c>
      <c r="X4" s="27">
        <v>0.05</v>
      </c>
      <c r="Y4" s="27">
        <v>0.05</v>
      </c>
      <c r="Z4" s="27">
        <v>0.05</v>
      </c>
      <c r="AA4" s="27">
        <v>0.05</v>
      </c>
      <c r="AB4" s="28">
        <v>0.05</v>
      </c>
    </row>
    <row r="5" spans="1:28">
      <c r="A5" s="25"/>
      <c r="B5" s="26"/>
      <c r="C5" s="26"/>
      <c r="D5" s="26" t="s">
        <v>51</v>
      </c>
      <c r="E5" s="27">
        <v>0.05</v>
      </c>
      <c r="F5" s="27">
        <v>0.05</v>
      </c>
      <c r="G5" s="27">
        <v>0.05</v>
      </c>
      <c r="H5" s="27">
        <v>0.05</v>
      </c>
      <c r="I5" s="27">
        <v>0.05</v>
      </c>
      <c r="J5" s="27">
        <v>0.05</v>
      </c>
      <c r="K5" s="27">
        <v>0.05</v>
      </c>
      <c r="L5" s="27">
        <v>0.05</v>
      </c>
      <c r="M5" s="27">
        <v>0.05</v>
      </c>
      <c r="N5" s="27">
        <v>0.05</v>
      </c>
      <c r="O5" s="27">
        <v>0.05</v>
      </c>
      <c r="P5" s="27">
        <v>0.05</v>
      </c>
      <c r="Q5" s="27">
        <v>0.05</v>
      </c>
      <c r="R5" s="27">
        <v>0.05</v>
      </c>
      <c r="S5" s="27">
        <v>0.05</v>
      </c>
      <c r="T5" s="27">
        <v>0.05</v>
      </c>
      <c r="U5" s="27">
        <v>0.05</v>
      </c>
      <c r="V5" s="27">
        <v>0.05</v>
      </c>
      <c r="W5" s="27">
        <v>0.05</v>
      </c>
      <c r="X5" s="27">
        <v>0.05</v>
      </c>
      <c r="Y5" s="27">
        <v>0.05</v>
      </c>
      <c r="Z5" s="27">
        <v>0.05</v>
      </c>
      <c r="AA5" s="27">
        <v>0.05</v>
      </c>
      <c r="AB5" s="28">
        <v>0.05</v>
      </c>
    </row>
    <row r="6" spans="1:28">
      <c r="A6" s="25"/>
      <c r="B6" s="26"/>
      <c r="C6" s="26"/>
      <c r="D6" s="26" t="s">
        <v>56</v>
      </c>
      <c r="E6" s="27">
        <v>1</v>
      </c>
      <c r="F6" s="27">
        <v>1</v>
      </c>
      <c r="G6" s="27">
        <v>1</v>
      </c>
      <c r="H6" s="27">
        <v>1</v>
      </c>
      <c r="I6" s="27">
        <v>1</v>
      </c>
      <c r="J6" s="27">
        <v>1</v>
      </c>
      <c r="K6" s="27">
        <v>1</v>
      </c>
      <c r="L6" s="27">
        <v>1</v>
      </c>
      <c r="M6" s="27">
        <v>1</v>
      </c>
      <c r="N6" s="27">
        <v>1</v>
      </c>
      <c r="O6" s="27">
        <v>1</v>
      </c>
      <c r="P6" s="27">
        <v>1</v>
      </c>
      <c r="Q6" s="27">
        <v>1</v>
      </c>
      <c r="R6" s="27">
        <v>1</v>
      </c>
      <c r="S6" s="27">
        <v>1</v>
      </c>
      <c r="T6" s="27">
        <v>1</v>
      </c>
      <c r="U6" s="27">
        <v>1</v>
      </c>
      <c r="V6" s="27">
        <v>1</v>
      </c>
      <c r="W6" s="27">
        <v>1</v>
      </c>
      <c r="X6" s="27">
        <v>1</v>
      </c>
      <c r="Y6" s="27">
        <v>1</v>
      </c>
      <c r="Z6" s="27">
        <v>1</v>
      </c>
      <c r="AA6" s="27">
        <v>1</v>
      </c>
      <c r="AB6" s="28">
        <v>1</v>
      </c>
    </row>
    <row r="7" spans="1:28">
      <c r="A7" s="25"/>
      <c r="B7" s="26"/>
      <c r="C7" s="26"/>
      <c r="D7" s="26" t="s">
        <v>61</v>
      </c>
      <c r="E7" s="27">
        <v>0</v>
      </c>
      <c r="F7" s="27">
        <v>0</v>
      </c>
      <c r="G7" s="27">
        <v>0</v>
      </c>
      <c r="H7" s="27">
        <v>0</v>
      </c>
      <c r="I7" s="27">
        <v>0</v>
      </c>
      <c r="J7" s="27">
        <v>0</v>
      </c>
      <c r="K7" s="27">
        <v>0</v>
      </c>
      <c r="L7" s="27">
        <v>0</v>
      </c>
      <c r="M7" s="27">
        <v>0</v>
      </c>
      <c r="N7" s="27">
        <v>0</v>
      </c>
      <c r="O7" s="27">
        <v>0</v>
      </c>
      <c r="P7" s="27">
        <v>0</v>
      </c>
      <c r="Q7" s="27">
        <v>0</v>
      </c>
      <c r="R7" s="27">
        <v>0</v>
      </c>
      <c r="S7" s="27">
        <v>0</v>
      </c>
      <c r="T7" s="27">
        <v>0</v>
      </c>
      <c r="U7" s="27">
        <v>0</v>
      </c>
      <c r="V7" s="27">
        <v>0</v>
      </c>
      <c r="W7" s="27">
        <v>0</v>
      </c>
      <c r="X7" s="27">
        <v>0</v>
      </c>
      <c r="Y7" s="27">
        <v>0</v>
      </c>
      <c r="Z7" s="27">
        <v>0</v>
      </c>
      <c r="AA7" s="27">
        <v>0</v>
      </c>
      <c r="AB7" s="28">
        <v>0</v>
      </c>
    </row>
    <row r="8" spans="1:28">
      <c r="A8" s="25" t="s">
        <v>41</v>
      </c>
      <c r="B8" s="26" t="s">
        <v>52</v>
      </c>
      <c r="C8" s="26" t="s">
        <v>48</v>
      </c>
      <c r="D8" s="26" t="s">
        <v>55</v>
      </c>
      <c r="E8" s="27">
        <v>0.4</v>
      </c>
      <c r="F8" s="27">
        <v>0.4</v>
      </c>
      <c r="G8" s="27">
        <v>0.4</v>
      </c>
      <c r="H8" s="27">
        <v>0.4</v>
      </c>
      <c r="I8" s="27">
        <v>0.4</v>
      </c>
      <c r="J8" s="27">
        <v>0.4</v>
      </c>
      <c r="K8" s="27">
        <v>0.4</v>
      </c>
      <c r="L8" s="27">
        <v>0.4</v>
      </c>
      <c r="M8" s="27">
        <v>0.9</v>
      </c>
      <c r="N8" s="27">
        <v>0.9</v>
      </c>
      <c r="O8" s="27">
        <v>0.9</v>
      </c>
      <c r="P8" s="27">
        <v>0.9</v>
      </c>
      <c r="Q8" s="27">
        <v>0.8</v>
      </c>
      <c r="R8" s="27">
        <v>0.9</v>
      </c>
      <c r="S8" s="27">
        <v>0.9</v>
      </c>
      <c r="T8" s="27">
        <v>0.9</v>
      </c>
      <c r="U8" s="27">
        <v>0.9</v>
      </c>
      <c r="V8" s="27">
        <v>0.5</v>
      </c>
      <c r="W8" s="27">
        <v>0.4</v>
      </c>
      <c r="X8" s="27">
        <v>0.4</v>
      </c>
      <c r="Y8" s="27">
        <v>0.4</v>
      </c>
      <c r="Z8" s="27">
        <v>0.4</v>
      </c>
      <c r="AA8" s="27">
        <v>0.4</v>
      </c>
      <c r="AB8" s="28">
        <v>0.4</v>
      </c>
    </row>
    <row r="9" spans="1:28">
      <c r="A9" s="25"/>
      <c r="B9" s="26"/>
      <c r="C9" s="26"/>
      <c r="D9" s="26" t="s">
        <v>60</v>
      </c>
      <c r="E9" s="27">
        <v>0.3</v>
      </c>
      <c r="F9" s="27">
        <v>0.3</v>
      </c>
      <c r="G9" s="27">
        <v>0.3</v>
      </c>
      <c r="H9" s="27">
        <v>0.3</v>
      </c>
      <c r="I9" s="27">
        <v>0.3</v>
      </c>
      <c r="J9" s="27">
        <v>0.3</v>
      </c>
      <c r="K9" s="27">
        <v>0.4</v>
      </c>
      <c r="L9" s="27">
        <v>0.4</v>
      </c>
      <c r="M9" s="27">
        <v>0.5</v>
      </c>
      <c r="N9" s="27">
        <v>0.5</v>
      </c>
      <c r="O9" s="27">
        <v>0.5</v>
      </c>
      <c r="P9" s="27">
        <v>0.5</v>
      </c>
      <c r="Q9" s="27">
        <v>0.35</v>
      </c>
      <c r="R9" s="27">
        <v>0.35</v>
      </c>
      <c r="S9" s="27">
        <v>0.35</v>
      </c>
      <c r="T9" s="27">
        <v>0.35</v>
      </c>
      <c r="U9" s="27">
        <v>0.35</v>
      </c>
      <c r="V9" s="27">
        <v>0.3</v>
      </c>
      <c r="W9" s="27">
        <v>0.3</v>
      </c>
      <c r="X9" s="27">
        <v>0.3</v>
      </c>
      <c r="Y9" s="27">
        <v>0.3</v>
      </c>
      <c r="Z9" s="27">
        <v>0.3</v>
      </c>
      <c r="AA9" s="27">
        <v>0.3</v>
      </c>
      <c r="AB9" s="28">
        <v>0.3</v>
      </c>
    </row>
    <row r="10" spans="1:28">
      <c r="A10" s="25"/>
      <c r="B10" s="26"/>
      <c r="C10" s="26"/>
      <c r="D10" s="26" t="s">
        <v>51</v>
      </c>
      <c r="E10" s="27">
        <v>0.3</v>
      </c>
      <c r="F10" s="27">
        <v>0.3</v>
      </c>
      <c r="G10" s="27">
        <v>0.3</v>
      </c>
      <c r="H10" s="27">
        <v>0.3</v>
      </c>
      <c r="I10" s="27">
        <v>0.3</v>
      </c>
      <c r="J10" s="27">
        <v>0.3</v>
      </c>
      <c r="K10" s="27">
        <v>0.3</v>
      </c>
      <c r="L10" s="27">
        <v>0.3</v>
      </c>
      <c r="M10" s="27">
        <v>0.3</v>
      </c>
      <c r="N10" s="27">
        <v>0.3</v>
      </c>
      <c r="O10" s="27">
        <v>0.3</v>
      </c>
      <c r="P10" s="27">
        <v>0.3</v>
      </c>
      <c r="Q10" s="27">
        <v>0.3</v>
      </c>
      <c r="R10" s="27">
        <v>0.3</v>
      </c>
      <c r="S10" s="27">
        <v>0.3</v>
      </c>
      <c r="T10" s="27">
        <v>0.3</v>
      </c>
      <c r="U10" s="27">
        <v>0.3</v>
      </c>
      <c r="V10" s="27">
        <v>0.3</v>
      </c>
      <c r="W10" s="27">
        <v>0.3</v>
      </c>
      <c r="X10" s="27">
        <v>0.3</v>
      </c>
      <c r="Y10" s="27">
        <v>0.3</v>
      </c>
      <c r="Z10" s="27">
        <v>0.3</v>
      </c>
      <c r="AA10" s="27">
        <v>0.3</v>
      </c>
      <c r="AB10" s="28">
        <v>0.3</v>
      </c>
    </row>
    <row r="11" spans="1:28">
      <c r="A11" s="25"/>
      <c r="B11" s="26"/>
      <c r="C11" s="26"/>
      <c r="D11" s="26" t="s">
        <v>56</v>
      </c>
      <c r="E11" s="27">
        <v>1</v>
      </c>
      <c r="F11" s="27">
        <v>1</v>
      </c>
      <c r="G11" s="27">
        <v>1</v>
      </c>
      <c r="H11" s="27">
        <v>1</v>
      </c>
      <c r="I11" s="27">
        <v>1</v>
      </c>
      <c r="J11" s="27">
        <v>1</v>
      </c>
      <c r="K11" s="27">
        <v>1</v>
      </c>
      <c r="L11" s="27">
        <v>1</v>
      </c>
      <c r="M11" s="27">
        <v>1</v>
      </c>
      <c r="N11" s="27">
        <v>1</v>
      </c>
      <c r="O11" s="27">
        <v>1</v>
      </c>
      <c r="P11" s="27">
        <v>1</v>
      </c>
      <c r="Q11" s="27">
        <v>1</v>
      </c>
      <c r="R11" s="27">
        <v>1</v>
      </c>
      <c r="S11" s="27">
        <v>1</v>
      </c>
      <c r="T11" s="27">
        <v>1</v>
      </c>
      <c r="U11" s="27">
        <v>1</v>
      </c>
      <c r="V11" s="27">
        <v>1</v>
      </c>
      <c r="W11" s="27">
        <v>1</v>
      </c>
      <c r="X11" s="27">
        <v>1</v>
      </c>
      <c r="Y11" s="27">
        <v>1</v>
      </c>
      <c r="Z11" s="27">
        <v>1</v>
      </c>
      <c r="AA11" s="27">
        <v>1</v>
      </c>
      <c r="AB11" s="28">
        <v>1</v>
      </c>
    </row>
    <row r="12" spans="1:28">
      <c r="A12" s="25"/>
      <c r="B12" s="26"/>
      <c r="C12" s="26"/>
      <c r="D12" s="26" t="s">
        <v>61</v>
      </c>
      <c r="E12" s="27">
        <v>0</v>
      </c>
      <c r="F12" s="27">
        <v>0</v>
      </c>
      <c r="G12" s="27">
        <v>0</v>
      </c>
      <c r="H12" s="27">
        <v>0</v>
      </c>
      <c r="I12" s="27">
        <v>0</v>
      </c>
      <c r="J12" s="27">
        <v>0</v>
      </c>
      <c r="K12" s="27">
        <v>0</v>
      </c>
      <c r="L12" s="27">
        <v>0</v>
      </c>
      <c r="M12" s="27">
        <v>0</v>
      </c>
      <c r="N12" s="27">
        <v>0</v>
      </c>
      <c r="O12" s="27">
        <v>0</v>
      </c>
      <c r="P12" s="27">
        <v>0</v>
      </c>
      <c r="Q12" s="27">
        <v>0</v>
      </c>
      <c r="R12" s="27">
        <v>0</v>
      </c>
      <c r="S12" s="27">
        <v>0</v>
      </c>
      <c r="T12" s="27">
        <v>0</v>
      </c>
      <c r="U12" s="27">
        <v>0</v>
      </c>
      <c r="V12" s="27">
        <v>0</v>
      </c>
      <c r="W12" s="27">
        <v>0</v>
      </c>
      <c r="X12" s="27">
        <v>0</v>
      </c>
      <c r="Y12" s="27">
        <v>0</v>
      </c>
      <c r="Z12" s="27">
        <v>0</v>
      </c>
      <c r="AA12" s="27">
        <v>0</v>
      </c>
      <c r="AB12" s="28">
        <v>0</v>
      </c>
    </row>
    <row r="13" spans="1:28">
      <c r="A13" s="25" t="s">
        <v>40</v>
      </c>
      <c r="B13" s="26" t="s">
        <v>52</v>
      </c>
      <c r="C13" s="26" t="s">
        <v>48</v>
      </c>
      <c r="D13" s="26" t="s">
        <v>55</v>
      </c>
      <c r="E13" s="27">
        <v>0</v>
      </c>
      <c r="F13" s="27">
        <v>0</v>
      </c>
      <c r="G13" s="27">
        <v>0</v>
      </c>
      <c r="H13" s="27">
        <v>0</v>
      </c>
      <c r="I13" s="27">
        <v>0</v>
      </c>
      <c r="J13" s="27">
        <v>0</v>
      </c>
      <c r="K13" s="27">
        <v>0.1</v>
      </c>
      <c r="L13" s="27">
        <v>0.2</v>
      </c>
      <c r="M13" s="27">
        <v>0.95</v>
      </c>
      <c r="N13" s="27">
        <v>0.95</v>
      </c>
      <c r="O13" s="27">
        <v>0.95</v>
      </c>
      <c r="P13" s="27">
        <v>0.95</v>
      </c>
      <c r="Q13" s="27">
        <v>0.5</v>
      </c>
      <c r="R13" s="27">
        <v>0.95</v>
      </c>
      <c r="S13" s="27">
        <v>0.95</v>
      </c>
      <c r="T13" s="27">
        <v>0.95</v>
      </c>
      <c r="U13" s="27">
        <v>0.95</v>
      </c>
      <c r="V13" s="27">
        <v>0.3</v>
      </c>
      <c r="W13" s="27">
        <v>0.1</v>
      </c>
      <c r="X13" s="27">
        <v>0.1</v>
      </c>
      <c r="Y13" s="27">
        <v>0.1</v>
      </c>
      <c r="Z13" s="27">
        <v>0.1</v>
      </c>
      <c r="AA13" s="27">
        <v>0.05</v>
      </c>
      <c r="AB13" s="28">
        <v>0.05</v>
      </c>
    </row>
    <row r="14" spans="1:28">
      <c r="A14" s="25"/>
      <c r="B14" s="26"/>
      <c r="C14" s="26"/>
      <c r="D14" s="26" t="s">
        <v>60</v>
      </c>
      <c r="E14" s="27">
        <v>0</v>
      </c>
      <c r="F14" s="27">
        <v>0</v>
      </c>
      <c r="G14" s="27">
        <v>0</v>
      </c>
      <c r="H14" s="27">
        <v>0</v>
      </c>
      <c r="I14" s="27">
        <v>0</v>
      </c>
      <c r="J14" s="27">
        <v>0</v>
      </c>
      <c r="K14" s="27">
        <v>0.1</v>
      </c>
      <c r="L14" s="27">
        <v>0.1</v>
      </c>
      <c r="M14" s="27">
        <v>0.3</v>
      </c>
      <c r="N14" s="27">
        <v>0.3</v>
      </c>
      <c r="O14" s="27">
        <v>0.3</v>
      </c>
      <c r="P14" s="27">
        <v>0.3</v>
      </c>
      <c r="Q14" s="27">
        <v>0.1</v>
      </c>
      <c r="R14" s="27">
        <v>0.1</v>
      </c>
      <c r="S14" s="27">
        <v>0.1</v>
      </c>
      <c r="T14" s="27">
        <v>0.1</v>
      </c>
      <c r="U14" s="27">
        <v>0.1</v>
      </c>
      <c r="V14" s="27">
        <v>0.05</v>
      </c>
      <c r="W14" s="27">
        <v>0.05</v>
      </c>
      <c r="X14" s="27">
        <v>0</v>
      </c>
      <c r="Y14" s="27">
        <v>0</v>
      </c>
      <c r="Z14" s="27">
        <v>0</v>
      </c>
      <c r="AA14" s="27">
        <v>0</v>
      </c>
      <c r="AB14" s="28">
        <v>0</v>
      </c>
    </row>
    <row r="15" spans="1:28">
      <c r="A15" s="25"/>
      <c r="B15" s="26"/>
      <c r="C15" s="26"/>
      <c r="D15" s="26" t="s">
        <v>51</v>
      </c>
      <c r="E15" s="27">
        <v>0</v>
      </c>
      <c r="F15" s="27">
        <v>0</v>
      </c>
      <c r="G15" s="27">
        <v>0</v>
      </c>
      <c r="H15" s="27">
        <v>0</v>
      </c>
      <c r="I15" s="27">
        <v>0</v>
      </c>
      <c r="J15" s="27">
        <v>0</v>
      </c>
      <c r="K15" s="27">
        <v>0.05</v>
      </c>
      <c r="L15" s="27">
        <v>0.05</v>
      </c>
      <c r="M15" s="27">
        <v>0.05</v>
      </c>
      <c r="N15" s="27">
        <v>0.05</v>
      </c>
      <c r="O15" s="27">
        <v>0.05</v>
      </c>
      <c r="P15" s="27">
        <v>0.05</v>
      </c>
      <c r="Q15" s="27">
        <v>0.05</v>
      </c>
      <c r="R15" s="27">
        <v>0.05</v>
      </c>
      <c r="S15" s="27">
        <v>0.05</v>
      </c>
      <c r="T15" s="27">
        <v>0.05</v>
      </c>
      <c r="U15" s="27">
        <v>0.05</v>
      </c>
      <c r="V15" s="27">
        <v>0.05</v>
      </c>
      <c r="W15" s="27">
        <v>0</v>
      </c>
      <c r="X15" s="27">
        <v>0</v>
      </c>
      <c r="Y15" s="27">
        <v>0</v>
      </c>
      <c r="Z15" s="27">
        <v>0</v>
      </c>
      <c r="AA15" s="27">
        <v>0</v>
      </c>
      <c r="AB15" s="28">
        <v>0</v>
      </c>
    </row>
    <row r="16" spans="1:28">
      <c r="A16" s="25"/>
      <c r="B16" s="26"/>
      <c r="C16" s="26"/>
      <c r="D16" s="26" t="s">
        <v>56</v>
      </c>
      <c r="E16" s="27">
        <v>0</v>
      </c>
      <c r="F16" s="27">
        <v>0</v>
      </c>
      <c r="G16" s="27">
        <v>0</v>
      </c>
      <c r="H16" s="27">
        <v>0</v>
      </c>
      <c r="I16" s="27">
        <v>0</v>
      </c>
      <c r="J16" s="27">
        <v>0</v>
      </c>
      <c r="K16" s="27">
        <v>1</v>
      </c>
      <c r="L16" s="27">
        <v>1</v>
      </c>
      <c r="M16" s="27">
        <v>1</v>
      </c>
      <c r="N16" s="27">
        <v>1</v>
      </c>
      <c r="O16" s="27">
        <v>1</v>
      </c>
      <c r="P16" s="27">
        <v>1</v>
      </c>
      <c r="Q16" s="27">
        <v>1</v>
      </c>
      <c r="R16" s="27">
        <v>1</v>
      </c>
      <c r="S16" s="27">
        <v>1</v>
      </c>
      <c r="T16" s="27">
        <v>1</v>
      </c>
      <c r="U16" s="27">
        <v>1</v>
      </c>
      <c r="V16" s="27">
        <v>1</v>
      </c>
      <c r="W16" s="27">
        <v>1</v>
      </c>
      <c r="X16" s="27">
        <v>1</v>
      </c>
      <c r="Y16" s="27">
        <v>1</v>
      </c>
      <c r="Z16" s="27">
        <v>1</v>
      </c>
      <c r="AA16" s="27">
        <v>0.05</v>
      </c>
      <c r="AB16" s="28">
        <v>0.05</v>
      </c>
    </row>
    <row r="17" spans="1:28">
      <c r="A17" s="25"/>
      <c r="B17" s="26"/>
      <c r="C17" s="26"/>
      <c r="D17" s="26" t="s">
        <v>61</v>
      </c>
      <c r="E17" s="27">
        <v>0</v>
      </c>
      <c r="F17" s="27">
        <v>0</v>
      </c>
      <c r="G17" s="27">
        <v>0</v>
      </c>
      <c r="H17" s="27">
        <v>0</v>
      </c>
      <c r="I17" s="27">
        <v>0</v>
      </c>
      <c r="J17" s="27">
        <v>0</v>
      </c>
      <c r="K17" s="27">
        <v>0</v>
      </c>
      <c r="L17" s="27">
        <v>0</v>
      </c>
      <c r="M17" s="27">
        <v>0</v>
      </c>
      <c r="N17" s="27">
        <v>0</v>
      </c>
      <c r="O17" s="27">
        <v>0</v>
      </c>
      <c r="P17" s="27">
        <v>0</v>
      </c>
      <c r="Q17" s="27">
        <v>0</v>
      </c>
      <c r="R17" s="27">
        <v>0</v>
      </c>
      <c r="S17" s="27">
        <v>0</v>
      </c>
      <c r="T17" s="27">
        <v>0</v>
      </c>
      <c r="U17" s="27">
        <v>0</v>
      </c>
      <c r="V17" s="27">
        <v>0</v>
      </c>
      <c r="W17" s="27">
        <v>0</v>
      </c>
      <c r="X17" s="27">
        <v>0</v>
      </c>
      <c r="Y17" s="27">
        <v>0</v>
      </c>
      <c r="Z17" s="27">
        <v>0</v>
      </c>
      <c r="AA17" s="27">
        <v>0</v>
      </c>
      <c r="AB17" s="28">
        <v>0</v>
      </c>
    </row>
    <row r="18" spans="1:28">
      <c r="A18" s="25" t="s">
        <v>57</v>
      </c>
      <c r="B18" s="26" t="s">
        <v>52</v>
      </c>
      <c r="C18" s="26" t="s">
        <v>48</v>
      </c>
      <c r="D18" s="26" t="s">
        <v>55</v>
      </c>
      <c r="E18" s="27">
        <v>0.05</v>
      </c>
      <c r="F18" s="27">
        <v>0.05</v>
      </c>
      <c r="G18" s="27">
        <v>0.05</v>
      </c>
      <c r="H18" s="27">
        <v>0.05</v>
      </c>
      <c r="I18" s="27">
        <v>0.1</v>
      </c>
      <c r="J18" s="27">
        <v>0.2</v>
      </c>
      <c r="K18" s="27">
        <v>0.4</v>
      </c>
      <c r="L18" s="27">
        <v>0.5</v>
      </c>
      <c r="M18" s="27">
        <v>0.5</v>
      </c>
      <c r="N18" s="27">
        <v>0.35</v>
      </c>
      <c r="O18" s="27">
        <v>0.15</v>
      </c>
      <c r="P18" s="27">
        <v>0.15</v>
      </c>
      <c r="Q18" s="27">
        <v>0.15</v>
      </c>
      <c r="R18" s="27">
        <v>0.15</v>
      </c>
      <c r="S18" s="27">
        <v>0.15</v>
      </c>
      <c r="T18" s="27">
        <v>0.15</v>
      </c>
      <c r="U18" s="27">
        <v>0.35</v>
      </c>
      <c r="V18" s="27">
        <v>0.5</v>
      </c>
      <c r="W18" s="27">
        <v>0.5</v>
      </c>
      <c r="X18" s="27">
        <v>0.4</v>
      </c>
      <c r="Y18" s="27">
        <v>0.4</v>
      </c>
      <c r="Z18" s="27">
        <v>0.3</v>
      </c>
      <c r="AA18" s="27">
        <v>0.2</v>
      </c>
      <c r="AB18" s="28">
        <v>0.1</v>
      </c>
    </row>
    <row r="19" spans="1:28">
      <c r="A19" s="25"/>
      <c r="B19" s="26"/>
      <c r="C19" s="26"/>
      <c r="D19" s="26" t="s">
        <v>60</v>
      </c>
      <c r="E19" s="27">
        <v>0.05</v>
      </c>
      <c r="F19" s="27">
        <v>0.05</v>
      </c>
      <c r="G19" s="27">
        <v>0.05</v>
      </c>
      <c r="H19" s="27">
        <v>0.05</v>
      </c>
      <c r="I19" s="27">
        <v>0.1</v>
      </c>
      <c r="J19" s="27">
        <v>0.2</v>
      </c>
      <c r="K19" s="27">
        <v>0.4</v>
      </c>
      <c r="L19" s="27">
        <v>0.5</v>
      </c>
      <c r="M19" s="27">
        <v>0.5</v>
      </c>
      <c r="N19" s="27">
        <v>0.35</v>
      </c>
      <c r="O19" s="27">
        <v>0.15</v>
      </c>
      <c r="P19" s="27">
        <v>0.15</v>
      </c>
      <c r="Q19" s="27">
        <v>0.15</v>
      </c>
      <c r="R19" s="27">
        <v>0.15</v>
      </c>
      <c r="S19" s="27">
        <v>0.15</v>
      </c>
      <c r="T19" s="27">
        <v>0.15</v>
      </c>
      <c r="U19" s="27">
        <v>0.35</v>
      </c>
      <c r="V19" s="27">
        <v>0.5</v>
      </c>
      <c r="W19" s="27">
        <v>0.5</v>
      </c>
      <c r="X19" s="27">
        <v>0.4</v>
      </c>
      <c r="Y19" s="27">
        <v>0.4</v>
      </c>
      <c r="Z19" s="27">
        <v>0.3</v>
      </c>
      <c r="AA19" s="27">
        <v>0.2</v>
      </c>
      <c r="AB19" s="28">
        <v>0.1</v>
      </c>
    </row>
    <row r="20" spans="1:28">
      <c r="A20" s="25"/>
      <c r="B20" s="26"/>
      <c r="C20" s="26"/>
      <c r="D20" s="26" t="s">
        <v>183</v>
      </c>
      <c r="E20" s="27">
        <v>0.05</v>
      </c>
      <c r="F20" s="27">
        <v>0.05</v>
      </c>
      <c r="G20" s="27">
        <v>0.05</v>
      </c>
      <c r="H20" s="27">
        <v>0.05</v>
      </c>
      <c r="I20" s="27">
        <v>0.1</v>
      </c>
      <c r="J20" s="27">
        <v>0.2</v>
      </c>
      <c r="K20" s="27">
        <v>0.4</v>
      </c>
      <c r="L20" s="27">
        <v>0.5</v>
      </c>
      <c r="M20" s="27">
        <v>0.5</v>
      </c>
      <c r="N20" s="27">
        <v>0.35</v>
      </c>
      <c r="O20" s="27">
        <v>0.15</v>
      </c>
      <c r="P20" s="27">
        <v>0.15</v>
      </c>
      <c r="Q20" s="27">
        <v>0.15</v>
      </c>
      <c r="R20" s="27">
        <v>0.15</v>
      </c>
      <c r="S20" s="27">
        <v>0.15</v>
      </c>
      <c r="T20" s="27">
        <v>0.15</v>
      </c>
      <c r="U20" s="27">
        <v>0.35</v>
      </c>
      <c r="V20" s="27">
        <v>0.5</v>
      </c>
      <c r="W20" s="27">
        <v>0.5</v>
      </c>
      <c r="X20" s="27">
        <v>0.4</v>
      </c>
      <c r="Y20" s="27">
        <v>0.4</v>
      </c>
      <c r="Z20" s="27">
        <v>0.3</v>
      </c>
      <c r="AA20" s="27">
        <v>0.2</v>
      </c>
      <c r="AB20" s="28">
        <v>0.1</v>
      </c>
    </row>
    <row r="21" spans="1:28">
      <c r="A21" s="25"/>
      <c r="B21" s="26"/>
      <c r="C21" s="26"/>
      <c r="D21" s="26" t="s">
        <v>56</v>
      </c>
      <c r="E21" s="27">
        <v>0.5</v>
      </c>
      <c r="F21" s="27">
        <v>0.5</v>
      </c>
      <c r="G21" s="27">
        <v>0.5</v>
      </c>
      <c r="H21" s="27">
        <v>0.5</v>
      </c>
      <c r="I21" s="27">
        <v>0.5</v>
      </c>
      <c r="J21" s="27">
        <v>0.5</v>
      </c>
      <c r="K21" s="27">
        <v>0.5</v>
      </c>
      <c r="L21" s="27">
        <v>0.5</v>
      </c>
      <c r="M21" s="27">
        <v>0.5</v>
      </c>
      <c r="N21" s="27">
        <v>0.5</v>
      </c>
      <c r="O21" s="27">
        <v>0.5</v>
      </c>
      <c r="P21" s="27">
        <v>0.5</v>
      </c>
      <c r="Q21" s="27">
        <v>0.5</v>
      </c>
      <c r="R21" s="27">
        <v>0.5</v>
      </c>
      <c r="S21" s="27">
        <v>0.5</v>
      </c>
      <c r="T21" s="27">
        <v>0.5</v>
      </c>
      <c r="U21" s="27">
        <v>0.5</v>
      </c>
      <c r="V21" s="27">
        <v>0.5</v>
      </c>
      <c r="W21" s="27">
        <v>0.5</v>
      </c>
      <c r="X21" s="27">
        <v>0.5</v>
      </c>
      <c r="Y21" s="27">
        <v>0.5</v>
      </c>
      <c r="Z21" s="27">
        <v>0.5</v>
      </c>
      <c r="AA21" s="27">
        <v>0.5</v>
      </c>
      <c r="AB21" s="28">
        <v>0.5</v>
      </c>
    </row>
    <row r="22" spans="1:28">
      <c r="A22" s="25"/>
      <c r="B22" s="26"/>
      <c r="C22" s="26"/>
      <c r="D22" s="26" t="s">
        <v>61</v>
      </c>
      <c r="E22" s="27">
        <v>0.05</v>
      </c>
      <c r="F22" s="27">
        <v>0.05</v>
      </c>
      <c r="G22" s="27">
        <v>0.05</v>
      </c>
      <c r="H22" s="27">
        <v>0.05</v>
      </c>
      <c r="I22" s="27">
        <v>0.05</v>
      </c>
      <c r="J22" s="27">
        <v>0.05</v>
      </c>
      <c r="K22" s="27">
        <v>0.05</v>
      </c>
      <c r="L22" s="27">
        <v>0.05</v>
      </c>
      <c r="M22" s="27">
        <v>0.05</v>
      </c>
      <c r="N22" s="27">
        <v>0.05</v>
      </c>
      <c r="O22" s="27">
        <v>0.05</v>
      </c>
      <c r="P22" s="27">
        <v>0.05</v>
      </c>
      <c r="Q22" s="27">
        <v>0.05</v>
      </c>
      <c r="R22" s="27">
        <v>0.05</v>
      </c>
      <c r="S22" s="27">
        <v>0.05</v>
      </c>
      <c r="T22" s="27">
        <v>0.05</v>
      </c>
      <c r="U22" s="27">
        <v>0.05</v>
      </c>
      <c r="V22" s="27">
        <v>0.05</v>
      </c>
      <c r="W22" s="27">
        <v>0.05</v>
      </c>
      <c r="X22" s="27">
        <v>0.05</v>
      </c>
      <c r="Y22" s="27">
        <v>0.05</v>
      </c>
      <c r="Z22" s="27">
        <v>0.05</v>
      </c>
      <c r="AA22" s="27">
        <v>0.05</v>
      </c>
      <c r="AB22" s="28">
        <v>0.05</v>
      </c>
    </row>
    <row r="23" spans="1:28">
      <c r="A23" s="25" t="s">
        <v>184</v>
      </c>
      <c r="B23" s="26" t="s">
        <v>52</v>
      </c>
      <c r="C23" s="26" t="s">
        <v>48</v>
      </c>
      <c r="D23" s="26" t="s">
        <v>55</v>
      </c>
      <c r="E23" s="27">
        <v>1</v>
      </c>
      <c r="F23" s="27">
        <v>1</v>
      </c>
      <c r="G23" s="27">
        <v>1</v>
      </c>
      <c r="H23" s="27">
        <v>1</v>
      </c>
      <c r="I23" s="27">
        <v>1</v>
      </c>
      <c r="J23" s="27">
        <v>1</v>
      </c>
      <c r="K23" s="27">
        <v>1</v>
      </c>
      <c r="L23" s="27">
        <v>1</v>
      </c>
      <c r="M23" s="27">
        <v>1</v>
      </c>
      <c r="N23" s="27">
        <v>1</v>
      </c>
      <c r="O23" s="27">
        <v>1</v>
      </c>
      <c r="P23" s="27">
        <v>1</v>
      </c>
      <c r="Q23" s="27">
        <v>1</v>
      </c>
      <c r="R23" s="27">
        <v>1</v>
      </c>
      <c r="S23" s="27">
        <v>1</v>
      </c>
      <c r="T23" s="27">
        <v>1</v>
      </c>
      <c r="U23" s="27">
        <v>1</v>
      </c>
      <c r="V23" s="27">
        <v>1</v>
      </c>
      <c r="W23" s="27">
        <v>1</v>
      </c>
      <c r="X23" s="27">
        <v>1</v>
      </c>
      <c r="Y23" s="27">
        <v>1</v>
      </c>
      <c r="Z23" s="27">
        <v>1</v>
      </c>
      <c r="AA23" s="27">
        <v>1</v>
      </c>
      <c r="AB23" s="28">
        <v>1</v>
      </c>
    </row>
    <row r="24" spans="1:28">
      <c r="A24" s="25"/>
      <c r="B24" s="26"/>
      <c r="C24" s="26"/>
      <c r="D24" s="26" t="s">
        <v>60</v>
      </c>
      <c r="E24" s="27">
        <v>1</v>
      </c>
      <c r="F24" s="27">
        <v>1</v>
      </c>
      <c r="G24" s="27">
        <v>1</v>
      </c>
      <c r="H24" s="27">
        <v>1</v>
      </c>
      <c r="I24" s="27">
        <v>1</v>
      </c>
      <c r="J24" s="27">
        <v>1</v>
      </c>
      <c r="K24" s="27">
        <v>1</v>
      </c>
      <c r="L24" s="27">
        <v>1</v>
      </c>
      <c r="M24" s="27">
        <v>1</v>
      </c>
      <c r="N24" s="27">
        <v>1</v>
      </c>
      <c r="O24" s="27">
        <v>1</v>
      </c>
      <c r="P24" s="27">
        <v>1</v>
      </c>
      <c r="Q24" s="27">
        <v>1</v>
      </c>
      <c r="R24" s="27">
        <v>1</v>
      </c>
      <c r="S24" s="27">
        <v>1</v>
      </c>
      <c r="T24" s="27">
        <v>1</v>
      </c>
      <c r="U24" s="27">
        <v>1</v>
      </c>
      <c r="V24" s="27">
        <v>1</v>
      </c>
      <c r="W24" s="27">
        <v>1</v>
      </c>
      <c r="X24" s="27">
        <v>1</v>
      </c>
      <c r="Y24" s="27">
        <v>1</v>
      </c>
      <c r="Z24" s="27">
        <v>1</v>
      </c>
      <c r="AA24" s="27">
        <v>1</v>
      </c>
      <c r="AB24" s="28">
        <v>1</v>
      </c>
    </row>
    <row r="25" spans="1:28">
      <c r="A25" s="25"/>
      <c r="B25" s="26"/>
      <c r="C25" s="26"/>
      <c r="D25" s="26" t="s">
        <v>51</v>
      </c>
      <c r="E25" s="27">
        <v>1</v>
      </c>
      <c r="F25" s="27">
        <v>1</v>
      </c>
      <c r="G25" s="27">
        <v>1</v>
      </c>
      <c r="H25" s="27">
        <v>1</v>
      </c>
      <c r="I25" s="27">
        <v>1</v>
      </c>
      <c r="J25" s="27">
        <v>1</v>
      </c>
      <c r="K25" s="27">
        <v>1</v>
      </c>
      <c r="L25" s="27">
        <v>1</v>
      </c>
      <c r="M25" s="27">
        <v>1</v>
      </c>
      <c r="N25" s="27">
        <v>1</v>
      </c>
      <c r="O25" s="27">
        <v>1</v>
      </c>
      <c r="P25" s="27">
        <v>1</v>
      </c>
      <c r="Q25" s="27">
        <v>1</v>
      </c>
      <c r="R25" s="27">
        <v>1</v>
      </c>
      <c r="S25" s="27">
        <v>1</v>
      </c>
      <c r="T25" s="27">
        <v>1</v>
      </c>
      <c r="U25" s="27">
        <v>1</v>
      </c>
      <c r="V25" s="27">
        <v>1</v>
      </c>
      <c r="W25" s="27">
        <v>1</v>
      </c>
      <c r="X25" s="27">
        <v>1</v>
      </c>
      <c r="Y25" s="27">
        <v>1</v>
      </c>
      <c r="Z25" s="27">
        <v>1</v>
      </c>
      <c r="AA25" s="27">
        <v>1</v>
      </c>
      <c r="AB25" s="28">
        <v>1</v>
      </c>
    </row>
    <row r="26" spans="1:28">
      <c r="A26" s="25"/>
      <c r="B26" s="26"/>
      <c r="C26" s="26"/>
      <c r="D26" s="26" t="s">
        <v>56</v>
      </c>
      <c r="E26" s="27">
        <v>1</v>
      </c>
      <c r="F26" s="27">
        <v>1</v>
      </c>
      <c r="G26" s="27">
        <v>1</v>
      </c>
      <c r="H26" s="27">
        <v>1</v>
      </c>
      <c r="I26" s="27">
        <v>1</v>
      </c>
      <c r="J26" s="27">
        <v>1</v>
      </c>
      <c r="K26" s="27">
        <v>1</v>
      </c>
      <c r="L26" s="27">
        <v>1</v>
      </c>
      <c r="M26" s="27">
        <v>1</v>
      </c>
      <c r="N26" s="27">
        <v>1</v>
      </c>
      <c r="O26" s="27">
        <v>1</v>
      </c>
      <c r="P26" s="27">
        <v>1</v>
      </c>
      <c r="Q26" s="27">
        <v>1</v>
      </c>
      <c r="R26" s="27">
        <v>1</v>
      </c>
      <c r="S26" s="27">
        <v>1</v>
      </c>
      <c r="T26" s="27">
        <v>1</v>
      </c>
      <c r="U26" s="27">
        <v>1</v>
      </c>
      <c r="V26" s="27">
        <v>1</v>
      </c>
      <c r="W26" s="27">
        <v>1</v>
      </c>
      <c r="X26" s="27">
        <v>1</v>
      </c>
      <c r="Y26" s="27">
        <v>1</v>
      </c>
      <c r="Z26" s="27">
        <v>1</v>
      </c>
      <c r="AA26" s="27">
        <v>1</v>
      </c>
      <c r="AB26" s="28">
        <v>1</v>
      </c>
    </row>
    <row r="27" spans="1:28">
      <c r="A27" s="25"/>
      <c r="B27" s="26"/>
      <c r="C27" s="26"/>
      <c r="D27" s="26" t="s">
        <v>61</v>
      </c>
      <c r="E27" s="27">
        <v>1</v>
      </c>
      <c r="F27" s="27">
        <v>1</v>
      </c>
      <c r="G27" s="27">
        <v>1</v>
      </c>
      <c r="H27" s="27">
        <v>1</v>
      </c>
      <c r="I27" s="27">
        <v>1</v>
      </c>
      <c r="J27" s="27">
        <v>1</v>
      </c>
      <c r="K27" s="27">
        <v>1</v>
      </c>
      <c r="L27" s="27">
        <v>1</v>
      </c>
      <c r="M27" s="27">
        <v>1</v>
      </c>
      <c r="N27" s="27">
        <v>1</v>
      </c>
      <c r="O27" s="27">
        <v>1</v>
      </c>
      <c r="P27" s="27">
        <v>1</v>
      </c>
      <c r="Q27" s="27">
        <v>1</v>
      </c>
      <c r="R27" s="27">
        <v>1</v>
      </c>
      <c r="S27" s="27">
        <v>1</v>
      </c>
      <c r="T27" s="27">
        <v>1</v>
      </c>
      <c r="U27" s="27">
        <v>1</v>
      </c>
      <c r="V27" s="27">
        <v>1</v>
      </c>
      <c r="W27" s="27">
        <v>1</v>
      </c>
      <c r="X27" s="27">
        <v>1</v>
      </c>
      <c r="Y27" s="27">
        <v>1</v>
      </c>
      <c r="Z27" s="27">
        <v>1</v>
      </c>
      <c r="AA27" s="27">
        <v>1</v>
      </c>
      <c r="AB27" s="28">
        <v>1</v>
      </c>
    </row>
    <row r="28" spans="1:28">
      <c r="A28" s="401" t="s">
        <v>140</v>
      </c>
      <c r="B28" s="402"/>
      <c r="C28" s="402"/>
      <c r="D28" s="402"/>
      <c r="E28" s="402"/>
      <c r="F28" s="402"/>
      <c r="G28" s="402"/>
      <c r="H28" s="402"/>
      <c r="I28" s="402"/>
      <c r="J28" s="402"/>
      <c r="K28" s="402"/>
      <c r="L28" s="402"/>
      <c r="M28" s="402"/>
      <c r="N28" s="402"/>
      <c r="O28" s="402"/>
      <c r="P28" s="402"/>
      <c r="Q28" s="402"/>
      <c r="R28" s="402"/>
      <c r="S28" s="402"/>
      <c r="T28" s="402"/>
      <c r="U28" s="402"/>
      <c r="V28" s="402"/>
      <c r="W28" s="402"/>
      <c r="X28" s="402"/>
      <c r="Y28" s="402"/>
      <c r="Z28" s="402"/>
      <c r="AA28" s="402"/>
      <c r="AB28" s="403"/>
    </row>
    <row r="29" spans="1:28">
      <c r="A29" s="25" t="s">
        <v>43</v>
      </c>
      <c r="B29" s="26" t="s">
        <v>52</v>
      </c>
      <c r="C29" s="26" t="s">
        <v>48</v>
      </c>
      <c r="D29" s="26" t="s">
        <v>49</v>
      </c>
      <c r="E29" s="64">
        <v>0</v>
      </c>
      <c r="F29" s="64">
        <v>0</v>
      </c>
      <c r="G29" s="64">
        <v>0</v>
      </c>
      <c r="H29" s="64">
        <v>0</v>
      </c>
      <c r="I29" s="64">
        <v>0</v>
      </c>
      <c r="J29" s="64">
        <v>0</v>
      </c>
      <c r="K29" s="27">
        <v>7.0000000000000007E-2</v>
      </c>
      <c r="L29" s="27">
        <v>0.19</v>
      </c>
      <c r="M29" s="27">
        <v>0.35</v>
      </c>
      <c r="N29" s="27">
        <v>0.38</v>
      </c>
      <c r="O29" s="27">
        <v>0.39</v>
      </c>
      <c r="P29" s="27">
        <v>0.47</v>
      </c>
      <c r="Q29" s="27">
        <v>0.56999999999999995</v>
      </c>
      <c r="R29" s="27">
        <v>0.54</v>
      </c>
      <c r="S29" s="27">
        <v>0.34</v>
      </c>
      <c r="T29" s="27">
        <v>0.33</v>
      </c>
      <c r="U29" s="27">
        <v>0.44</v>
      </c>
      <c r="V29" s="27">
        <v>0.26</v>
      </c>
      <c r="W29" s="27">
        <v>0.21</v>
      </c>
      <c r="X29" s="27">
        <v>0.15</v>
      </c>
      <c r="Y29" s="27">
        <v>0.17</v>
      </c>
      <c r="Z29" s="27">
        <v>0.08</v>
      </c>
      <c r="AA29" s="27">
        <v>0.05</v>
      </c>
      <c r="AB29" s="28">
        <v>0.05</v>
      </c>
    </row>
    <row r="30" spans="1:28">
      <c r="A30" s="25"/>
      <c r="B30" s="26"/>
      <c r="C30" s="26"/>
      <c r="D30" s="26" t="s">
        <v>50</v>
      </c>
      <c r="E30" s="64">
        <v>0</v>
      </c>
      <c r="F30" s="64">
        <v>0</v>
      </c>
      <c r="G30" s="64">
        <v>0</v>
      </c>
      <c r="H30" s="64">
        <v>0</v>
      </c>
      <c r="I30" s="64">
        <v>0</v>
      </c>
      <c r="J30" s="64">
        <v>0</v>
      </c>
      <c r="K30" s="27">
        <v>7.0000000000000007E-2</v>
      </c>
      <c r="L30" s="27">
        <v>0.11</v>
      </c>
      <c r="M30" s="27">
        <v>0.15</v>
      </c>
      <c r="N30" s="27">
        <v>0.21</v>
      </c>
      <c r="O30" s="27">
        <v>0.19</v>
      </c>
      <c r="P30" s="27">
        <v>0.23</v>
      </c>
      <c r="Q30" s="27">
        <v>0.2</v>
      </c>
      <c r="R30" s="27">
        <v>0.19</v>
      </c>
      <c r="S30" s="27">
        <v>0.15</v>
      </c>
      <c r="T30" s="27">
        <v>0.13</v>
      </c>
      <c r="U30" s="27">
        <v>0.14000000000000001</v>
      </c>
      <c r="V30" s="27">
        <v>7.0000000000000007E-2</v>
      </c>
      <c r="W30" s="27">
        <v>7.0000000000000007E-2</v>
      </c>
      <c r="X30" s="27">
        <v>7.0000000000000007E-2</v>
      </c>
      <c r="Y30" s="27">
        <v>7.0000000000000007E-2</v>
      </c>
      <c r="Z30" s="27">
        <v>0.09</v>
      </c>
      <c r="AA30" s="27">
        <v>0.05</v>
      </c>
      <c r="AB30" s="28">
        <v>0.05</v>
      </c>
    </row>
    <row r="31" spans="1:28">
      <c r="A31" s="25"/>
      <c r="B31" s="26"/>
      <c r="C31" s="26"/>
      <c r="D31" s="26" t="s">
        <v>51</v>
      </c>
      <c r="E31" s="64">
        <v>0</v>
      </c>
      <c r="F31" s="64">
        <v>0</v>
      </c>
      <c r="G31" s="64">
        <v>0</v>
      </c>
      <c r="H31" s="64">
        <v>0</v>
      </c>
      <c r="I31" s="64">
        <v>0</v>
      </c>
      <c r="J31" s="64">
        <v>0</v>
      </c>
      <c r="K31" s="27">
        <v>0.04</v>
      </c>
      <c r="L31" s="27">
        <v>0.04</v>
      </c>
      <c r="M31" s="27">
        <v>0.04</v>
      </c>
      <c r="N31" s="27">
        <v>0.04</v>
      </c>
      <c r="O31" s="27">
        <v>0.04</v>
      </c>
      <c r="P31" s="27">
        <v>0.06</v>
      </c>
      <c r="Q31" s="27">
        <v>0.06</v>
      </c>
      <c r="R31" s="27">
        <v>0.09</v>
      </c>
      <c r="S31" s="27">
        <v>0.06</v>
      </c>
      <c r="T31" s="27">
        <v>0.04</v>
      </c>
      <c r="U31" s="27">
        <v>0.04</v>
      </c>
      <c r="V31" s="27">
        <v>0.04</v>
      </c>
      <c r="W31" s="27">
        <v>0.04</v>
      </c>
      <c r="X31" s="27">
        <v>0.04</v>
      </c>
      <c r="Y31" s="27">
        <v>0.04</v>
      </c>
      <c r="Z31" s="27">
        <v>7.0000000000000007E-2</v>
      </c>
      <c r="AA31" s="27">
        <v>0.04</v>
      </c>
      <c r="AB31" s="28">
        <v>0.04</v>
      </c>
    </row>
    <row r="32" spans="1:28">
      <c r="A32" s="401" t="s">
        <v>42</v>
      </c>
      <c r="B32" s="402"/>
      <c r="C32" s="402"/>
      <c r="D32" s="402"/>
      <c r="E32" s="402"/>
      <c r="F32" s="402"/>
      <c r="G32" s="402"/>
      <c r="H32" s="402"/>
      <c r="I32" s="402"/>
      <c r="J32" s="402"/>
      <c r="K32" s="402"/>
      <c r="L32" s="402"/>
      <c r="M32" s="402"/>
      <c r="N32" s="402"/>
      <c r="O32" s="402"/>
      <c r="P32" s="402"/>
      <c r="Q32" s="402"/>
      <c r="R32" s="402"/>
      <c r="S32" s="402"/>
      <c r="T32" s="402"/>
      <c r="U32" s="402"/>
      <c r="V32" s="402"/>
      <c r="W32" s="402"/>
      <c r="X32" s="402"/>
      <c r="Y32" s="402"/>
      <c r="Z32" s="402"/>
      <c r="AA32" s="402"/>
      <c r="AB32" s="403"/>
    </row>
    <row r="33" spans="1:28">
      <c r="A33" s="25" t="s">
        <v>159</v>
      </c>
      <c r="B33" s="26" t="s">
        <v>58</v>
      </c>
      <c r="C33" s="26" t="s">
        <v>48</v>
      </c>
      <c r="D33" s="26" t="s">
        <v>49</v>
      </c>
      <c r="E33" s="27">
        <v>1</v>
      </c>
      <c r="F33" s="27">
        <v>1</v>
      </c>
      <c r="G33" s="27">
        <v>1</v>
      </c>
      <c r="H33" s="27">
        <v>1</v>
      </c>
      <c r="I33" s="27">
        <v>1</v>
      </c>
      <c r="J33" s="27">
        <v>1</v>
      </c>
      <c r="K33" s="27">
        <v>0.25</v>
      </c>
      <c r="L33" s="27">
        <v>0.25</v>
      </c>
      <c r="M33" s="27">
        <v>0.25</v>
      </c>
      <c r="N33" s="27">
        <v>0.25</v>
      </c>
      <c r="O33" s="27">
        <v>0.25</v>
      </c>
      <c r="P33" s="27">
        <v>0.25</v>
      </c>
      <c r="Q33" s="27">
        <v>0.25</v>
      </c>
      <c r="R33" s="27">
        <v>0.25</v>
      </c>
      <c r="S33" s="27">
        <v>0.25</v>
      </c>
      <c r="T33" s="27">
        <v>0.25</v>
      </c>
      <c r="U33" s="27">
        <v>0.25</v>
      </c>
      <c r="V33" s="27">
        <v>0.25</v>
      </c>
      <c r="W33" s="27">
        <v>0.25</v>
      </c>
      <c r="X33" s="27">
        <v>0.25</v>
      </c>
      <c r="Y33" s="27">
        <v>0.25</v>
      </c>
      <c r="Z33" s="27">
        <v>0.25</v>
      </c>
      <c r="AA33" s="27">
        <v>1</v>
      </c>
      <c r="AB33" s="28">
        <v>1</v>
      </c>
    </row>
    <row r="34" spans="1:28">
      <c r="A34" s="25"/>
      <c r="B34" s="26"/>
      <c r="C34" s="26"/>
      <c r="D34" s="26" t="s">
        <v>50</v>
      </c>
      <c r="E34" s="27">
        <v>1</v>
      </c>
      <c r="F34" s="27">
        <v>1</v>
      </c>
      <c r="G34" s="27">
        <v>1</v>
      </c>
      <c r="H34" s="27">
        <v>1</v>
      </c>
      <c r="I34" s="27">
        <v>1</v>
      </c>
      <c r="J34" s="27">
        <v>1</v>
      </c>
      <c r="K34" s="27">
        <v>0.25</v>
      </c>
      <c r="L34" s="27">
        <v>0.25</v>
      </c>
      <c r="M34" s="27">
        <v>0.25</v>
      </c>
      <c r="N34" s="27">
        <v>0.25</v>
      </c>
      <c r="O34" s="27">
        <v>0.25</v>
      </c>
      <c r="P34" s="27">
        <v>0.25</v>
      </c>
      <c r="Q34" s="27">
        <v>0.25</v>
      </c>
      <c r="R34" s="27">
        <v>0.25</v>
      </c>
      <c r="S34" s="27">
        <v>0.25</v>
      </c>
      <c r="T34" s="27">
        <v>0.25</v>
      </c>
      <c r="U34" s="27">
        <v>0.25</v>
      </c>
      <c r="V34" s="27">
        <v>0.25</v>
      </c>
      <c r="W34" s="27">
        <v>1</v>
      </c>
      <c r="X34" s="27">
        <v>1</v>
      </c>
      <c r="Y34" s="27">
        <v>1</v>
      </c>
      <c r="Z34" s="27">
        <v>1</v>
      </c>
      <c r="AA34" s="27">
        <v>1</v>
      </c>
      <c r="AB34" s="28">
        <v>1</v>
      </c>
    </row>
    <row r="35" spans="1:28">
      <c r="A35" s="25"/>
      <c r="B35" s="26"/>
      <c r="C35" s="26"/>
      <c r="D35" s="26" t="s">
        <v>51</v>
      </c>
      <c r="E35" s="27">
        <v>1</v>
      </c>
      <c r="F35" s="27">
        <v>1</v>
      </c>
      <c r="G35" s="27">
        <v>1</v>
      </c>
      <c r="H35" s="27">
        <v>1</v>
      </c>
      <c r="I35" s="27">
        <v>1</v>
      </c>
      <c r="J35" s="27">
        <v>1</v>
      </c>
      <c r="K35" s="27">
        <v>1</v>
      </c>
      <c r="L35" s="27">
        <v>1</v>
      </c>
      <c r="M35" s="27">
        <v>1</v>
      </c>
      <c r="N35" s="27">
        <v>1</v>
      </c>
      <c r="O35" s="27">
        <v>1</v>
      </c>
      <c r="P35" s="27">
        <v>1</v>
      </c>
      <c r="Q35" s="27">
        <v>1</v>
      </c>
      <c r="R35" s="27">
        <v>1</v>
      </c>
      <c r="S35" s="27">
        <v>1</v>
      </c>
      <c r="T35" s="27">
        <v>1</v>
      </c>
      <c r="U35" s="27">
        <v>1</v>
      </c>
      <c r="V35" s="27">
        <v>1</v>
      </c>
      <c r="W35" s="27">
        <v>1</v>
      </c>
      <c r="X35" s="27">
        <v>1</v>
      </c>
      <c r="Y35" s="27">
        <v>1</v>
      </c>
      <c r="Z35" s="27">
        <v>1</v>
      </c>
      <c r="AA35" s="27">
        <v>1</v>
      </c>
      <c r="AB35" s="28">
        <v>1</v>
      </c>
    </row>
    <row r="36" spans="1:28">
      <c r="A36" s="401" t="s">
        <v>138</v>
      </c>
      <c r="B36" s="402"/>
      <c r="C36" s="402"/>
      <c r="D36" s="402"/>
      <c r="E36" s="402"/>
      <c r="F36" s="402"/>
      <c r="G36" s="402"/>
      <c r="H36" s="402"/>
      <c r="I36" s="402"/>
      <c r="J36" s="402"/>
      <c r="K36" s="402"/>
      <c r="L36" s="402"/>
      <c r="M36" s="402"/>
      <c r="N36" s="402"/>
      <c r="O36" s="402"/>
      <c r="P36" s="402"/>
      <c r="Q36" s="402"/>
      <c r="R36" s="402"/>
      <c r="S36" s="402"/>
      <c r="T36" s="402"/>
      <c r="U36" s="402"/>
      <c r="V36" s="402"/>
      <c r="W36" s="402"/>
      <c r="X36" s="402"/>
      <c r="Y36" s="402"/>
      <c r="Z36" s="402"/>
      <c r="AA36" s="402"/>
      <c r="AB36" s="403"/>
    </row>
    <row r="37" spans="1:28">
      <c r="A37" s="25" t="s">
        <v>54</v>
      </c>
      <c r="B37" s="26" t="s">
        <v>47</v>
      </c>
      <c r="C37" s="26" t="s">
        <v>48</v>
      </c>
      <c r="D37" s="26" t="s">
        <v>49</v>
      </c>
      <c r="E37" s="29">
        <v>0</v>
      </c>
      <c r="F37" s="29">
        <v>0</v>
      </c>
      <c r="G37" s="29">
        <v>0</v>
      </c>
      <c r="H37" s="29">
        <v>0</v>
      </c>
      <c r="I37" s="29">
        <v>0</v>
      </c>
      <c r="J37" s="29">
        <v>0</v>
      </c>
      <c r="K37" s="29">
        <v>1</v>
      </c>
      <c r="L37" s="29">
        <v>1</v>
      </c>
      <c r="M37" s="29">
        <v>1</v>
      </c>
      <c r="N37" s="29">
        <v>1</v>
      </c>
      <c r="O37" s="29">
        <v>1</v>
      </c>
      <c r="P37" s="29">
        <v>1</v>
      </c>
      <c r="Q37" s="29">
        <v>1</v>
      </c>
      <c r="R37" s="29">
        <v>1</v>
      </c>
      <c r="S37" s="29">
        <v>1</v>
      </c>
      <c r="T37" s="29">
        <v>1</v>
      </c>
      <c r="U37" s="29">
        <v>1</v>
      </c>
      <c r="V37" s="29">
        <v>1</v>
      </c>
      <c r="W37" s="29">
        <v>1</v>
      </c>
      <c r="X37" s="29">
        <v>1</v>
      </c>
      <c r="Y37" s="29">
        <v>1</v>
      </c>
      <c r="Z37" s="29">
        <v>1</v>
      </c>
      <c r="AA37" s="29">
        <v>0</v>
      </c>
      <c r="AB37" s="30">
        <v>0</v>
      </c>
    </row>
    <row r="38" spans="1:28">
      <c r="A38" s="25" t="s">
        <v>158</v>
      </c>
      <c r="B38" s="26"/>
      <c r="C38" s="26"/>
      <c r="D38" s="26" t="s">
        <v>50</v>
      </c>
      <c r="E38" s="29">
        <v>0</v>
      </c>
      <c r="F38" s="29">
        <v>0</v>
      </c>
      <c r="G38" s="29">
        <v>0</v>
      </c>
      <c r="H38" s="29">
        <v>0</v>
      </c>
      <c r="I38" s="29">
        <v>0</v>
      </c>
      <c r="J38" s="29">
        <v>0</v>
      </c>
      <c r="K38" s="29">
        <v>1</v>
      </c>
      <c r="L38" s="29">
        <v>1</v>
      </c>
      <c r="M38" s="29">
        <v>1</v>
      </c>
      <c r="N38" s="29">
        <v>1</v>
      </c>
      <c r="O38" s="29">
        <v>1</v>
      </c>
      <c r="P38" s="29">
        <v>1</v>
      </c>
      <c r="Q38" s="29">
        <v>1</v>
      </c>
      <c r="R38" s="29">
        <v>1</v>
      </c>
      <c r="S38" s="29">
        <v>1</v>
      </c>
      <c r="T38" s="29">
        <v>1</v>
      </c>
      <c r="U38" s="29">
        <v>1</v>
      </c>
      <c r="V38" s="29">
        <v>1</v>
      </c>
      <c r="W38" s="29">
        <v>0</v>
      </c>
      <c r="X38" s="29">
        <v>0</v>
      </c>
      <c r="Y38" s="29">
        <v>0</v>
      </c>
      <c r="Z38" s="29">
        <v>0</v>
      </c>
      <c r="AA38" s="29">
        <v>0</v>
      </c>
      <c r="AB38" s="30">
        <v>0</v>
      </c>
    </row>
    <row r="39" spans="1:28">
      <c r="A39" s="40"/>
      <c r="B39" s="41"/>
      <c r="C39" s="41"/>
      <c r="D39" s="41" t="s">
        <v>51</v>
      </c>
      <c r="E39" s="42">
        <v>0</v>
      </c>
      <c r="F39" s="42">
        <v>0</v>
      </c>
      <c r="G39" s="42">
        <v>0</v>
      </c>
      <c r="H39" s="42">
        <v>0</v>
      </c>
      <c r="I39" s="42">
        <v>0</v>
      </c>
      <c r="J39" s="42">
        <v>0</v>
      </c>
      <c r="K39" s="42">
        <v>0</v>
      </c>
      <c r="L39" s="42">
        <v>0</v>
      </c>
      <c r="M39" s="42">
        <v>0</v>
      </c>
      <c r="N39" s="42">
        <v>0</v>
      </c>
      <c r="O39" s="42">
        <v>0</v>
      </c>
      <c r="P39" s="42">
        <v>0</v>
      </c>
      <c r="Q39" s="42">
        <v>0</v>
      </c>
      <c r="R39" s="42">
        <v>0</v>
      </c>
      <c r="S39" s="42">
        <v>0</v>
      </c>
      <c r="T39" s="42">
        <v>0</v>
      </c>
      <c r="U39" s="42">
        <v>0</v>
      </c>
      <c r="V39" s="42">
        <v>0</v>
      </c>
      <c r="W39" s="42">
        <v>0</v>
      </c>
      <c r="X39" s="42">
        <v>0</v>
      </c>
      <c r="Y39" s="42">
        <v>0</v>
      </c>
      <c r="Z39" s="42">
        <v>0</v>
      </c>
      <c r="AA39" s="42">
        <v>0</v>
      </c>
      <c r="AB39" s="43">
        <v>0</v>
      </c>
    </row>
    <row r="40" spans="1:28">
      <c r="A40" s="40" t="s">
        <v>241</v>
      </c>
      <c r="B40" s="41" t="s">
        <v>59</v>
      </c>
      <c r="C40" s="41" t="s">
        <v>48</v>
      </c>
      <c r="D40" s="41" t="s">
        <v>55</v>
      </c>
      <c r="E40" s="44">
        <f>15.6*9/5+32</f>
        <v>60.08</v>
      </c>
      <c r="F40" s="44">
        <f t="shared" ref="F40:AB44" si="0">15.6*9/5+32</f>
        <v>60.08</v>
      </c>
      <c r="G40" s="44">
        <f t="shared" si="0"/>
        <v>60.08</v>
      </c>
      <c r="H40" s="44">
        <f t="shared" si="0"/>
        <v>60.08</v>
      </c>
      <c r="I40" s="44">
        <f>17.8*9/5+32</f>
        <v>64.040000000000006</v>
      </c>
      <c r="J40" s="44">
        <f>20*9/5+32</f>
        <v>68</v>
      </c>
      <c r="K40" s="44">
        <f>21*9/5+32</f>
        <v>69.8</v>
      </c>
      <c r="L40" s="44">
        <f t="shared" ref="L40:Z43" si="1">21*9/5+32</f>
        <v>69.8</v>
      </c>
      <c r="M40" s="44">
        <f t="shared" si="1"/>
        <v>69.8</v>
      </c>
      <c r="N40" s="44">
        <f t="shared" si="1"/>
        <v>69.8</v>
      </c>
      <c r="O40" s="44">
        <f t="shared" si="1"/>
        <v>69.8</v>
      </c>
      <c r="P40" s="44">
        <f t="shared" si="1"/>
        <v>69.8</v>
      </c>
      <c r="Q40" s="44">
        <f t="shared" si="1"/>
        <v>69.8</v>
      </c>
      <c r="R40" s="44">
        <f t="shared" si="1"/>
        <v>69.8</v>
      </c>
      <c r="S40" s="44">
        <f t="shared" si="1"/>
        <v>69.8</v>
      </c>
      <c r="T40" s="44">
        <f t="shared" si="1"/>
        <v>69.8</v>
      </c>
      <c r="U40" s="44">
        <f t="shared" si="1"/>
        <v>69.8</v>
      </c>
      <c r="V40" s="44">
        <f t="shared" si="1"/>
        <v>69.8</v>
      </c>
      <c r="W40" s="44">
        <f t="shared" si="1"/>
        <v>69.8</v>
      </c>
      <c r="X40" s="44">
        <f t="shared" si="1"/>
        <v>69.8</v>
      </c>
      <c r="Y40" s="44">
        <f t="shared" si="1"/>
        <v>69.8</v>
      </c>
      <c r="Z40" s="44">
        <f t="shared" si="1"/>
        <v>69.8</v>
      </c>
      <c r="AA40" s="44">
        <f t="shared" si="0"/>
        <v>60.08</v>
      </c>
      <c r="AB40" s="45">
        <f t="shared" si="0"/>
        <v>60.08</v>
      </c>
    </row>
    <row r="41" spans="1:28">
      <c r="A41" s="40"/>
      <c r="B41" s="41" t="s">
        <v>11</v>
      </c>
      <c r="C41" s="41"/>
      <c r="D41" s="41" t="s">
        <v>56</v>
      </c>
      <c r="E41" s="44">
        <f>15.6*9/5+32</f>
        <v>60.08</v>
      </c>
      <c r="F41" s="44">
        <f t="shared" si="0"/>
        <v>60.08</v>
      </c>
      <c r="G41" s="44">
        <f t="shared" si="0"/>
        <v>60.08</v>
      </c>
      <c r="H41" s="44">
        <f t="shared" si="0"/>
        <v>60.08</v>
      </c>
      <c r="I41" s="44">
        <f t="shared" si="0"/>
        <v>60.08</v>
      </c>
      <c r="J41" s="44">
        <f t="shared" si="0"/>
        <v>60.08</v>
      </c>
      <c r="K41" s="44">
        <f t="shared" si="0"/>
        <v>60.08</v>
      </c>
      <c r="L41" s="44">
        <f t="shared" si="0"/>
        <v>60.08</v>
      </c>
      <c r="M41" s="44">
        <f t="shared" si="0"/>
        <v>60.08</v>
      </c>
      <c r="N41" s="44">
        <f t="shared" si="0"/>
        <v>60.08</v>
      </c>
      <c r="O41" s="44">
        <f t="shared" si="0"/>
        <v>60.08</v>
      </c>
      <c r="P41" s="44">
        <f t="shared" si="0"/>
        <v>60.08</v>
      </c>
      <c r="Q41" s="44">
        <f t="shared" si="0"/>
        <v>60.08</v>
      </c>
      <c r="R41" s="44">
        <f t="shared" si="0"/>
        <v>60.08</v>
      </c>
      <c r="S41" s="44">
        <f t="shared" si="0"/>
        <v>60.08</v>
      </c>
      <c r="T41" s="44">
        <f t="shared" si="0"/>
        <v>60.08</v>
      </c>
      <c r="U41" s="44">
        <f t="shared" si="0"/>
        <v>60.08</v>
      </c>
      <c r="V41" s="44">
        <f t="shared" si="0"/>
        <v>60.08</v>
      </c>
      <c r="W41" s="44">
        <f t="shared" si="0"/>
        <v>60.08</v>
      </c>
      <c r="X41" s="44">
        <f t="shared" si="0"/>
        <v>60.08</v>
      </c>
      <c r="Y41" s="44">
        <f t="shared" si="0"/>
        <v>60.08</v>
      </c>
      <c r="Z41" s="44">
        <f t="shared" si="0"/>
        <v>60.08</v>
      </c>
      <c r="AA41" s="44">
        <f t="shared" si="0"/>
        <v>60.08</v>
      </c>
      <c r="AB41" s="45">
        <f t="shared" si="0"/>
        <v>60.08</v>
      </c>
    </row>
    <row r="42" spans="1:28">
      <c r="A42" s="40"/>
      <c r="B42" s="41"/>
      <c r="C42" s="41"/>
      <c r="D42" s="41" t="s">
        <v>60</v>
      </c>
      <c r="E42" s="44">
        <f>15.6*9/5+32</f>
        <v>60.08</v>
      </c>
      <c r="F42" s="44">
        <f t="shared" si="0"/>
        <v>60.08</v>
      </c>
      <c r="G42" s="44">
        <f t="shared" si="0"/>
        <v>60.08</v>
      </c>
      <c r="H42" s="44">
        <f t="shared" si="0"/>
        <v>60.08</v>
      </c>
      <c r="I42" s="44">
        <f>17.8*9/5+32</f>
        <v>64.040000000000006</v>
      </c>
      <c r="J42" s="44">
        <f>20*9/5+32</f>
        <v>68</v>
      </c>
      <c r="K42" s="44">
        <f>21*9/5+32</f>
        <v>69.8</v>
      </c>
      <c r="L42" s="44">
        <f t="shared" si="1"/>
        <v>69.8</v>
      </c>
      <c r="M42" s="44">
        <f t="shared" si="1"/>
        <v>69.8</v>
      </c>
      <c r="N42" s="44">
        <f t="shared" si="1"/>
        <v>69.8</v>
      </c>
      <c r="O42" s="44">
        <f t="shared" si="1"/>
        <v>69.8</v>
      </c>
      <c r="P42" s="44">
        <f t="shared" si="1"/>
        <v>69.8</v>
      </c>
      <c r="Q42" s="44">
        <f t="shared" si="1"/>
        <v>69.8</v>
      </c>
      <c r="R42" s="44">
        <f t="shared" si="1"/>
        <v>69.8</v>
      </c>
      <c r="S42" s="44">
        <f t="shared" si="1"/>
        <v>69.8</v>
      </c>
      <c r="T42" s="44">
        <f t="shared" si="1"/>
        <v>69.8</v>
      </c>
      <c r="U42" s="44">
        <f t="shared" si="1"/>
        <v>69.8</v>
      </c>
      <c r="V42" s="44">
        <f t="shared" si="1"/>
        <v>69.8</v>
      </c>
      <c r="W42" s="44">
        <f t="shared" si="1"/>
        <v>69.8</v>
      </c>
      <c r="X42" s="44">
        <f t="shared" si="1"/>
        <v>69.8</v>
      </c>
      <c r="Y42" s="44">
        <f t="shared" si="1"/>
        <v>69.8</v>
      </c>
      <c r="Z42" s="44">
        <f t="shared" si="1"/>
        <v>69.8</v>
      </c>
      <c r="AA42" s="44">
        <f t="shared" si="0"/>
        <v>60.08</v>
      </c>
      <c r="AB42" s="45">
        <f t="shared" si="0"/>
        <v>60.08</v>
      </c>
    </row>
    <row r="43" spans="1:28">
      <c r="A43" s="40"/>
      <c r="B43" s="41"/>
      <c r="C43" s="41"/>
      <c r="D43" s="41" t="s">
        <v>61</v>
      </c>
      <c r="E43" s="44">
        <f>15.6*9/5+32</f>
        <v>60.08</v>
      </c>
      <c r="F43" s="44">
        <f t="shared" si="0"/>
        <v>60.08</v>
      </c>
      <c r="G43" s="44">
        <f t="shared" si="0"/>
        <v>60.08</v>
      </c>
      <c r="H43" s="44">
        <f t="shared" si="0"/>
        <v>60.08</v>
      </c>
      <c r="I43" s="44">
        <f>17.6*9/5+32</f>
        <v>63.68</v>
      </c>
      <c r="J43" s="44">
        <f>19.6*9/5+32</f>
        <v>67.28</v>
      </c>
      <c r="K43" s="44">
        <f>21*9/5+32</f>
        <v>69.8</v>
      </c>
      <c r="L43" s="44">
        <f t="shared" si="1"/>
        <v>69.8</v>
      </c>
      <c r="M43" s="44">
        <f t="shared" si="1"/>
        <v>69.8</v>
      </c>
      <c r="N43" s="44">
        <f t="shared" si="1"/>
        <v>69.8</v>
      </c>
      <c r="O43" s="44">
        <f t="shared" si="1"/>
        <v>69.8</v>
      </c>
      <c r="P43" s="44">
        <f t="shared" si="1"/>
        <v>69.8</v>
      </c>
      <c r="Q43" s="44">
        <f t="shared" si="1"/>
        <v>69.8</v>
      </c>
      <c r="R43" s="44">
        <f t="shared" si="1"/>
        <v>69.8</v>
      </c>
      <c r="S43" s="44">
        <f t="shared" si="1"/>
        <v>69.8</v>
      </c>
      <c r="T43" s="44">
        <f t="shared" si="1"/>
        <v>69.8</v>
      </c>
      <c r="U43" s="44">
        <f t="shared" si="1"/>
        <v>69.8</v>
      </c>
      <c r="V43" s="44">
        <f t="shared" si="1"/>
        <v>69.8</v>
      </c>
      <c r="W43" s="44">
        <f t="shared" si="1"/>
        <v>69.8</v>
      </c>
      <c r="X43" s="44">
        <f t="shared" si="1"/>
        <v>69.8</v>
      </c>
      <c r="Y43" s="44">
        <f t="shared" si="1"/>
        <v>69.8</v>
      </c>
      <c r="Z43" s="44">
        <f t="shared" si="1"/>
        <v>69.8</v>
      </c>
      <c r="AA43" s="44">
        <f t="shared" si="0"/>
        <v>60.08</v>
      </c>
      <c r="AB43" s="45">
        <f t="shared" si="0"/>
        <v>60.08</v>
      </c>
    </row>
    <row r="44" spans="1:28">
      <c r="A44" s="40"/>
      <c r="B44" s="41"/>
      <c r="C44" s="41"/>
      <c r="D44" s="41" t="s">
        <v>51</v>
      </c>
      <c r="E44" s="44">
        <f>15.6*9/5+32</f>
        <v>60.08</v>
      </c>
      <c r="F44" s="44">
        <f t="shared" si="0"/>
        <v>60.08</v>
      </c>
      <c r="G44" s="44">
        <f t="shared" si="0"/>
        <v>60.08</v>
      </c>
      <c r="H44" s="44">
        <f t="shared" si="0"/>
        <v>60.08</v>
      </c>
      <c r="I44" s="44">
        <f t="shared" si="0"/>
        <v>60.08</v>
      </c>
      <c r="J44" s="44">
        <f t="shared" si="0"/>
        <v>60.08</v>
      </c>
      <c r="K44" s="44">
        <f t="shared" si="0"/>
        <v>60.08</v>
      </c>
      <c r="L44" s="44">
        <f t="shared" si="0"/>
        <v>60.08</v>
      </c>
      <c r="M44" s="44">
        <f t="shared" si="0"/>
        <v>60.08</v>
      </c>
      <c r="N44" s="44">
        <f t="shared" si="0"/>
        <v>60.08</v>
      </c>
      <c r="O44" s="44">
        <f t="shared" si="0"/>
        <v>60.08</v>
      </c>
      <c r="P44" s="44">
        <f t="shared" si="0"/>
        <v>60.08</v>
      </c>
      <c r="Q44" s="44">
        <f t="shared" si="0"/>
        <v>60.08</v>
      </c>
      <c r="R44" s="44">
        <f t="shared" si="0"/>
        <v>60.08</v>
      </c>
      <c r="S44" s="44">
        <f t="shared" si="0"/>
        <v>60.08</v>
      </c>
      <c r="T44" s="44">
        <f t="shared" si="0"/>
        <v>60.08</v>
      </c>
      <c r="U44" s="44">
        <f t="shared" si="0"/>
        <v>60.08</v>
      </c>
      <c r="V44" s="44">
        <f t="shared" si="0"/>
        <v>60.08</v>
      </c>
      <c r="W44" s="44">
        <f t="shared" si="0"/>
        <v>60.08</v>
      </c>
      <c r="X44" s="44">
        <f t="shared" si="0"/>
        <v>60.08</v>
      </c>
      <c r="Y44" s="44">
        <f t="shared" si="0"/>
        <v>60.08</v>
      </c>
      <c r="Z44" s="44">
        <f t="shared" si="0"/>
        <v>60.08</v>
      </c>
      <c r="AA44" s="44">
        <f t="shared" si="0"/>
        <v>60.08</v>
      </c>
      <c r="AB44" s="45">
        <f t="shared" si="0"/>
        <v>60.08</v>
      </c>
    </row>
    <row r="45" spans="1:28">
      <c r="A45" s="40" t="s">
        <v>240</v>
      </c>
      <c r="B45" s="41" t="s">
        <v>59</v>
      </c>
      <c r="C45" s="41" t="s">
        <v>48</v>
      </c>
      <c r="D45" s="41" t="s">
        <v>55</v>
      </c>
      <c r="E45" s="44">
        <f>26.7*9/5+32</f>
        <v>80.06</v>
      </c>
      <c r="F45" s="44">
        <f t="shared" ref="F45:AB49" si="2">26.7*9/5+32</f>
        <v>80.06</v>
      </c>
      <c r="G45" s="44">
        <f t="shared" si="2"/>
        <v>80.06</v>
      </c>
      <c r="H45" s="44">
        <f t="shared" si="2"/>
        <v>80.06</v>
      </c>
      <c r="I45" s="44">
        <f>25.6*9/5+32</f>
        <v>78.08</v>
      </c>
      <c r="J45" s="44">
        <f>25*9/5+32</f>
        <v>77</v>
      </c>
      <c r="K45" s="44">
        <f>24*9/5+32</f>
        <v>75.2</v>
      </c>
      <c r="L45" s="44">
        <f t="shared" ref="L45:Z47" si="3">24*9/5+32</f>
        <v>75.2</v>
      </c>
      <c r="M45" s="44">
        <f t="shared" si="3"/>
        <v>75.2</v>
      </c>
      <c r="N45" s="44">
        <f t="shared" si="3"/>
        <v>75.2</v>
      </c>
      <c r="O45" s="44">
        <f t="shared" si="3"/>
        <v>75.2</v>
      </c>
      <c r="P45" s="44">
        <f t="shared" si="3"/>
        <v>75.2</v>
      </c>
      <c r="Q45" s="44">
        <f t="shared" si="3"/>
        <v>75.2</v>
      </c>
      <c r="R45" s="44">
        <f t="shared" si="3"/>
        <v>75.2</v>
      </c>
      <c r="S45" s="44">
        <f t="shared" si="3"/>
        <v>75.2</v>
      </c>
      <c r="T45" s="44">
        <f t="shared" si="3"/>
        <v>75.2</v>
      </c>
      <c r="U45" s="44">
        <f t="shared" si="3"/>
        <v>75.2</v>
      </c>
      <c r="V45" s="44">
        <f t="shared" si="3"/>
        <v>75.2</v>
      </c>
      <c r="W45" s="44">
        <f t="shared" si="3"/>
        <v>75.2</v>
      </c>
      <c r="X45" s="44">
        <f t="shared" si="3"/>
        <v>75.2</v>
      </c>
      <c r="Y45" s="44">
        <f t="shared" si="3"/>
        <v>75.2</v>
      </c>
      <c r="Z45" s="44">
        <f t="shared" si="3"/>
        <v>75.2</v>
      </c>
      <c r="AA45" s="44">
        <f t="shared" si="2"/>
        <v>80.06</v>
      </c>
      <c r="AB45" s="45">
        <f t="shared" si="2"/>
        <v>80.06</v>
      </c>
    </row>
    <row r="46" spans="1:28">
      <c r="A46" s="40"/>
      <c r="B46" s="41" t="s">
        <v>11</v>
      </c>
      <c r="C46" s="41"/>
      <c r="D46" s="41" t="s">
        <v>56</v>
      </c>
      <c r="E46" s="44">
        <f>26.7*9/5+32</f>
        <v>80.06</v>
      </c>
      <c r="F46" s="44">
        <f t="shared" si="2"/>
        <v>80.06</v>
      </c>
      <c r="G46" s="44">
        <f t="shared" si="2"/>
        <v>80.06</v>
      </c>
      <c r="H46" s="44">
        <f t="shared" si="2"/>
        <v>80.06</v>
      </c>
      <c r="I46" s="44">
        <f>25.7*9/5+32</f>
        <v>78.259999999999991</v>
      </c>
      <c r="J46" s="44">
        <f>25*9/5+32</f>
        <v>77</v>
      </c>
      <c r="K46" s="44">
        <f>24*9/5+32</f>
        <v>75.2</v>
      </c>
      <c r="L46" s="44">
        <f t="shared" si="3"/>
        <v>75.2</v>
      </c>
      <c r="M46" s="44">
        <f t="shared" si="3"/>
        <v>75.2</v>
      </c>
      <c r="N46" s="44">
        <f t="shared" si="3"/>
        <v>75.2</v>
      </c>
      <c r="O46" s="44">
        <f t="shared" si="3"/>
        <v>75.2</v>
      </c>
      <c r="P46" s="44">
        <f t="shared" si="3"/>
        <v>75.2</v>
      </c>
      <c r="Q46" s="44">
        <f t="shared" si="3"/>
        <v>75.2</v>
      </c>
      <c r="R46" s="44">
        <f t="shared" si="3"/>
        <v>75.2</v>
      </c>
      <c r="S46" s="44">
        <f t="shared" si="3"/>
        <v>75.2</v>
      </c>
      <c r="T46" s="44">
        <f t="shared" si="3"/>
        <v>75.2</v>
      </c>
      <c r="U46" s="44">
        <f t="shared" si="3"/>
        <v>75.2</v>
      </c>
      <c r="V46" s="44">
        <f t="shared" si="3"/>
        <v>75.2</v>
      </c>
      <c r="W46" s="44">
        <f t="shared" si="3"/>
        <v>75.2</v>
      </c>
      <c r="X46" s="44">
        <f t="shared" si="3"/>
        <v>75.2</v>
      </c>
      <c r="Y46" s="44">
        <f t="shared" si="3"/>
        <v>75.2</v>
      </c>
      <c r="Z46" s="44">
        <f t="shared" si="3"/>
        <v>75.2</v>
      </c>
      <c r="AA46" s="44">
        <f t="shared" si="2"/>
        <v>80.06</v>
      </c>
      <c r="AB46" s="45">
        <f t="shared" si="2"/>
        <v>80.06</v>
      </c>
    </row>
    <row r="47" spans="1:28">
      <c r="A47" s="40"/>
      <c r="B47" s="41"/>
      <c r="C47" s="41"/>
      <c r="D47" s="41" t="s">
        <v>60</v>
      </c>
      <c r="E47" s="44">
        <f>26.7*9/5+32</f>
        <v>80.06</v>
      </c>
      <c r="F47" s="44">
        <f t="shared" si="2"/>
        <v>80.06</v>
      </c>
      <c r="G47" s="44">
        <f t="shared" si="2"/>
        <v>80.06</v>
      </c>
      <c r="H47" s="44">
        <f t="shared" si="2"/>
        <v>80.06</v>
      </c>
      <c r="I47" s="44">
        <f>25.6*9/5+32</f>
        <v>78.08</v>
      </c>
      <c r="J47" s="44">
        <f>25*9/5+32</f>
        <v>77</v>
      </c>
      <c r="K47" s="44">
        <f>24*9/5+32</f>
        <v>75.2</v>
      </c>
      <c r="L47" s="44">
        <f t="shared" si="3"/>
        <v>75.2</v>
      </c>
      <c r="M47" s="44">
        <f t="shared" si="3"/>
        <v>75.2</v>
      </c>
      <c r="N47" s="44">
        <f t="shared" si="3"/>
        <v>75.2</v>
      </c>
      <c r="O47" s="44">
        <f t="shared" si="3"/>
        <v>75.2</v>
      </c>
      <c r="P47" s="44">
        <f t="shared" si="3"/>
        <v>75.2</v>
      </c>
      <c r="Q47" s="44">
        <f t="shared" si="3"/>
        <v>75.2</v>
      </c>
      <c r="R47" s="44">
        <f t="shared" si="3"/>
        <v>75.2</v>
      </c>
      <c r="S47" s="44">
        <f t="shared" si="3"/>
        <v>75.2</v>
      </c>
      <c r="T47" s="44">
        <f t="shared" si="3"/>
        <v>75.2</v>
      </c>
      <c r="U47" s="44">
        <f t="shared" si="3"/>
        <v>75.2</v>
      </c>
      <c r="V47" s="44">
        <f t="shared" si="3"/>
        <v>75.2</v>
      </c>
      <c r="W47" s="44">
        <f t="shared" si="3"/>
        <v>75.2</v>
      </c>
      <c r="X47" s="44">
        <f t="shared" si="3"/>
        <v>75.2</v>
      </c>
      <c r="Y47" s="44">
        <f t="shared" si="3"/>
        <v>75.2</v>
      </c>
      <c r="Z47" s="44">
        <f t="shared" si="3"/>
        <v>75.2</v>
      </c>
      <c r="AA47" s="44">
        <f t="shared" si="2"/>
        <v>80.06</v>
      </c>
      <c r="AB47" s="45">
        <f t="shared" si="2"/>
        <v>80.06</v>
      </c>
    </row>
    <row r="48" spans="1:28">
      <c r="A48" s="40"/>
      <c r="B48" s="41"/>
      <c r="C48" s="41"/>
      <c r="D48" s="41" t="s">
        <v>61</v>
      </c>
      <c r="E48" s="44">
        <f>26.7*9/5+32</f>
        <v>80.06</v>
      </c>
      <c r="F48" s="44">
        <f t="shared" si="2"/>
        <v>80.06</v>
      </c>
      <c r="G48" s="44">
        <f t="shared" si="2"/>
        <v>80.06</v>
      </c>
      <c r="H48" s="44">
        <f t="shared" si="2"/>
        <v>80.06</v>
      </c>
      <c r="I48" s="44">
        <f t="shared" si="2"/>
        <v>80.06</v>
      </c>
      <c r="J48" s="44">
        <f t="shared" si="2"/>
        <v>80.06</v>
      </c>
      <c r="K48" s="44">
        <f t="shared" si="2"/>
        <v>80.06</v>
      </c>
      <c r="L48" s="44">
        <f t="shared" si="2"/>
        <v>80.06</v>
      </c>
      <c r="M48" s="44">
        <f t="shared" si="2"/>
        <v>80.06</v>
      </c>
      <c r="N48" s="44">
        <f t="shared" si="2"/>
        <v>80.06</v>
      </c>
      <c r="O48" s="44">
        <f t="shared" si="2"/>
        <v>80.06</v>
      </c>
      <c r="P48" s="44">
        <f t="shared" si="2"/>
        <v>80.06</v>
      </c>
      <c r="Q48" s="44">
        <f t="shared" si="2"/>
        <v>80.06</v>
      </c>
      <c r="R48" s="44">
        <f t="shared" si="2"/>
        <v>80.06</v>
      </c>
      <c r="S48" s="44">
        <f t="shared" si="2"/>
        <v>80.06</v>
      </c>
      <c r="T48" s="44">
        <f t="shared" si="2"/>
        <v>80.06</v>
      </c>
      <c r="U48" s="44">
        <f t="shared" si="2"/>
        <v>80.06</v>
      </c>
      <c r="V48" s="44">
        <f t="shared" si="2"/>
        <v>80.06</v>
      </c>
      <c r="W48" s="44">
        <f t="shared" si="2"/>
        <v>80.06</v>
      </c>
      <c r="X48" s="44">
        <f t="shared" si="2"/>
        <v>80.06</v>
      </c>
      <c r="Y48" s="44">
        <f t="shared" si="2"/>
        <v>80.06</v>
      </c>
      <c r="Z48" s="44">
        <f t="shared" si="2"/>
        <v>80.06</v>
      </c>
      <c r="AA48" s="44">
        <f t="shared" si="2"/>
        <v>80.06</v>
      </c>
      <c r="AB48" s="45">
        <f t="shared" si="2"/>
        <v>80.06</v>
      </c>
    </row>
    <row r="49" spans="1:28">
      <c r="A49" s="40"/>
      <c r="B49" s="41"/>
      <c r="C49" s="41"/>
      <c r="D49" s="41" t="s">
        <v>51</v>
      </c>
      <c r="E49" s="44">
        <f>26.7*9/5+32</f>
        <v>80.06</v>
      </c>
      <c r="F49" s="44">
        <f t="shared" si="2"/>
        <v>80.06</v>
      </c>
      <c r="G49" s="44">
        <f t="shared" si="2"/>
        <v>80.06</v>
      </c>
      <c r="H49" s="44">
        <f t="shared" si="2"/>
        <v>80.06</v>
      </c>
      <c r="I49" s="44">
        <f t="shared" si="2"/>
        <v>80.06</v>
      </c>
      <c r="J49" s="44">
        <f t="shared" si="2"/>
        <v>80.06</v>
      </c>
      <c r="K49" s="44">
        <f t="shared" si="2"/>
        <v>80.06</v>
      </c>
      <c r="L49" s="44">
        <f t="shared" si="2"/>
        <v>80.06</v>
      </c>
      <c r="M49" s="44">
        <f t="shared" si="2"/>
        <v>80.06</v>
      </c>
      <c r="N49" s="44">
        <f t="shared" si="2"/>
        <v>80.06</v>
      </c>
      <c r="O49" s="44">
        <f t="shared" si="2"/>
        <v>80.06</v>
      </c>
      <c r="P49" s="44">
        <f t="shared" si="2"/>
        <v>80.06</v>
      </c>
      <c r="Q49" s="44">
        <f t="shared" si="2"/>
        <v>80.06</v>
      </c>
      <c r="R49" s="44">
        <f t="shared" si="2"/>
        <v>80.06</v>
      </c>
      <c r="S49" s="44">
        <f t="shared" si="2"/>
        <v>80.06</v>
      </c>
      <c r="T49" s="44">
        <f t="shared" si="2"/>
        <v>80.06</v>
      </c>
      <c r="U49" s="44">
        <f t="shared" si="2"/>
        <v>80.06</v>
      </c>
      <c r="V49" s="44">
        <f t="shared" si="2"/>
        <v>80.06</v>
      </c>
      <c r="W49" s="44">
        <f t="shared" si="2"/>
        <v>80.06</v>
      </c>
      <c r="X49" s="44">
        <f t="shared" si="2"/>
        <v>80.06</v>
      </c>
      <c r="Y49" s="44">
        <f t="shared" si="2"/>
        <v>80.06</v>
      </c>
      <c r="Z49" s="44">
        <f t="shared" si="2"/>
        <v>80.06</v>
      </c>
      <c r="AA49" s="44">
        <f t="shared" si="2"/>
        <v>80.06</v>
      </c>
      <c r="AB49" s="45">
        <f t="shared" si="2"/>
        <v>80.06</v>
      </c>
    </row>
    <row r="50" spans="1:28">
      <c r="A50" s="40" t="s">
        <v>203</v>
      </c>
      <c r="B50" s="41" t="s">
        <v>59</v>
      </c>
      <c r="C50" s="41" t="s">
        <v>48</v>
      </c>
      <c r="D50" s="41" t="s">
        <v>55</v>
      </c>
      <c r="E50" s="44">
        <f>18*9/5+32</f>
        <v>64.400000000000006</v>
      </c>
      <c r="F50" s="44">
        <f t="shared" ref="F50:U54" si="4">18*9/5+32</f>
        <v>64.400000000000006</v>
      </c>
      <c r="G50" s="44">
        <f t="shared" si="4"/>
        <v>64.400000000000006</v>
      </c>
      <c r="H50" s="44">
        <f t="shared" si="4"/>
        <v>64.400000000000006</v>
      </c>
      <c r="I50" s="44">
        <f t="shared" si="4"/>
        <v>64.400000000000006</v>
      </c>
      <c r="J50" s="44">
        <f t="shared" si="4"/>
        <v>64.400000000000006</v>
      </c>
      <c r="K50" s="44">
        <f t="shared" si="4"/>
        <v>64.400000000000006</v>
      </c>
      <c r="L50" s="44">
        <f t="shared" si="4"/>
        <v>64.400000000000006</v>
      </c>
      <c r="M50" s="44">
        <f t="shared" si="4"/>
        <v>64.400000000000006</v>
      </c>
      <c r="N50" s="44">
        <f t="shared" si="4"/>
        <v>64.400000000000006</v>
      </c>
      <c r="O50" s="44">
        <f t="shared" si="4"/>
        <v>64.400000000000006</v>
      </c>
      <c r="P50" s="44">
        <f t="shared" si="4"/>
        <v>64.400000000000006</v>
      </c>
      <c r="Q50" s="44">
        <f t="shared" si="4"/>
        <v>64.400000000000006</v>
      </c>
      <c r="R50" s="44">
        <f t="shared" si="4"/>
        <v>64.400000000000006</v>
      </c>
      <c r="S50" s="44">
        <f t="shared" si="4"/>
        <v>64.400000000000006</v>
      </c>
      <c r="T50" s="44">
        <f t="shared" si="4"/>
        <v>64.400000000000006</v>
      </c>
      <c r="U50" s="44">
        <f t="shared" si="4"/>
        <v>64.400000000000006</v>
      </c>
      <c r="V50" s="44">
        <f t="shared" ref="V50:AB54" si="5">18*9/5+32</f>
        <v>64.400000000000006</v>
      </c>
      <c r="W50" s="44">
        <f t="shared" si="5"/>
        <v>64.400000000000006</v>
      </c>
      <c r="X50" s="44">
        <f t="shared" si="5"/>
        <v>64.400000000000006</v>
      </c>
      <c r="Y50" s="44">
        <f t="shared" si="5"/>
        <v>64.400000000000006</v>
      </c>
      <c r="Z50" s="44">
        <f t="shared" si="5"/>
        <v>64.400000000000006</v>
      </c>
      <c r="AA50" s="44">
        <f t="shared" si="5"/>
        <v>64.400000000000006</v>
      </c>
      <c r="AB50" s="45">
        <f t="shared" si="5"/>
        <v>64.400000000000006</v>
      </c>
    </row>
    <row r="51" spans="1:28">
      <c r="A51" s="40"/>
      <c r="B51" s="41" t="s">
        <v>11</v>
      </c>
      <c r="C51" s="41"/>
      <c r="D51" s="41" t="s">
        <v>56</v>
      </c>
      <c r="E51" s="44">
        <f>18*9/5+32</f>
        <v>64.400000000000006</v>
      </c>
      <c r="F51" s="44">
        <f t="shared" si="4"/>
        <v>64.400000000000006</v>
      </c>
      <c r="G51" s="44">
        <f t="shared" si="4"/>
        <v>64.400000000000006</v>
      </c>
      <c r="H51" s="44">
        <f t="shared" si="4"/>
        <v>64.400000000000006</v>
      </c>
      <c r="I51" s="44">
        <f t="shared" si="4"/>
        <v>64.400000000000006</v>
      </c>
      <c r="J51" s="44">
        <f t="shared" si="4"/>
        <v>64.400000000000006</v>
      </c>
      <c r="K51" s="44">
        <f t="shared" si="4"/>
        <v>64.400000000000006</v>
      </c>
      <c r="L51" s="44">
        <f t="shared" si="4"/>
        <v>64.400000000000006</v>
      </c>
      <c r="M51" s="44">
        <f t="shared" si="4"/>
        <v>64.400000000000006</v>
      </c>
      <c r="N51" s="44">
        <f t="shared" si="4"/>
        <v>64.400000000000006</v>
      </c>
      <c r="O51" s="44">
        <f t="shared" si="4"/>
        <v>64.400000000000006</v>
      </c>
      <c r="P51" s="44">
        <f t="shared" si="4"/>
        <v>64.400000000000006</v>
      </c>
      <c r="Q51" s="44">
        <f t="shared" si="4"/>
        <v>64.400000000000006</v>
      </c>
      <c r="R51" s="44">
        <f t="shared" si="4"/>
        <v>64.400000000000006</v>
      </c>
      <c r="S51" s="44">
        <f t="shared" si="4"/>
        <v>64.400000000000006</v>
      </c>
      <c r="T51" s="44">
        <f t="shared" si="4"/>
        <v>64.400000000000006</v>
      </c>
      <c r="U51" s="44">
        <f t="shared" si="4"/>
        <v>64.400000000000006</v>
      </c>
      <c r="V51" s="44">
        <f t="shared" si="5"/>
        <v>64.400000000000006</v>
      </c>
      <c r="W51" s="44">
        <f t="shared" si="5"/>
        <v>64.400000000000006</v>
      </c>
      <c r="X51" s="44">
        <f t="shared" si="5"/>
        <v>64.400000000000006</v>
      </c>
      <c r="Y51" s="44">
        <f t="shared" si="5"/>
        <v>64.400000000000006</v>
      </c>
      <c r="Z51" s="44">
        <f t="shared" si="5"/>
        <v>64.400000000000006</v>
      </c>
      <c r="AA51" s="44">
        <f t="shared" si="5"/>
        <v>64.400000000000006</v>
      </c>
      <c r="AB51" s="45">
        <f t="shared" si="5"/>
        <v>64.400000000000006</v>
      </c>
    </row>
    <row r="52" spans="1:28">
      <c r="A52" s="40"/>
      <c r="B52" s="41"/>
      <c r="C52" s="41"/>
      <c r="D52" s="41" t="s">
        <v>60</v>
      </c>
      <c r="E52" s="44">
        <f>18*9/5+32</f>
        <v>64.400000000000006</v>
      </c>
      <c r="F52" s="44">
        <f t="shared" si="4"/>
        <v>64.400000000000006</v>
      </c>
      <c r="G52" s="44">
        <f t="shared" si="4"/>
        <v>64.400000000000006</v>
      </c>
      <c r="H52" s="44">
        <f t="shared" si="4"/>
        <v>64.400000000000006</v>
      </c>
      <c r="I52" s="44">
        <f t="shared" si="4"/>
        <v>64.400000000000006</v>
      </c>
      <c r="J52" s="44">
        <f t="shared" si="4"/>
        <v>64.400000000000006</v>
      </c>
      <c r="K52" s="44">
        <f t="shared" si="4"/>
        <v>64.400000000000006</v>
      </c>
      <c r="L52" s="44">
        <f t="shared" si="4"/>
        <v>64.400000000000006</v>
      </c>
      <c r="M52" s="44">
        <f t="shared" si="4"/>
        <v>64.400000000000006</v>
      </c>
      <c r="N52" s="44">
        <f t="shared" si="4"/>
        <v>64.400000000000006</v>
      </c>
      <c r="O52" s="44">
        <f t="shared" si="4"/>
        <v>64.400000000000006</v>
      </c>
      <c r="P52" s="44">
        <f t="shared" si="4"/>
        <v>64.400000000000006</v>
      </c>
      <c r="Q52" s="44">
        <f t="shared" si="4"/>
        <v>64.400000000000006</v>
      </c>
      <c r="R52" s="44">
        <f t="shared" si="4"/>
        <v>64.400000000000006</v>
      </c>
      <c r="S52" s="44">
        <f t="shared" si="4"/>
        <v>64.400000000000006</v>
      </c>
      <c r="T52" s="44">
        <f t="shared" si="4"/>
        <v>64.400000000000006</v>
      </c>
      <c r="U52" s="44">
        <f t="shared" si="4"/>
        <v>64.400000000000006</v>
      </c>
      <c r="V52" s="44">
        <f t="shared" si="5"/>
        <v>64.400000000000006</v>
      </c>
      <c r="W52" s="44">
        <f t="shared" si="5"/>
        <v>64.400000000000006</v>
      </c>
      <c r="X52" s="44">
        <f t="shared" si="5"/>
        <v>64.400000000000006</v>
      </c>
      <c r="Y52" s="44">
        <f t="shared" si="5"/>
        <v>64.400000000000006</v>
      </c>
      <c r="Z52" s="44">
        <f t="shared" si="5"/>
        <v>64.400000000000006</v>
      </c>
      <c r="AA52" s="44">
        <f t="shared" si="5"/>
        <v>64.400000000000006</v>
      </c>
      <c r="AB52" s="45">
        <f t="shared" si="5"/>
        <v>64.400000000000006</v>
      </c>
    </row>
    <row r="53" spans="1:28">
      <c r="A53" s="40"/>
      <c r="B53" s="41"/>
      <c r="C53" s="41"/>
      <c r="D53" s="41" t="s">
        <v>61</v>
      </c>
      <c r="E53" s="44">
        <f>18*9/5+32</f>
        <v>64.400000000000006</v>
      </c>
      <c r="F53" s="44">
        <f t="shared" si="4"/>
        <v>64.400000000000006</v>
      </c>
      <c r="G53" s="44">
        <f t="shared" si="4"/>
        <v>64.400000000000006</v>
      </c>
      <c r="H53" s="44">
        <f t="shared" si="4"/>
        <v>64.400000000000006</v>
      </c>
      <c r="I53" s="44">
        <f t="shared" si="4"/>
        <v>64.400000000000006</v>
      </c>
      <c r="J53" s="44">
        <f t="shared" si="4"/>
        <v>64.400000000000006</v>
      </c>
      <c r="K53" s="44">
        <f t="shared" si="4"/>
        <v>64.400000000000006</v>
      </c>
      <c r="L53" s="44">
        <f t="shared" si="4"/>
        <v>64.400000000000006</v>
      </c>
      <c r="M53" s="44">
        <f t="shared" si="4"/>
        <v>64.400000000000006</v>
      </c>
      <c r="N53" s="44">
        <f t="shared" si="4"/>
        <v>64.400000000000006</v>
      </c>
      <c r="O53" s="44">
        <f t="shared" si="4"/>
        <v>64.400000000000006</v>
      </c>
      <c r="P53" s="44">
        <f t="shared" si="4"/>
        <v>64.400000000000006</v>
      </c>
      <c r="Q53" s="44">
        <f t="shared" si="4"/>
        <v>64.400000000000006</v>
      </c>
      <c r="R53" s="44">
        <f t="shared" si="4"/>
        <v>64.400000000000006</v>
      </c>
      <c r="S53" s="44">
        <f t="shared" si="4"/>
        <v>64.400000000000006</v>
      </c>
      <c r="T53" s="44">
        <f t="shared" si="4"/>
        <v>64.400000000000006</v>
      </c>
      <c r="U53" s="44">
        <f t="shared" si="4"/>
        <v>64.400000000000006</v>
      </c>
      <c r="V53" s="44">
        <f t="shared" si="5"/>
        <v>64.400000000000006</v>
      </c>
      <c r="W53" s="44">
        <f t="shared" si="5"/>
        <v>64.400000000000006</v>
      </c>
      <c r="X53" s="44">
        <f t="shared" si="5"/>
        <v>64.400000000000006</v>
      </c>
      <c r="Y53" s="44">
        <f t="shared" si="5"/>
        <v>64.400000000000006</v>
      </c>
      <c r="Z53" s="44">
        <f t="shared" si="5"/>
        <v>64.400000000000006</v>
      </c>
      <c r="AA53" s="44">
        <f t="shared" si="5"/>
        <v>64.400000000000006</v>
      </c>
      <c r="AB53" s="45">
        <f t="shared" si="5"/>
        <v>64.400000000000006</v>
      </c>
    </row>
    <row r="54" spans="1:28">
      <c r="A54" s="40"/>
      <c r="B54" s="41"/>
      <c r="C54" s="41"/>
      <c r="D54" s="41" t="s">
        <v>51</v>
      </c>
      <c r="E54" s="44">
        <f>18*9/5+32</f>
        <v>64.400000000000006</v>
      </c>
      <c r="F54" s="44">
        <f t="shared" si="4"/>
        <v>64.400000000000006</v>
      </c>
      <c r="G54" s="44">
        <f t="shared" si="4"/>
        <v>64.400000000000006</v>
      </c>
      <c r="H54" s="44">
        <f t="shared" si="4"/>
        <v>64.400000000000006</v>
      </c>
      <c r="I54" s="44">
        <f t="shared" si="4"/>
        <v>64.400000000000006</v>
      </c>
      <c r="J54" s="44">
        <f t="shared" si="4"/>
        <v>64.400000000000006</v>
      </c>
      <c r="K54" s="44">
        <f t="shared" si="4"/>
        <v>64.400000000000006</v>
      </c>
      <c r="L54" s="44">
        <f t="shared" si="4"/>
        <v>64.400000000000006</v>
      </c>
      <c r="M54" s="44">
        <f t="shared" si="4"/>
        <v>64.400000000000006</v>
      </c>
      <c r="N54" s="44">
        <f t="shared" si="4"/>
        <v>64.400000000000006</v>
      </c>
      <c r="O54" s="44">
        <f t="shared" si="4"/>
        <v>64.400000000000006</v>
      </c>
      <c r="P54" s="44">
        <f t="shared" si="4"/>
        <v>64.400000000000006</v>
      </c>
      <c r="Q54" s="44">
        <f t="shared" si="4"/>
        <v>64.400000000000006</v>
      </c>
      <c r="R54" s="44">
        <f t="shared" si="4"/>
        <v>64.400000000000006</v>
      </c>
      <c r="S54" s="44">
        <f t="shared" si="4"/>
        <v>64.400000000000006</v>
      </c>
      <c r="T54" s="44">
        <f t="shared" si="4"/>
        <v>64.400000000000006</v>
      </c>
      <c r="U54" s="44">
        <f t="shared" si="4"/>
        <v>64.400000000000006</v>
      </c>
      <c r="V54" s="44">
        <f t="shared" si="5"/>
        <v>64.400000000000006</v>
      </c>
      <c r="W54" s="44">
        <f t="shared" si="5"/>
        <v>64.400000000000006</v>
      </c>
      <c r="X54" s="44">
        <f t="shared" si="5"/>
        <v>64.400000000000006</v>
      </c>
      <c r="Y54" s="44">
        <f t="shared" si="5"/>
        <v>64.400000000000006</v>
      </c>
      <c r="Z54" s="44">
        <f t="shared" si="5"/>
        <v>64.400000000000006</v>
      </c>
      <c r="AA54" s="44">
        <f t="shared" si="5"/>
        <v>64.400000000000006</v>
      </c>
      <c r="AB54" s="45">
        <f t="shared" si="5"/>
        <v>64.400000000000006</v>
      </c>
    </row>
    <row r="55" spans="1:28">
      <c r="A55" s="40" t="s">
        <v>204</v>
      </c>
      <c r="B55" s="41" t="s">
        <v>59</v>
      </c>
      <c r="C55" s="41" t="s">
        <v>48</v>
      </c>
      <c r="D55" s="41" t="s">
        <v>55</v>
      </c>
      <c r="E55" s="44">
        <f>27*9/5+32</f>
        <v>80.599999999999994</v>
      </c>
      <c r="F55" s="44">
        <f t="shared" ref="F55:U59" si="6">27*9/5+32</f>
        <v>80.599999999999994</v>
      </c>
      <c r="G55" s="44">
        <f t="shared" si="6"/>
        <v>80.599999999999994</v>
      </c>
      <c r="H55" s="44">
        <f t="shared" si="6"/>
        <v>80.599999999999994</v>
      </c>
      <c r="I55" s="44">
        <f t="shared" si="6"/>
        <v>80.599999999999994</v>
      </c>
      <c r="J55" s="44">
        <f t="shared" si="6"/>
        <v>80.599999999999994</v>
      </c>
      <c r="K55" s="44">
        <f t="shared" si="6"/>
        <v>80.599999999999994</v>
      </c>
      <c r="L55" s="44">
        <f t="shared" si="6"/>
        <v>80.599999999999994</v>
      </c>
      <c r="M55" s="44">
        <f t="shared" si="6"/>
        <v>80.599999999999994</v>
      </c>
      <c r="N55" s="44">
        <f t="shared" si="6"/>
        <v>80.599999999999994</v>
      </c>
      <c r="O55" s="44">
        <f t="shared" si="6"/>
        <v>80.599999999999994</v>
      </c>
      <c r="P55" s="44">
        <f t="shared" si="6"/>
        <v>80.599999999999994</v>
      </c>
      <c r="Q55" s="44">
        <f t="shared" si="6"/>
        <v>80.599999999999994</v>
      </c>
      <c r="R55" s="44">
        <f t="shared" si="6"/>
        <v>80.599999999999994</v>
      </c>
      <c r="S55" s="44">
        <f t="shared" si="6"/>
        <v>80.599999999999994</v>
      </c>
      <c r="T55" s="44">
        <f t="shared" si="6"/>
        <v>80.599999999999994</v>
      </c>
      <c r="U55" s="44">
        <f t="shared" si="6"/>
        <v>80.599999999999994</v>
      </c>
      <c r="V55" s="44">
        <f t="shared" ref="V55:AB59" si="7">27*9/5+32</f>
        <v>80.599999999999994</v>
      </c>
      <c r="W55" s="44">
        <f t="shared" si="7"/>
        <v>80.599999999999994</v>
      </c>
      <c r="X55" s="44">
        <f t="shared" si="7"/>
        <v>80.599999999999994</v>
      </c>
      <c r="Y55" s="44">
        <f t="shared" si="7"/>
        <v>80.599999999999994</v>
      </c>
      <c r="Z55" s="44">
        <f t="shared" si="7"/>
        <v>80.599999999999994</v>
      </c>
      <c r="AA55" s="44">
        <f t="shared" si="7"/>
        <v>80.599999999999994</v>
      </c>
      <c r="AB55" s="45">
        <f t="shared" si="7"/>
        <v>80.599999999999994</v>
      </c>
    </row>
    <row r="56" spans="1:28">
      <c r="A56" s="40"/>
      <c r="B56" s="41" t="s">
        <v>11</v>
      </c>
      <c r="C56" s="41"/>
      <c r="D56" s="41" t="s">
        <v>56</v>
      </c>
      <c r="E56" s="44">
        <f>27*9/5+32</f>
        <v>80.599999999999994</v>
      </c>
      <c r="F56" s="44">
        <f t="shared" si="6"/>
        <v>80.599999999999994</v>
      </c>
      <c r="G56" s="44">
        <f t="shared" si="6"/>
        <v>80.599999999999994</v>
      </c>
      <c r="H56" s="44">
        <f t="shared" si="6"/>
        <v>80.599999999999994</v>
      </c>
      <c r="I56" s="44">
        <f t="shared" si="6"/>
        <v>80.599999999999994</v>
      </c>
      <c r="J56" s="44">
        <f t="shared" si="6"/>
        <v>80.599999999999994</v>
      </c>
      <c r="K56" s="44">
        <f t="shared" si="6"/>
        <v>80.599999999999994</v>
      </c>
      <c r="L56" s="44">
        <f t="shared" si="6"/>
        <v>80.599999999999994</v>
      </c>
      <c r="M56" s="44">
        <f t="shared" si="6"/>
        <v>80.599999999999994</v>
      </c>
      <c r="N56" s="44">
        <f t="shared" si="6"/>
        <v>80.599999999999994</v>
      </c>
      <c r="O56" s="44">
        <f t="shared" si="6"/>
        <v>80.599999999999994</v>
      </c>
      <c r="P56" s="44">
        <f t="shared" si="6"/>
        <v>80.599999999999994</v>
      </c>
      <c r="Q56" s="44">
        <f t="shared" si="6"/>
        <v>80.599999999999994</v>
      </c>
      <c r="R56" s="44">
        <f t="shared" si="6"/>
        <v>80.599999999999994</v>
      </c>
      <c r="S56" s="44">
        <f t="shared" si="6"/>
        <v>80.599999999999994</v>
      </c>
      <c r="T56" s="44">
        <f t="shared" si="6"/>
        <v>80.599999999999994</v>
      </c>
      <c r="U56" s="44">
        <f t="shared" si="6"/>
        <v>80.599999999999994</v>
      </c>
      <c r="V56" s="44">
        <f t="shared" si="7"/>
        <v>80.599999999999994</v>
      </c>
      <c r="W56" s="44">
        <f t="shared" si="7"/>
        <v>80.599999999999994</v>
      </c>
      <c r="X56" s="44">
        <f t="shared" si="7"/>
        <v>80.599999999999994</v>
      </c>
      <c r="Y56" s="44">
        <f t="shared" si="7"/>
        <v>80.599999999999994</v>
      </c>
      <c r="Z56" s="44">
        <f t="shared" si="7"/>
        <v>80.599999999999994</v>
      </c>
      <c r="AA56" s="44">
        <f t="shared" si="7"/>
        <v>80.599999999999994</v>
      </c>
      <c r="AB56" s="45">
        <f t="shared" si="7"/>
        <v>80.599999999999994</v>
      </c>
    </row>
    <row r="57" spans="1:28">
      <c r="A57" s="40"/>
      <c r="B57" s="41"/>
      <c r="C57" s="41"/>
      <c r="D57" s="41" t="s">
        <v>60</v>
      </c>
      <c r="E57" s="44">
        <f>27*9/5+32</f>
        <v>80.599999999999994</v>
      </c>
      <c r="F57" s="44">
        <f t="shared" si="6"/>
        <v>80.599999999999994</v>
      </c>
      <c r="G57" s="44">
        <f t="shared" si="6"/>
        <v>80.599999999999994</v>
      </c>
      <c r="H57" s="44">
        <f t="shared" si="6"/>
        <v>80.599999999999994</v>
      </c>
      <c r="I57" s="44">
        <f t="shared" si="6"/>
        <v>80.599999999999994</v>
      </c>
      <c r="J57" s="44">
        <f t="shared" si="6"/>
        <v>80.599999999999994</v>
      </c>
      <c r="K57" s="44">
        <f t="shared" si="6"/>
        <v>80.599999999999994</v>
      </c>
      <c r="L57" s="44">
        <f t="shared" si="6"/>
        <v>80.599999999999994</v>
      </c>
      <c r="M57" s="44">
        <f t="shared" si="6"/>
        <v>80.599999999999994</v>
      </c>
      <c r="N57" s="44">
        <f t="shared" si="6"/>
        <v>80.599999999999994</v>
      </c>
      <c r="O57" s="44">
        <f t="shared" si="6"/>
        <v>80.599999999999994</v>
      </c>
      <c r="P57" s="44">
        <f t="shared" si="6"/>
        <v>80.599999999999994</v>
      </c>
      <c r="Q57" s="44">
        <f t="shared" si="6"/>
        <v>80.599999999999994</v>
      </c>
      <c r="R57" s="44">
        <f t="shared" si="6"/>
        <v>80.599999999999994</v>
      </c>
      <c r="S57" s="44">
        <f t="shared" si="6"/>
        <v>80.599999999999994</v>
      </c>
      <c r="T57" s="44">
        <f t="shared" si="6"/>
        <v>80.599999999999994</v>
      </c>
      <c r="U57" s="44">
        <f t="shared" si="6"/>
        <v>80.599999999999994</v>
      </c>
      <c r="V57" s="44">
        <f t="shared" si="7"/>
        <v>80.599999999999994</v>
      </c>
      <c r="W57" s="44">
        <f t="shared" si="7"/>
        <v>80.599999999999994</v>
      </c>
      <c r="X57" s="44">
        <f t="shared" si="7"/>
        <v>80.599999999999994</v>
      </c>
      <c r="Y57" s="44">
        <f t="shared" si="7"/>
        <v>80.599999999999994</v>
      </c>
      <c r="Z57" s="44">
        <f t="shared" si="7"/>
        <v>80.599999999999994</v>
      </c>
      <c r="AA57" s="44">
        <f t="shared" si="7"/>
        <v>80.599999999999994</v>
      </c>
      <c r="AB57" s="45">
        <f t="shared" si="7"/>
        <v>80.599999999999994</v>
      </c>
    </row>
    <row r="58" spans="1:28">
      <c r="A58" s="40"/>
      <c r="B58" s="41"/>
      <c r="C58" s="41"/>
      <c r="D58" s="41" t="s">
        <v>61</v>
      </c>
      <c r="E58" s="44">
        <f>27*9/5+32</f>
        <v>80.599999999999994</v>
      </c>
      <c r="F58" s="44">
        <f t="shared" si="6"/>
        <v>80.599999999999994</v>
      </c>
      <c r="G58" s="44">
        <f t="shared" si="6"/>
        <v>80.599999999999994</v>
      </c>
      <c r="H58" s="44">
        <f t="shared" si="6"/>
        <v>80.599999999999994</v>
      </c>
      <c r="I58" s="44">
        <f t="shared" si="6"/>
        <v>80.599999999999994</v>
      </c>
      <c r="J58" s="44">
        <f t="shared" si="6"/>
        <v>80.599999999999994</v>
      </c>
      <c r="K58" s="44">
        <f t="shared" si="6"/>
        <v>80.599999999999994</v>
      </c>
      <c r="L58" s="44">
        <f t="shared" si="6"/>
        <v>80.599999999999994</v>
      </c>
      <c r="M58" s="44">
        <f t="shared" si="6"/>
        <v>80.599999999999994</v>
      </c>
      <c r="N58" s="44">
        <f t="shared" si="6"/>
        <v>80.599999999999994</v>
      </c>
      <c r="O58" s="44">
        <f t="shared" si="6"/>
        <v>80.599999999999994</v>
      </c>
      <c r="P58" s="44">
        <f t="shared" si="6"/>
        <v>80.599999999999994</v>
      </c>
      <c r="Q58" s="44">
        <f t="shared" si="6"/>
        <v>80.599999999999994</v>
      </c>
      <c r="R58" s="44">
        <f t="shared" si="6"/>
        <v>80.599999999999994</v>
      </c>
      <c r="S58" s="44">
        <f t="shared" si="6"/>
        <v>80.599999999999994</v>
      </c>
      <c r="T58" s="44">
        <f t="shared" si="6"/>
        <v>80.599999999999994</v>
      </c>
      <c r="U58" s="44">
        <f t="shared" si="6"/>
        <v>80.599999999999994</v>
      </c>
      <c r="V58" s="44">
        <f t="shared" si="7"/>
        <v>80.599999999999994</v>
      </c>
      <c r="W58" s="44">
        <f t="shared" si="7"/>
        <v>80.599999999999994</v>
      </c>
      <c r="X58" s="44">
        <f t="shared" si="7"/>
        <v>80.599999999999994</v>
      </c>
      <c r="Y58" s="44">
        <f t="shared" si="7"/>
        <v>80.599999999999994</v>
      </c>
      <c r="Z58" s="44">
        <f t="shared" si="7"/>
        <v>80.599999999999994</v>
      </c>
      <c r="AA58" s="44">
        <f t="shared" si="7"/>
        <v>80.599999999999994</v>
      </c>
      <c r="AB58" s="45">
        <f t="shared" si="7"/>
        <v>80.599999999999994</v>
      </c>
    </row>
    <row r="59" spans="1:28">
      <c r="A59" s="40"/>
      <c r="B59" s="41"/>
      <c r="C59" s="41"/>
      <c r="D59" s="41" t="s">
        <v>51</v>
      </c>
      <c r="E59" s="44">
        <f>27*9/5+32</f>
        <v>80.599999999999994</v>
      </c>
      <c r="F59" s="44">
        <f t="shared" si="6"/>
        <v>80.599999999999994</v>
      </c>
      <c r="G59" s="44">
        <f t="shared" si="6"/>
        <v>80.599999999999994</v>
      </c>
      <c r="H59" s="44">
        <f t="shared" si="6"/>
        <v>80.599999999999994</v>
      </c>
      <c r="I59" s="44">
        <f t="shared" si="6"/>
        <v>80.599999999999994</v>
      </c>
      <c r="J59" s="44">
        <f t="shared" si="6"/>
        <v>80.599999999999994</v>
      </c>
      <c r="K59" s="44">
        <f t="shared" si="6"/>
        <v>80.599999999999994</v>
      </c>
      <c r="L59" s="44">
        <f t="shared" si="6"/>
        <v>80.599999999999994</v>
      </c>
      <c r="M59" s="44">
        <f t="shared" si="6"/>
        <v>80.599999999999994</v>
      </c>
      <c r="N59" s="44">
        <f t="shared" si="6"/>
        <v>80.599999999999994</v>
      </c>
      <c r="O59" s="44">
        <f t="shared" si="6"/>
        <v>80.599999999999994</v>
      </c>
      <c r="P59" s="44">
        <f t="shared" si="6"/>
        <v>80.599999999999994</v>
      </c>
      <c r="Q59" s="44">
        <f t="shared" si="6"/>
        <v>80.599999999999994</v>
      </c>
      <c r="R59" s="44">
        <f t="shared" si="6"/>
        <v>80.599999999999994</v>
      </c>
      <c r="S59" s="44">
        <f t="shared" si="6"/>
        <v>80.599999999999994</v>
      </c>
      <c r="T59" s="44">
        <f t="shared" si="6"/>
        <v>80.599999999999994</v>
      </c>
      <c r="U59" s="44">
        <f t="shared" si="6"/>
        <v>80.599999999999994</v>
      </c>
      <c r="V59" s="44">
        <f t="shared" si="7"/>
        <v>80.599999999999994</v>
      </c>
      <c r="W59" s="44">
        <f t="shared" si="7"/>
        <v>80.599999999999994</v>
      </c>
      <c r="X59" s="44">
        <f t="shared" si="7"/>
        <v>80.599999999999994</v>
      </c>
      <c r="Y59" s="44">
        <f t="shared" si="7"/>
        <v>80.599999999999994</v>
      </c>
      <c r="Z59" s="44">
        <f t="shared" si="7"/>
        <v>80.599999999999994</v>
      </c>
      <c r="AA59" s="44">
        <f t="shared" si="7"/>
        <v>80.599999999999994</v>
      </c>
      <c r="AB59" s="45">
        <f t="shared" si="7"/>
        <v>80.599999999999994</v>
      </c>
    </row>
    <row r="60" spans="1:28" ht="20.5">
      <c r="A60" s="40" t="s">
        <v>161</v>
      </c>
      <c r="B60" s="46" t="s">
        <v>174</v>
      </c>
      <c r="C60" s="41" t="s">
        <v>48</v>
      </c>
      <c r="D60" s="41" t="s">
        <v>53</v>
      </c>
      <c r="E60" s="44">
        <v>55.040000000000006</v>
      </c>
      <c r="F60" s="44">
        <v>55.040000000000006</v>
      </c>
      <c r="G60" s="44">
        <v>55.040000000000006</v>
      </c>
      <c r="H60" s="44">
        <v>55.040000000000006</v>
      </c>
      <c r="I60" s="44">
        <v>55.040000000000006</v>
      </c>
      <c r="J60" s="44">
        <v>55.040000000000006</v>
      </c>
      <c r="K60" s="44">
        <v>55.040000000000006</v>
      </c>
      <c r="L60" s="44">
        <v>55.040000000000006</v>
      </c>
      <c r="M60" s="44">
        <v>55.040000000000006</v>
      </c>
      <c r="N60" s="44">
        <v>55.040000000000006</v>
      </c>
      <c r="O60" s="44">
        <v>55.040000000000006</v>
      </c>
      <c r="P60" s="44">
        <v>55.040000000000006</v>
      </c>
      <c r="Q60" s="44">
        <v>55.040000000000006</v>
      </c>
      <c r="R60" s="44">
        <v>55.040000000000006</v>
      </c>
      <c r="S60" s="44">
        <v>55.040000000000006</v>
      </c>
      <c r="T60" s="44">
        <v>55.040000000000006</v>
      </c>
      <c r="U60" s="44">
        <v>55.040000000000006</v>
      </c>
      <c r="V60" s="44">
        <v>55.040000000000006</v>
      </c>
      <c r="W60" s="44">
        <v>55.040000000000006</v>
      </c>
      <c r="X60" s="44">
        <v>55.040000000000006</v>
      </c>
      <c r="Y60" s="44">
        <v>55.040000000000006</v>
      </c>
      <c r="Z60" s="44">
        <v>55.040000000000006</v>
      </c>
      <c r="AA60" s="44">
        <v>55.040000000000006</v>
      </c>
      <c r="AB60" s="45">
        <v>55.040000000000006</v>
      </c>
    </row>
    <row r="61" spans="1:28" ht="20.5">
      <c r="A61" s="25" t="s">
        <v>160</v>
      </c>
      <c r="B61" s="31" t="s">
        <v>174</v>
      </c>
      <c r="C61" s="26" t="s">
        <v>48</v>
      </c>
      <c r="D61" s="26" t="s">
        <v>53</v>
      </c>
      <c r="E61" s="32">
        <v>55.040000000000006</v>
      </c>
      <c r="F61" s="32">
        <v>55.040000000000006</v>
      </c>
      <c r="G61" s="32">
        <v>55.040000000000006</v>
      </c>
      <c r="H61" s="32">
        <v>55.040000000000006</v>
      </c>
      <c r="I61" s="32">
        <v>55.040000000000006</v>
      </c>
      <c r="J61" s="32">
        <v>55.040000000000006</v>
      </c>
      <c r="K61" s="32">
        <v>55.040000000000006</v>
      </c>
      <c r="L61" s="32">
        <v>55.040000000000006</v>
      </c>
      <c r="M61" s="32">
        <v>55.040000000000006</v>
      </c>
      <c r="N61" s="32">
        <v>55.040000000000006</v>
      </c>
      <c r="O61" s="32">
        <v>55.040000000000006</v>
      </c>
      <c r="P61" s="32">
        <v>55.040000000000006</v>
      </c>
      <c r="Q61" s="32">
        <v>55.040000000000006</v>
      </c>
      <c r="R61" s="32">
        <v>55.040000000000006</v>
      </c>
      <c r="S61" s="32">
        <v>55.040000000000006</v>
      </c>
      <c r="T61" s="32">
        <v>55.040000000000006</v>
      </c>
      <c r="U61" s="32">
        <v>55.040000000000006</v>
      </c>
      <c r="V61" s="32">
        <v>55.040000000000006</v>
      </c>
      <c r="W61" s="32">
        <v>55.040000000000006</v>
      </c>
      <c r="X61" s="32">
        <v>55.040000000000006</v>
      </c>
      <c r="Y61" s="32">
        <v>55.040000000000006</v>
      </c>
      <c r="Z61" s="32">
        <v>55.040000000000006</v>
      </c>
      <c r="AA61" s="32">
        <v>55.040000000000006</v>
      </c>
      <c r="AB61" s="33">
        <v>55.040000000000006</v>
      </c>
    </row>
    <row r="62" spans="1:28" ht="20.5">
      <c r="A62" s="25" t="s">
        <v>63</v>
      </c>
      <c r="B62" s="31" t="s">
        <v>174</v>
      </c>
      <c r="C62" s="26" t="s">
        <v>48</v>
      </c>
      <c r="D62" s="26" t="s">
        <v>53</v>
      </c>
      <c r="E62" s="32">
        <v>44.06</v>
      </c>
      <c r="F62" s="32">
        <v>44.06</v>
      </c>
      <c r="G62" s="32">
        <v>44.06</v>
      </c>
      <c r="H62" s="32">
        <v>44.06</v>
      </c>
      <c r="I62" s="32">
        <v>44.06</v>
      </c>
      <c r="J62" s="32">
        <v>44.06</v>
      </c>
      <c r="K62" s="32">
        <v>44.06</v>
      </c>
      <c r="L62" s="32">
        <v>44.06</v>
      </c>
      <c r="M62" s="32">
        <v>44.06</v>
      </c>
      <c r="N62" s="32">
        <v>44.06</v>
      </c>
      <c r="O62" s="32">
        <v>44.06</v>
      </c>
      <c r="P62" s="32">
        <v>44.06</v>
      </c>
      <c r="Q62" s="32">
        <v>44.06</v>
      </c>
      <c r="R62" s="32">
        <v>44.06</v>
      </c>
      <c r="S62" s="32">
        <v>44.06</v>
      </c>
      <c r="T62" s="32">
        <v>44.06</v>
      </c>
      <c r="U62" s="32">
        <v>44.06</v>
      </c>
      <c r="V62" s="32">
        <v>44.06</v>
      </c>
      <c r="W62" s="32">
        <v>44.06</v>
      </c>
      <c r="X62" s="32">
        <v>44.06</v>
      </c>
      <c r="Y62" s="32">
        <v>44.06</v>
      </c>
      <c r="Z62" s="32">
        <v>44.06</v>
      </c>
      <c r="AA62" s="32">
        <v>44.06</v>
      </c>
      <c r="AB62" s="33">
        <v>44.06</v>
      </c>
    </row>
    <row r="63" spans="1:28" ht="20.5">
      <c r="A63" s="25" t="s">
        <v>64</v>
      </c>
      <c r="B63" s="31" t="s">
        <v>174</v>
      </c>
      <c r="C63" s="26" t="s">
        <v>48</v>
      </c>
      <c r="D63" s="26" t="s">
        <v>53</v>
      </c>
      <c r="E63" s="29">
        <v>179.6</v>
      </c>
      <c r="F63" s="29">
        <v>179.6</v>
      </c>
      <c r="G63" s="29">
        <v>179.6</v>
      </c>
      <c r="H63" s="29">
        <v>179.6</v>
      </c>
      <c r="I63" s="29">
        <v>179.6</v>
      </c>
      <c r="J63" s="29">
        <v>179.6</v>
      </c>
      <c r="K63" s="29">
        <v>179.6</v>
      </c>
      <c r="L63" s="29">
        <v>179.6</v>
      </c>
      <c r="M63" s="29">
        <v>179.6</v>
      </c>
      <c r="N63" s="29">
        <v>179.6</v>
      </c>
      <c r="O63" s="29">
        <v>179.6</v>
      </c>
      <c r="P63" s="29">
        <v>179.6</v>
      </c>
      <c r="Q63" s="29">
        <v>179.6</v>
      </c>
      <c r="R63" s="29">
        <v>179.6</v>
      </c>
      <c r="S63" s="29">
        <v>179.6</v>
      </c>
      <c r="T63" s="29">
        <v>179.6</v>
      </c>
      <c r="U63" s="29">
        <v>179.6</v>
      </c>
      <c r="V63" s="29">
        <v>179.6</v>
      </c>
      <c r="W63" s="29">
        <v>179.6</v>
      </c>
      <c r="X63" s="29">
        <v>179.6</v>
      </c>
      <c r="Y63" s="29">
        <v>179.6</v>
      </c>
      <c r="Z63" s="29">
        <v>179.6</v>
      </c>
      <c r="AA63" s="29">
        <v>179.6</v>
      </c>
      <c r="AB63" s="30">
        <v>179.6</v>
      </c>
    </row>
    <row r="64" spans="1:28">
      <c r="A64" s="25" t="s">
        <v>163</v>
      </c>
      <c r="B64" s="26" t="s">
        <v>58</v>
      </c>
      <c r="C64" s="26" t="s">
        <v>48</v>
      </c>
      <c r="D64" s="26" t="s">
        <v>49</v>
      </c>
      <c r="E64" s="29">
        <v>1</v>
      </c>
      <c r="F64" s="29">
        <v>1</v>
      </c>
      <c r="G64" s="29">
        <v>1</v>
      </c>
      <c r="H64" s="29">
        <v>1</v>
      </c>
      <c r="I64" s="29">
        <v>1</v>
      </c>
      <c r="J64" s="29">
        <v>1</v>
      </c>
      <c r="K64" s="29">
        <v>1</v>
      </c>
      <c r="L64" s="29">
        <v>1</v>
      </c>
      <c r="M64" s="29">
        <v>1</v>
      </c>
      <c r="N64" s="29">
        <v>1</v>
      </c>
      <c r="O64" s="29">
        <v>1</v>
      </c>
      <c r="P64" s="29">
        <v>1</v>
      </c>
      <c r="Q64" s="29">
        <v>1</v>
      </c>
      <c r="R64" s="29">
        <v>1</v>
      </c>
      <c r="S64" s="29">
        <v>1</v>
      </c>
      <c r="T64" s="29">
        <v>1</v>
      </c>
      <c r="U64" s="29">
        <v>1</v>
      </c>
      <c r="V64" s="29">
        <v>1</v>
      </c>
      <c r="W64" s="29">
        <v>1</v>
      </c>
      <c r="X64" s="29">
        <v>1</v>
      </c>
      <c r="Y64" s="29">
        <v>1</v>
      </c>
      <c r="Z64" s="29">
        <v>1</v>
      </c>
      <c r="AA64" s="29">
        <v>1</v>
      </c>
      <c r="AB64" s="30">
        <v>1</v>
      </c>
    </row>
    <row r="65" spans="1:28">
      <c r="A65" s="25" t="s">
        <v>164</v>
      </c>
      <c r="B65" s="26"/>
      <c r="C65" s="26"/>
      <c r="D65" s="26" t="s">
        <v>50</v>
      </c>
      <c r="E65" s="29">
        <v>1</v>
      </c>
      <c r="F65" s="29">
        <v>1</v>
      </c>
      <c r="G65" s="29">
        <v>1</v>
      </c>
      <c r="H65" s="29">
        <v>1</v>
      </c>
      <c r="I65" s="29">
        <v>1</v>
      </c>
      <c r="J65" s="29">
        <v>1</v>
      </c>
      <c r="K65" s="29">
        <v>1</v>
      </c>
      <c r="L65" s="29">
        <v>1</v>
      </c>
      <c r="M65" s="29">
        <v>1</v>
      </c>
      <c r="N65" s="29">
        <v>1</v>
      </c>
      <c r="O65" s="29">
        <v>1</v>
      </c>
      <c r="P65" s="29">
        <v>1</v>
      </c>
      <c r="Q65" s="29">
        <v>1</v>
      </c>
      <c r="R65" s="29">
        <v>1</v>
      </c>
      <c r="S65" s="29">
        <v>1</v>
      </c>
      <c r="T65" s="29">
        <v>1</v>
      </c>
      <c r="U65" s="29">
        <v>1</v>
      </c>
      <c r="V65" s="29">
        <v>1</v>
      </c>
      <c r="W65" s="29">
        <v>1</v>
      </c>
      <c r="X65" s="29">
        <v>1</v>
      </c>
      <c r="Y65" s="29">
        <v>1</v>
      </c>
      <c r="Z65" s="29">
        <v>1</v>
      </c>
      <c r="AA65" s="29">
        <v>1</v>
      </c>
      <c r="AB65" s="30">
        <v>1</v>
      </c>
    </row>
    <row r="66" spans="1:28">
      <c r="A66" s="25"/>
      <c r="B66" s="26"/>
      <c r="C66" s="26"/>
      <c r="D66" s="26" t="s">
        <v>51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30">
        <v>1</v>
      </c>
    </row>
    <row r="67" spans="1:28">
      <c r="A67" s="25" t="s">
        <v>62</v>
      </c>
      <c r="B67" s="26" t="s">
        <v>58</v>
      </c>
      <c r="C67" s="26" t="s">
        <v>48</v>
      </c>
      <c r="D67" s="26" t="s">
        <v>49</v>
      </c>
      <c r="E67" s="29">
        <v>0</v>
      </c>
      <c r="F67" s="29">
        <v>0</v>
      </c>
      <c r="G67" s="29">
        <v>0</v>
      </c>
      <c r="H67" s="29">
        <v>0</v>
      </c>
      <c r="I67" s="29">
        <v>0</v>
      </c>
      <c r="J67" s="29">
        <v>0</v>
      </c>
      <c r="K67" s="29">
        <v>0</v>
      </c>
      <c r="L67" s="29">
        <v>1</v>
      </c>
      <c r="M67" s="29">
        <v>1</v>
      </c>
      <c r="N67" s="29">
        <v>1</v>
      </c>
      <c r="O67" s="29">
        <v>1</v>
      </c>
      <c r="P67" s="29">
        <v>1</v>
      </c>
      <c r="Q67" s="29">
        <v>1</v>
      </c>
      <c r="R67" s="29">
        <v>1</v>
      </c>
      <c r="S67" s="29">
        <v>1</v>
      </c>
      <c r="T67" s="29">
        <v>1</v>
      </c>
      <c r="U67" s="29">
        <v>1</v>
      </c>
      <c r="V67" s="29">
        <v>1</v>
      </c>
      <c r="W67" s="29">
        <v>1</v>
      </c>
      <c r="X67" s="29">
        <v>1</v>
      </c>
      <c r="Y67" s="29">
        <v>1</v>
      </c>
      <c r="Z67" s="29">
        <v>1</v>
      </c>
      <c r="AA67" s="29">
        <v>0</v>
      </c>
      <c r="AB67" s="30">
        <v>0</v>
      </c>
    </row>
    <row r="68" spans="1:28">
      <c r="A68" s="25" t="s">
        <v>162</v>
      </c>
      <c r="B68" s="26"/>
      <c r="C68" s="26"/>
      <c r="D68" s="26" t="s">
        <v>50</v>
      </c>
      <c r="E68" s="29">
        <v>0</v>
      </c>
      <c r="F68" s="29">
        <v>0</v>
      </c>
      <c r="G68" s="29">
        <v>0</v>
      </c>
      <c r="H68" s="29">
        <v>0</v>
      </c>
      <c r="I68" s="29">
        <v>0</v>
      </c>
      <c r="J68" s="29">
        <v>0</v>
      </c>
      <c r="K68" s="29">
        <v>0</v>
      </c>
      <c r="L68" s="29">
        <v>1</v>
      </c>
      <c r="M68" s="29">
        <v>1</v>
      </c>
      <c r="N68" s="29">
        <v>1</v>
      </c>
      <c r="O68" s="29">
        <v>1</v>
      </c>
      <c r="P68" s="29">
        <v>1</v>
      </c>
      <c r="Q68" s="29">
        <v>1</v>
      </c>
      <c r="R68" s="29">
        <v>1</v>
      </c>
      <c r="S68" s="29">
        <v>1</v>
      </c>
      <c r="T68" s="29">
        <v>1</v>
      </c>
      <c r="U68" s="29">
        <v>1</v>
      </c>
      <c r="V68" s="29">
        <v>1</v>
      </c>
      <c r="W68" s="29">
        <v>0</v>
      </c>
      <c r="X68" s="29">
        <v>0</v>
      </c>
      <c r="Y68" s="29">
        <v>0</v>
      </c>
      <c r="Z68" s="29">
        <v>0</v>
      </c>
      <c r="AA68" s="29">
        <v>0</v>
      </c>
      <c r="AB68" s="30">
        <v>0</v>
      </c>
    </row>
    <row r="69" spans="1:28">
      <c r="A69" s="34"/>
      <c r="B69" s="35"/>
      <c r="C69" s="35"/>
      <c r="D69" s="35" t="s">
        <v>51</v>
      </c>
      <c r="E69" s="36">
        <v>0</v>
      </c>
      <c r="F69" s="36">
        <v>0</v>
      </c>
      <c r="G69" s="36">
        <v>0</v>
      </c>
      <c r="H69" s="36">
        <v>0</v>
      </c>
      <c r="I69" s="36">
        <v>0</v>
      </c>
      <c r="J69" s="36">
        <v>0</v>
      </c>
      <c r="K69" s="36">
        <v>0</v>
      </c>
      <c r="L69" s="36">
        <v>0</v>
      </c>
      <c r="M69" s="36">
        <v>0</v>
      </c>
      <c r="N69" s="36">
        <v>0</v>
      </c>
      <c r="O69" s="36">
        <v>0</v>
      </c>
      <c r="P69" s="36">
        <v>0</v>
      </c>
      <c r="Q69" s="36">
        <v>0</v>
      </c>
      <c r="R69" s="36">
        <v>0</v>
      </c>
      <c r="S69" s="36">
        <v>0</v>
      </c>
      <c r="T69" s="36">
        <v>0</v>
      </c>
      <c r="U69" s="36">
        <v>0</v>
      </c>
      <c r="V69" s="36">
        <v>0</v>
      </c>
      <c r="W69" s="36">
        <v>0</v>
      </c>
      <c r="X69" s="36">
        <v>0</v>
      </c>
      <c r="Y69" s="36">
        <v>0</v>
      </c>
      <c r="Z69" s="36">
        <v>0</v>
      </c>
      <c r="AA69" s="36">
        <v>0</v>
      </c>
      <c r="AB69" s="37">
        <v>0</v>
      </c>
    </row>
    <row r="70" spans="1:28" ht="32.4" customHeight="1">
      <c r="A70" s="65" t="s">
        <v>242</v>
      </c>
      <c r="B70" s="66" t="s">
        <v>239</v>
      </c>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row>
    <row r="71" spans="1:28">
      <c r="A71" s="47"/>
      <c r="B71" s="47"/>
      <c r="C71" s="47"/>
      <c r="D71" s="47"/>
      <c r="E71" s="48"/>
      <c r="F71" s="48"/>
      <c r="G71" s="48"/>
      <c r="H71" s="48"/>
      <c r="I71" s="48"/>
      <c r="J71" s="48"/>
      <c r="K71" s="48"/>
      <c r="L71" s="48"/>
      <c r="M71" s="48"/>
      <c r="N71" s="48"/>
      <c r="O71" s="48"/>
      <c r="P71" s="48"/>
      <c r="Q71" s="48"/>
      <c r="R71" s="48"/>
      <c r="S71" s="48"/>
      <c r="T71" s="48"/>
      <c r="U71" s="48"/>
      <c r="V71" s="48"/>
      <c r="W71" s="48"/>
      <c r="X71" s="48"/>
      <c r="Y71" s="48"/>
      <c r="Z71" s="48"/>
      <c r="AA71" s="48"/>
      <c r="AB71" s="48"/>
    </row>
    <row r="72" spans="1:28">
      <c r="A72" s="47"/>
      <c r="B72" s="47"/>
      <c r="C72" s="47"/>
      <c r="D72" s="47"/>
      <c r="E72" s="48"/>
      <c r="F72" s="48"/>
      <c r="G72" s="48"/>
      <c r="H72" s="48"/>
      <c r="I72" s="48"/>
      <c r="J72" s="48"/>
      <c r="K72" s="48"/>
      <c r="L72" s="48"/>
      <c r="M72" s="48"/>
      <c r="N72" s="48"/>
      <c r="O72" s="48"/>
      <c r="P72" s="48"/>
      <c r="Q72" s="48"/>
      <c r="R72" s="48"/>
      <c r="S72" s="48"/>
      <c r="T72" s="48"/>
      <c r="U72" s="48"/>
      <c r="V72" s="48"/>
      <c r="W72" s="48"/>
      <c r="X72" s="48"/>
      <c r="Y72" s="48"/>
      <c r="Z72" s="48"/>
      <c r="AA72" s="48"/>
      <c r="AB72" s="48"/>
    </row>
    <row r="73" spans="1:28">
      <c r="A73" s="47"/>
      <c r="B73" s="47"/>
      <c r="C73" s="47"/>
      <c r="D73" s="47"/>
      <c r="E73" s="48"/>
      <c r="F73" s="48"/>
      <c r="G73" s="48"/>
      <c r="H73" s="48"/>
      <c r="I73" s="48"/>
      <c r="J73" s="48"/>
      <c r="K73" s="48"/>
      <c r="L73" s="48"/>
      <c r="M73" s="48"/>
      <c r="N73" s="48"/>
      <c r="O73" s="48"/>
      <c r="P73" s="48"/>
      <c r="Q73" s="48"/>
      <c r="R73" s="48"/>
      <c r="S73" s="48"/>
      <c r="T73" s="48"/>
      <c r="U73" s="48"/>
      <c r="V73" s="48"/>
      <c r="W73" s="48"/>
      <c r="X73" s="48"/>
      <c r="Y73" s="48"/>
      <c r="Z73" s="48"/>
      <c r="AA73" s="48"/>
      <c r="AB73" s="48"/>
    </row>
  </sheetData>
  <mergeCells count="4">
    <mergeCell ref="A36:AB36"/>
    <mergeCell ref="A2:AB2"/>
    <mergeCell ref="A28:AB28"/>
    <mergeCell ref="A32:AB32"/>
  </mergeCells>
  <phoneticPr fontId="2"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Readme</vt:lpstr>
      <vt:lpstr>Building Description</vt:lpstr>
      <vt:lpstr>Zone Summary</vt:lpstr>
      <vt:lpstr>Lighting</vt:lpstr>
      <vt:lpstr>Occupancy</vt:lpstr>
      <vt:lpstr>Electric Equipment</vt:lpstr>
      <vt:lpstr>Ventilation</vt:lpstr>
      <vt:lpstr>Outdoor Air</vt:lpstr>
      <vt:lpstr>Schedules</vt:lpstr>
      <vt:lpstr>SchedulePlots</vt:lpstr>
      <vt:lpstr>'Building Description'!Print_Titles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Xie, Yulong</dc:creator>
  <cp:lastModifiedBy>Im, Piljae</cp:lastModifiedBy>
  <cp:lastPrinted>2011-02-24T17:53:16Z</cp:lastPrinted>
  <dcterms:created xsi:type="dcterms:W3CDTF">2008-01-14T18:21:26Z</dcterms:created>
  <dcterms:modified xsi:type="dcterms:W3CDTF">2019-11-15T18:53:15Z</dcterms:modified>
</cp:coreProperties>
</file>