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yu\Dropbox (Energy Technologies)\LBNL\OpenStudio-Laboratories\Scorecard\"/>
    </mc:Choice>
  </mc:AlternateContent>
  <bookViews>
    <workbookView xWindow="0" yWindow="458" windowWidth="28800" windowHeight="12368" firstSheet="1" activeTab="1"/>
  </bookViews>
  <sheets>
    <sheet name="Readme" sheetId="10" r:id="rId1"/>
    <sheet name="Building Description" sheetId="7" r:id="rId2"/>
    <sheet name="Zone Summary" sheetId="16" r:id="rId3"/>
    <sheet name="Outdoor Air" sheetId="17" r:id="rId4"/>
    <sheet name="Schedules" sheetId="12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'Building Description'!$5:$5</definedName>
    <definedName name="Z_76B31FA6_86C0_4976_9399_063E4EF8EAF6_.wvu.Rows" localSheetId="4" hidden="1">Schedules!#REF!</definedName>
  </definedNames>
  <calcPr calcId="152511"/>
</workbook>
</file>

<file path=xl/calcChain.xml><?xml version="1.0" encoding="utf-8"?>
<calcChain xmlns="http://schemas.openxmlformats.org/spreadsheetml/2006/main">
  <c r="F5" i="17" l="1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E13" i="17" l="1"/>
  <c r="J11" i="17"/>
  <c r="O11" i="17" s="1"/>
  <c r="I11" i="17"/>
  <c r="N11" i="17" s="1"/>
  <c r="H11" i="17"/>
  <c r="M11" i="17" s="1"/>
  <c r="G11" i="17"/>
  <c r="L11" i="17" s="1"/>
  <c r="F11" i="17"/>
  <c r="K11" i="17" s="1"/>
  <c r="E10" i="17"/>
  <c r="J8" i="17"/>
  <c r="O8" i="17" s="1"/>
  <c r="I8" i="17"/>
  <c r="N8" i="17" s="1"/>
  <c r="H8" i="17"/>
  <c r="M8" i="17" s="1"/>
  <c r="G8" i="17"/>
  <c r="L8" i="17" s="1"/>
  <c r="F8" i="17"/>
  <c r="K8" i="17" s="1"/>
  <c r="E7" i="17"/>
  <c r="N11" i="16" l="1"/>
  <c r="E12" i="17" s="1"/>
  <c r="N10" i="16"/>
  <c r="E11" i="17" s="1"/>
  <c r="N8" i="16"/>
  <c r="E9" i="17" s="1"/>
  <c r="N7" i="16"/>
  <c r="E8" i="17" s="1"/>
  <c r="N5" i="16"/>
  <c r="E6" i="17" s="1"/>
  <c r="J9" i="17" l="1"/>
  <c r="O9" i="17" s="1"/>
  <c r="G6" i="17"/>
  <c r="L6" i="17" s="1"/>
  <c r="I9" i="17"/>
  <c r="N9" i="17" s="1"/>
  <c r="H6" i="17"/>
  <c r="M6" i="17" s="1"/>
  <c r="J12" i="17"/>
  <c r="O12" i="17" s="1"/>
  <c r="I12" i="17"/>
  <c r="N12" i="17" s="1"/>
  <c r="H12" i="17"/>
  <c r="M12" i="17" s="1"/>
  <c r="G12" i="17"/>
  <c r="L12" i="17" s="1"/>
  <c r="H9" i="17"/>
  <c r="M9" i="17" s="1"/>
  <c r="I6" i="17"/>
  <c r="N6" i="17" s="1"/>
  <c r="G9" i="17"/>
  <c r="L9" i="17" s="1"/>
  <c r="J6" i="17"/>
  <c r="O6" i="17" s="1"/>
  <c r="F9" i="17"/>
  <c r="K9" i="17" s="1"/>
  <c r="F6" i="17"/>
  <c r="K6" i="17" s="1"/>
  <c r="F12" i="17"/>
  <c r="K12" i="17" s="1"/>
  <c r="J5" i="17"/>
  <c r="O5" i="17" s="1"/>
  <c r="I5" i="17"/>
  <c r="N5" i="17" s="1"/>
  <c r="I29" i="16"/>
  <c r="J29" i="16"/>
  <c r="K29" i="16"/>
  <c r="L29" i="16"/>
  <c r="M14" i="16"/>
  <c r="M15" i="16"/>
  <c r="M16" i="16"/>
  <c r="M17" i="16"/>
  <c r="M18" i="16"/>
  <c r="M19" i="16"/>
  <c r="M20" i="16"/>
  <c r="M21" i="16"/>
  <c r="M22" i="16"/>
  <c r="M23" i="16"/>
  <c r="M24" i="16"/>
  <c r="M13" i="16"/>
  <c r="H5" i="17" l="1"/>
  <c r="M5" i="17" s="1"/>
  <c r="G5" i="17"/>
  <c r="L5" i="17" s="1"/>
  <c r="K5" i="17"/>
  <c r="B26" i="17"/>
  <c r="O29" i="16"/>
  <c r="N14" i="16"/>
  <c r="E15" i="17" s="1"/>
  <c r="N4" i="16"/>
  <c r="E5" i="17" s="1"/>
  <c r="N13" i="16"/>
  <c r="E14" i="17" s="1"/>
  <c r="F14" i="17" s="1"/>
  <c r="K14" i="17" s="1"/>
  <c r="N15" i="16"/>
  <c r="E16" i="17" s="1"/>
  <c r="N16" i="16"/>
  <c r="E17" i="17" s="1"/>
  <c r="N17" i="16"/>
  <c r="E18" i="17" s="1"/>
  <c r="N18" i="16"/>
  <c r="E19" i="17" s="1"/>
  <c r="N19" i="16"/>
  <c r="E20" i="17" s="1"/>
  <c r="N20" i="16"/>
  <c r="E21" i="17" s="1"/>
  <c r="N21" i="16"/>
  <c r="E22" i="17" s="1"/>
  <c r="N22" i="16"/>
  <c r="E23" i="17" s="1"/>
  <c r="N23" i="16"/>
  <c r="E24" i="17" s="1"/>
  <c r="N24" i="16"/>
  <c r="E25" i="17" s="1"/>
  <c r="M29" i="16"/>
  <c r="H29" i="16"/>
  <c r="F13" i="16"/>
  <c r="G13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3" i="16"/>
  <c r="G23" i="16" s="1"/>
  <c r="F24" i="16"/>
  <c r="G24" i="16" s="1"/>
  <c r="F25" i="16"/>
  <c r="F26" i="16"/>
  <c r="F27" i="16"/>
  <c r="B28" i="16"/>
  <c r="F19" i="17" l="1"/>
  <c r="K19" i="17" s="1"/>
  <c r="J19" i="17"/>
  <c r="O19" i="17" s="1"/>
  <c r="I19" i="17"/>
  <c r="N19" i="17" s="1"/>
  <c r="H18" i="17"/>
  <c r="M18" i="17" s="1"/>
  <c r="J18" i="17"/>
  <c r="O18" i="17" s="1"/>
  <c r="I18" i="17"/>
  <c r="N18" i="17" s="1"/>
  <c r="H21" i="17"/>
  <c r="M21" i="17" s="1"/>
  <c r="I21" i="17"/>
  <c r="N21" i="17" s="1"/>
  <c r="J21" i="17"/>
  <c r="O21" i="17" s="1"/>
  <c r="G15" i="17"/>
  <c r="L15" i="17" s="1"/>
  <c r="J15" i="17"/>
  <c r="O15" i="17" s="1"/>
  <c r="I15" i="17"/>
  <c r="N15" i="17" s="1"/>
  <c r="F25" i="17"/>
  <c r="K25" i="17" s="1"/>
  <c r="I25" i="17"/>
  <c r="N25" i="17" s="1"/>
  <c r="J25" i="17"/>
  <c r="O25" i="17" s="1"/>
  <c r="F17" i="17"/>
  <c r="K17" i="17" s="1"/>
  <c r="I17" i="17"/>
  <c r="N17" i="17" s="1"/>
  <c r="J17" i="17"/>
  <c r="O17" i="17" s="1"/>
  <c r="F23" i="17"/>
  <c r="K23" i="17" s="1"/>
  <c r="J23" i="17"/>
  <c r="O23" i="17" s="1"/>
  <c r="I23" i="17"/>
  <c r="N23" i="17" s="1"/>
  <c r="J14" i="17"/>
  <c r="I14" i="17"/>
  <c r="H20" i="17"/>
  <c r="M20" i="17" s="1"/>
  <c r="J20" i="17"/>
  <c r="O20" i="17" s="1"/>
  <c r="I20" i="17"/>
  <c r="N20" i="17" s="1"/>
  <c r="G24" i="17"/>
  <c r="L24" i="17" s="1"/>
  <c r="J24" i="17"/>
  <c r="O24" i="17" s="1"/>
  <c r="I24" i="17"/>
  <c r="N24" i="17" s="1"/>
  <c r="G16" i="17"/>
  <c r="L16" i="17" s="1"/>
  <c r="J16" i="17"/>
  <c r="O16" i="17" s="1"/>
  <c r="I16" i="17"/>
  <c r="N16" i="17" s="1"/>
  <c r="H22" i="17"/>
  <c r="M22" i="17" s="1"/>
  <c r="J22" i="17"/>
  <c r="O22" i="17" s="1"/>
  <c r="I22" i="17"/>
  <c r="N22" i="17" s="1"/>
  <c r="F28" i="16"/>
  <c r="G21" i="17"/>
  <c r="L21" i="17" s="1"/>
  <c r="D28" i="16"/>
  <c r="G28" i="16"/>
  <c r="H23" i="17"/>
  <c r="M23" i="17" s="1"/>
  <c r="G23" i="17"/>
  <c r="L23" i="17" s="1"/>
  <c r="F21" i="17"/>
  <c r="K21" i="17" s="1"/>
  <c r="H24" i="17"/>
  <c r="M24" i="17" s="1"/>
  <c r="F18" i="17"/>
  <c r="K18" i="17" s="1"/>
  <c r="H16" i="17"/>
  <c r="M16" i="17" s="1"/>
  <c r="F22" i="17"/>
  <c r="K22" i="17" s="1"/>
  <c r="H15" i="17"/>
  <c r="M15" i="17" s="1"/>
  <c r="G17" i="17"/>
  <c r="L17" i="17" s="1"/>
  <c r="H25" i="17"/>
  <c r="M25" i="17" s="1"/>
  <c r="G18" i="17"/>
  <c r="L18" i="17" s="1"/>
  <c r="G22" i="17"/>
  <c r="L22" i="17" s="1"/>
  <c r="F15" i="17"/>
  <c r="K15" i="17" s="1"/>
  <c r="H19" i="17"/>
  <c r="M19" i="17" s="1"/>
  <c r="F20" i="17"/>
  <c r="K20" i="17" s="1"/>
  <c r="G25" i="17"/>
  <c r="L25" i="17" s="1"/>
  <c r="H17" i="17"/>
  <c r="M17" i="17" s="1"/>
  <c r="F16" i="17"/>
  <c r="K16" i="17" s="1"/>
  <c r="F24" i="17"/>
  <c r="K24" i="17" s="1"/>
  <c r="G19" i="17"/>
  <c r="L19" i="17" s="1"/>
  <c r="G20" i="17"/>
  <c r="L20" i="17" s="1"/>
  <c r="G14" i="17"/>
  <c r="L14" i="17" s="1"/>
  <c r="H14" i="17"/>
  <c r="M14" i="17" s="1"/>
  <c r="E26" i="17"/>
  <c r="N28" i="16"/>
  <c r="J26" i="17" l="1"/>
  <c r="O26" i="17" s="1"/>
  <c r="O14" i="17"/>
  <c r="I26" i="17"/>
  <c r="N26" i="17" s="1"/>
  <c r="N14" i="17"/>
  <c r="F26" i="17"/>
  <c r="K26" i="17" s="1"/>
  <c r="H26" i="17"/>
  <c r="M26" i="17" s="1"/>
  <c r="G26" i="17"/>
  <c r="L26" i="17" s="1"/>
</calcChain>
</file>

<file path=xl/sharedStrings.xml><?xml version="1.0" encoding="utf-8"?>
<sst xmlns="http://schemas.openxmlformats.org/spreadsheetml/2006/main" count="653" uniqueCount="397">
  <si>
    <t>No</t>
  </si>
  <si>
    <t>Lighting</t>
  </si>
  <si>
    <t>Item</t>
  </si>
  <si>
    <t xml:space="preserve">Descriptions
</t>
  </si>
  <si>
    <t>Data Source</t>
  </si>
  <si>
    <t>Program</t>
  </si>
  <si>
    <t>Vintage</t>
  </si>
  <si>
    <t>Available fuel types</t>
  </si>
  <si>
    <t>Building Type (Principal Building Function)</t>
  </si>
  <si>
    <t>Building Prototype</t>
  </si>
  <si>
    <t>Form</t>
  </si>
  <si>
    <t>Total Floor Area (sq feet)</t>
  </si>
  <si>
    <t xml:space="preserve">Aspect Ratio </t>
  </si>
  <si>
    <t>Number of Floors</t>
  </si>
  <si>
    <t>Window Locations</t>
  </si>
  <si>
    <t>Shading Geometry</t>
  </si>
  <si>
    <t>Azimuth</t>
  </si>
  <si>
    <t xml:space="preserve">Thermal Zoning
</t>
  </si>
  <si>
    <t>Floor to ceiling height (feet)</t>
  </si>
  <si>
    <t>Glazing sill height (feet)</t>
  </si>
  <si>
    <t>Architecture</t>
  </si>
  <si>
    <t>Exterior walls</t>
  </si>
  <si>
    <t xml:space="preserve">    Construction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</si>
  <si>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and/or
    R-value (h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 / Btu)</t>
    </r>
  </si>
  <si>
    <t xml:space="preserve">    Dimensions</t>
  </si>
  <si>
    <t xml:space="preserve">    Tilts and orientations</t>
  </si>
  <si>
    <t>Roof</t>
  </si>
  <si>
    <t>Window</t>
  </si>
  <si>
    <t xml:space="preserve">    Glass-Type and frame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</si>
  <si>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</t>
    </r>
  </si>
  <si>
    <t xml:space="preserve">    SHGC (all)</t>
  </si>
  <si>
    <t xml:space="preserve">    Visible transmittance</t>
  </si>
  <si>
    <t xml:space="preserve">    Operable area</t>
  </si>
  <si>
    <t>Skylight</t>
  </si>
  <si>
    <t>NA</t>
  </si>
  <si>
    <t>Foundation</t>
  </si>
  <si>
    <t>Foundation Type</t>
  </si>
  <si>
    <t xml:space="preserve">    Thermal properties for ground level floor
    U-factor (Btu / h * ft2 * °F) 
    and/or
    R-value (h * ft2 * °F / Btu)</t>
  </si>
  <si>
    <t xml:space="preserve">    Thermal properties for basement walls</t>
  </si>
  <si>
    <t>Interior Partitions</t>
  </si>
  <si>
    <t xml:space="preserve">   Construction</t>
  </si>
  <si>
    <t xml:space="preserve">   Dimensions</t>
  </si>
  <si>
    <t>Internal Mass</t>
  </si>
  <si>
    <t>Air Barrier System</t>
  </si>
  <si>
    <t>HVAC</t>
  </si>
  <si>
    <t>System Type</t>
  </si>
  <si>
    <t xml:space="preserve">    Heating type</t>
  </si>
  <si>
    <t xml:space="preserve">    Cooling type</t>
  </si>
  <si>
    <t xml:space="preserve">    Distribution and terminal units</t>
  </si>
  <si>
    <t>HVAC Sizing</t>
  </si>
  <si>
    <t xml:space="preserve">    Air Conditioning</t>
  </si>
  <si>
    <t xml:space="preserve">    Heating</t>
  </si>
  <si>
    <t>HVAC Efficiency</t>
  </si>
  <si>
    <t>HVAC Control</t>
  </si>
  <si>
    <t xml:space="preserve">    Thermostat Setpoint</t>
  </si>
  <si>
    <t xml:space="preserve">    Thermostat Setback</t>
  </si>
  <si>
    <t xml:space="preserve">    Supply air temperature</t>
  </si>
  <si>
    <t xml:space="preserve">    Chilled water supply temperatures</t>
  </si>
  <si>
    <t xml:space="preserve">    Hot water supply temperatures</t>
  </si>
  <si>
    <t xml:space="preserve">    Economizers</t>
  </si>
  <si>
    <t xml:space="preserve">    Ventilation</t>
  </si>
  <si>
    <t xml:space="preserve">    Demand Control Ventilation</t>
  </si>
  <si>
    <t xml:space="preserve">    Energy Recovery</t>
  </si>
  <si>
    <t>Supply Fan</t>
  </si>
  <si>
    <t xml:space="preserve">    Fan schedules</t>
  </si>
  <si>
    <r>
      <t xml:space="preserve">See under </t>
    </r>
    <r>
      <rPr>
        <b/>
        <sz val="10"/>
        <color indexed="8"/>
        <rFont val="Arial"/>
        <family val="2"/>
      </rPr>
      <t>Schedules</t>
    </r>
  </si>
  <si>
    <t xml:space="preserve">    Supply Fan Total Efficiency (%)</t>
  </si>
  <si>
    <t xml:space="preserve">    Supply Fan Pressure Drop</t>
  </si>
  <si>
    <t>Various depending on the fan supply air cfm</t>
  </si>
  <si>
    <t>Pump</t>
  </si>
  <si>
    <t xml:space="preserve">     Pump Type</t>
  </si>
  <si>
    <t xml:space="preserve">     Rated Pump Head</t>
  </si>
  <si>
    <t xml:space="preserve">     Pump Power</t>
  </si>
  <si>
    <t>Cooling Tower</t>
  </si>
  <si>
    <t xml:space="preserve">     Cooling Tower Type</t>
  </si>
  <si>
    <t xml:space="preserve">     Cooling Tower Power</t>
  </si>
  <si>
    <t>Service Water Heating</t>
  </si>
  <si>
    <t xml:space="preserve">    SWH type</t>
  </si>
  <si>
    <t xml:space="preserve">    Fuel type</t>
  </si>
  <si>
    <t xml:space="preserve">    Thermal efficiency (%)</t>
  </si>
  <si>
    <t xml:space="preserve">    Tank Volume (gal)</t>
  </si>
  <si>
    <t xml:space="preserve">    Water temperature setpoint</t>
  </si>
  <si>
    <t xml:space="preserve">    Water consumption</t>
  </si>
  <si>
    <t>Internal Loads &amp; Schedules</t>
  </si>
  <si>
    <r>
      <t xml:space="preserve">    Average power density (W/ft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</si>
  <si>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 xml:space="preserve">    Schedule</t>
  </si>
  <si>
    <t xml:space="preserve">    Daylighting Controls</t>
  </si>
  <si>
    <t xml:space="preserve">    Occupancy Sensors</t>
  </si>
  <si>
    <t xml:space="preserve">Plug load </t>
  </si>
  <si>
    <t>Occupancy</t>
  </si>
  <si>
    <t xml:space="preserve">    Average people</t>
  </si>
  <si>
    <t>Misc.</t>
  </si>
  <si>
    <t>Elevator</t>
  </si>
  <si>
    <t>Quantity</t>
  </si>
  <si>
    <t>Motor type</t>
  </si>
  <si>
    <t>Peak Motor Power Watts per elevator</t>
  </si>
  <si>
    <t>Heat Gain to Building</t>
  </si>
  <si>
    <t>Peak Fan/lights Power Watts per elevator</t>
  </si>
  <si>
    <t>Motor and fan/lights Schedules</t>
  </si>
  <si>
    <t>Exterior Lighting</t>
  </si>
  <si>
    <t xml:space="preserve">    Peak Power</t>
  </si>
  <si>
    <t>References</t>
  </si>
  <si>
    <t>Building shape</t>
  </si>
  <si>
    <t>None</t>
  </si>
  <si>
    <t xml:space="preserve">    Supply air humidity</t>
  </si>
  <si>
    <t>Mass (pre-cast concrete panel): 
8 in. Heavy-Weight Concrete + Wall Insulation + 0.5 in. gypsum board</t>
  </si>
  <si>
    <t>No skylights</t>
  </si>
  <si>
    <t>Draft for review, not to cite or circulate</t>
  </si>
  <si>
    <t>All 90.1 climate zones</t>
  </si>
  <si>
    <t xml:space="preserve">Location 
</t>
  </si>
  <si>
    <t>Notes:</t>
  </si>
  <si>
    <t>Kaiyu Sun: ksun@lbl.gov</t>
  </si>
  <si>
    <t>Tianzhen Hong: thong@lbl.gov</t>
  </si>
  <si>
    <t>This is the initial version of the model specification, intended for review and obtaining feedback from stakeholders.</t>
  </si>
  <si>
    <t>Team contact:</t>
  </si>
  <si>
    <t>N/A</t>
  </si>
  <si>
    <t>Sang Hoon Lee: sanghlee@lbl.gov</t>
  </si>
  <si>
    <t>Window Fraction (Window-to-Wall Ratio)</t>
  </si>
  <si>
    <t>Evenly distributed along four façades</t>
  </si>
  <si>
    <t>LAB21 EnergyPlus Benchmarking Model</t>
  </si>
  <si>
    <t>Floor to floor height (feet)</t>
  </si>
  <si>
    <t>Schedule</t>
  </si>
  <si>
    <t>Type</t>
  </si>
  <si>
    <t>Through</t>
  </si>
  <si>
    <t>Day of Week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</si>
  <si>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</si>
  <si>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</si>
  <si>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</si>
  <si>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</si>
  <si>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</si>
  <si>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</si>
  <si>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</si>
  <si>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</si>
  <si>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</si>
  <si>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</si>
  <si>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</si>
  <si>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Noon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</si>
  <si>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</si>
  <si>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</si>
  <si>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</si>
  <si>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</si>
  <si>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</si>
  <si>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</si>
  <si>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</si>
  <si>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</si>
  <si>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</si>
  <si>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</si>
  <si>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</si>
  <si>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pm</t>
  </si>
  <si>
    <t>Internal Loads Schedules</t>
  </si>
  <si>
    <t>Fraction</t>
  </si>
  <si>
    <t>Through 12/31</t>
  </si>
  <si>
    <t>Weekday</t>
  </si>
  <si>
    <t>Saturday</t>
  </si>
  <si>
    <t>Sun, Hol, Other</t>
  </si>
  <si>
    <t>SummerDesign</t>
  </si>
  <si>
    <t>WinterDesign</t>
  </si>
  <si>
    <t>All Days</t>
  </si>
  <si>
    <t>Service Water Heater Load Schedule</t>
  </si>
  <si>
    <t>BLDG_SWH_SCH</t>
  </si>
  <si>
    <t>Infiltration Schedule</t>
  </si>
  <si>
    <t>INFIL_SCH_PNNL</t>
  </si>
  <si>
    <t>Weekday, SummerDesign</t>
  </si>
  <si>
    <t>HVAC Schedules</t>
  </si>
  <si>
    <t>On/off</t>
  </si>
  <si>
    <t>(Fan Schedule)</t>
  </si>
  <si>
    <t>Temperature</t>
  </si>
  <si>
    <t>(°F)</t>
  </si>
  <si>
    <t>MinOA_Sched</t>
  </si>
  <si>
    <t>All</t>
  </si>
  <si>
    <t xml:space="preserve">Notes: </t>
  </si>
  <si>
    <t xml:space="preserve">The schedules are also subject to changes in different models based on applicable code requrirements triggered by cllimate zone, system capacity, control type, or other criteria. </t>
  </si>
  <si>
    <t>Laboratory</t>
  </si>
  <si>
    <t>Based on window fraction, location, glazing sill height, floor area and aspect ratio</t>
  </si>
  <si>
    <t>Hypothetical window with weighted U-factor and SHGC</t>
  </si>
  <si>
    <t xml:space="preserve">Based on floor area and aspect ratio </t>
  </si>
  <si>
    <t>Vertical</t>
  </si>
  <si>
    <t>Based on floor area and aspect ratio</t>
  </si>
  <si>
    <t>Horizontal</t>
  </si>
  <si>
    <t>Slab-on-grade floors (unheated)</t>
  </si>
  <si>
    <t>2 x 4 uninsulated stud wall</t>
  </si>
  <si>
    <t>Based on floor plan and floor-to-floor height</t>
  </si>
  <si>
    <t>6 inches standard wood (16.6 lb/ft²)</t>
  </si>
  <si>
    <t>Autosized to design day</t>
  </si>
  <si>
    <t>Non-laboratory zones: Requirements in codes or standards</t>
  </si>
  <si>
    <t>Boiler efficiency varies by climate location and design heating capacity
Requirements in codes or standards</t>
  </si>
  <si>
    <t xml:space="preserve">180 F </t>
  </si>
  <si>
    <t>Autosized</t>
  </si>
  <si>
    <t>One main water heater with storage tank</t>
  </si>
  <si>
    <t>Natural gas</t>
  </si>
  <si>
    <t>Requirements in codes or standards</t>
  </si>
  <si>
    <t>140 F</t>
  </si>
  <si>
    <r>
      <t xml:space="preserve">See under </t>
    </r>
    <r>
      <rPr>
        <b/>
        <sz val="10"/>
        <rFont val="Arial"/>
        <family val="2"/>
      </rPr>
      <t>Schedules</t>
    </r>
  </si>
  <si>
    <t>Zone Summary</t>
  </si>
  <si>
    <t>Zone</t>
  </si>
  <si>
    <t>Conditioned [Y/N]</t>
  </si>
  <si>
    <t>Volume
 [ft³]</t>
  </si>
  <si>
    <t>Multipliers</t>
  </si>
  <si>
    <t>Gross Wall Area [ft²]</t>
  </si>
  <si>
    <t>Window Glass Area [ft²]</t>
  </si>
  <si>
    <t>Number of People</t>
  </si>
  <si>
    <t>Yes</t>
  </si>
  <si>
    <t>-</t>
  </si>
  <si>
    <t>MIDFLOOR_PLENUM</t>
  </si>
  <si>
    <t>FIRSTFLOOR_PLENUM</t>
  </si>
  <si>
    <t>PERIMETER_TOP_ZN_3</t>
  </si>
  <si>
    <t>PERIMETER_TOP_ZN_2</t>
  </si>
  <si>
    <t>PERIMETER_TOP_ZN_1</t>
  </si>
  <si>
    <t>PERIMETER_TOP_ZN_4</t>
  </si>
  <si>
    <t>PERIMETER_BOT_ZN_3</t>
  </si>
  <si>
    <t>PERIMETER_BOT_ZN_2</t>
  </si>
  <si>
    <t>PERIMETER_BOT_ZN_1</t>
  </si>
  <si>
    <t>PERIMETER_BOT_ZN_4</t>
  </si>
  <si>
    <t>PERIMETER_MID_ZN_3</t>
  </si>
  <si>
    <t>PERIMETER_MID_ZN_2</t>
  </si>
  <si>
    <t>PERIMETER_MID_ZN_1</t>
  </si>
  <si>
    <t>PERIMETER_MID_ZN_4</t>
  </si>
  <si>
    <r>
      <t>TOTAL</t>
    </r>
    <r>
      <rPr>
        <vertAlign val="superscript"/>
        <sz val="10"/>
        <color indexed="8"/>
        <rFont val="Arial"/>
        <family val="2"/>
      </rPr>
      <t xml:space="preserve">1 </t>
    </r>
  </si>
  <si>
    <t>AREA WEIGHTED AVERAGE</t>
  </si>
  <si>
    <r>
      <t>1.</t>
    </r>
    <r>
      <rPr>
        <sz val="7"/>
        <rFont val="Times New Roman"/>
        <family val="1"/>
      </rPr>
      <t> </t>
    </r>
    <r>
      <rPr>
        <sz val="11"/>
        <rFont val="Calibri"/>
        <family val="2"/>
      </rPr>
      <t xml:space="preserve">Only volume, and gross wall area include unconditioned space.   </t>
    </r>
  </si>
  <si>
    <t>Hydraulic</t>
  </si>
  <si>
    <t>Interior</t>
  </si>
  <si>
    <t>Based on design assumptions for façade, parking lot, entrance, etc. and requirements in codes or standards</t>
  </si>
  <si>
    <r>
      <t xml:space="preserve">See under </t>
    </r>
    <r>
      <rPr>
        <b/>
        <sz val="10"/>
        <rFont val="Arial"/>
        <family val="2"/>
      </rPr>
      <t xml:space="preserve">Schedules </t>
    </r>
    <r>
      <rPr>
        <sz val="10"/>
        <rFont val="Arial"/>
        <family val="2"/>
      </rPr>
      <t>and control requirements in codes or standards</t>
    </r>
  </si>
  <si>
    <t>Minimum Outdoor Ventilation Air Requirements</t>
  </si>
  <si>
    <t>Total Occupants</t>
  </si>
  <si>
    <r>
      <t>Area (ft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</si>
  <si>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Assumed Space Type</t>
  </si>
  <si>
    <t>Office space</t>
  </si>
  <si>
    <t>TOTAL</t>
  </si>
  <si>
    <t>Applicable codes or standards</t>
  </si>
  <si>
    <t>Depending on the fan motor size and requirements in codes or standards</t>
  </si>
  <si>
    <t>Same as above requirements</t>
  </si>
  <si>
    <t>Prototype Laboratory Modeling Specifications</t>
  </si>
  <si>
    <t>Rectangular</t>
  </si>
  <si>
    <t>2 ft
(top of the window is  8 ft high with 6 ft high glass)</t>
  </si>
  <si>
    <t>Requirements in codes or standards
Nonresidential; slab-on-grade floors, unheated</t>
  </si>
  <si>
    <t>Built-up roof: 
Roof membrane+roof insulation+metal decking</t>
  </si>
  <si>
    <t>Construction type: 2003 CBECS Data and PNNL's CBECS Study 2007. 
Base assembly from 90.1 Appendix A.</t>
  </si>
  <si>
    <t xml:space="preserve">Ducker Fenestration Market Data provided by the 90.1 Envelope Subcommittee </t>
  </si>
  <si>
    <t>8" concrete slab poured directly on to the earth</t>
  </si>
  <si>
    <r>
      <t>Plug and Process</t>
    </r>
    <r>
      <rPr>
        <b/>
        <vertAlign val="superscript"/>
        <sz val="10"/>
        <color indexed="8"/>
        <rFont val="Arial"/>
        <family val="2"/>
      </rPr>
      <t>3</t>
    </r>
    <r>
      <rPr>
        <b/>
        <sz val="10"/>
        <color indexed="8"/>
        <rFont val="Arial"/>
        <family val="2"/>
      </rPr>
      <t xml:space="preserve"> [W/ft²]</t>
    </r>
  </si>
  <si>
    <t>BLDG_ELEVATORS</t>
  </si>
  <si>
    <t>Sat, Sun, Hol, Other</t>
  </si>
  <si>
    <t>Office_LIGHT_SCH</t>
  </si>
  <si>
    <t>Office_EQUIP_SCH</t>
  </si>
  <si>
    <t>Office_OCC_SCH</t>
  </si>
  <si>
    <t>Lab_LIGHT_SCH</t>
  </si>
  <si>
    <t>Lab_EQUIP_SCH</t>
  </si>
  <si>
    <t>Lab_OCC_SCH</t>
  </si>
  <si>
    <t>Exterior Lighting Schedule</t>
  </si>
  <si>
    <t>BLDG_EXTERIOR_LIGHT</t>
  </si>
  <si>
    <t>(AstronomicalClock control)</t>
  </si>
  <si>
    <t>Weekday, WinterDesign</t>
  </si>
  <si>
    <t>LBNL is developing a prototype energy model to support the evaluation of energy efficiency for laboratory buildings.</t>
  </si>
  <si>
    <t>Requirements in applicable codes or standards for motor efficiency and fan power limitation</t>
  </si>
  <si>
    <t>90.1 Mechanical Subcommittee, Elevator Working Group</t>
  </si>
  <si>
    <t>DOE Commercial Reference Building TSD and models (V1.3_5.0) and Addendum DF to 90.1-2007</t>
  </si>
  <si>
    <t>Gas, electricity</t>
  </si>
  <si>
    <t>Selection of representative climates based on Briggs et al. (2003)</t>
  </si>
  <si>
    <t>Lab_HTGSETP_SCH</t>
  </si>
  <si>
    <t>Lab_CLGSETP_SCH</t>
  </si>
  <si>
    <t>Office_HTGSETP_SCH</t>
  </si>
  <si>
    <t>Office_CLGSETP_SCH</t>
  </si>
  <si>
    <t>Saturday, WinterDesign</t>
  </si>
  <si>
    <t>Lab_HVACOperationSchd</t>
  </si>
  <si>
    <t>Office_HVACOperationSchd</t>
  </si>
  <si>
    <t>CW-Loop-Temp-Schedule</t>
  </si>
  <si>
    <t>HW-Loop-Temp-Schedule</t>
  </si>
  <si>
    <t>fraction</t>
  </si>
  <si>
    <t>WD, SummerDesign</t>
  </si>
  <si>
    <t>Sat, WinterDesign</t>
  </si>
  <si>
    <t>Office_MinOA_MotorizedDamper_Sched</t>
  </si>
  <si>
    <t>Temperature (°F)</t>
  </si>
  <si>
    <t>Lab_MinOA_MotorizedDamper_Sched</t>
  </si>
  <si>
    <t>EIA, 2012, Commcer Buildings Energy Consumption Survey (CBECS) 2012</t>
  </si>
  <si>
    <t>Briggs, R.S., R.G. Lucas, and Z.T. Taylor. 2003. Climate Classification for Building Energy Codes and Standards:
Part 2—Zone Definitions, Maps, and Comparisons. ASHRAE Transactions 109(2).</t>
  </si>
  <si>
    <t xml:space="preserve">Gowri K, DW Winiarski, and RE Jarnagin.  2009.  Infiltration modeling guidelines for commercial building energy analysis .  PNNL-18898, Pacific Northwest National Laboratory, Richland, WA.  http://www.pnl.gov/main/publications/external/technical_reports/PNNL-18898.pdf
</t>
  </si>
  <si>
    <t>Goel S, M Rosenberg, R Athalye, Y Xie, W Wang, R Hart, J Zhang, V Mendon. 2014. Enhancements to ASHRAE Standard 90.1 Prototype Building Models.  PNNL-23269, Pacific Northwest National Laboratory, Richland, Washington.  http://www.pnnl.gov/main/publications/external/technical_reports/PNNL-23269.pdf</t>
  </si>
  <si>
    <t>PNNL's CBECS Study. 2007. Analysis of Building Envelope Construction in 2003 CBECS Buildings. Dave Winiarski, Mark Halverson, and Wei Jiang. Pacific Northwest National Laboratory.  March 2007.</t>
  </si>
  <si>
    <t>PNNL's CBECS Study. 2006. Review of Pre- and Post-1980 Buildings in CBECS – HVAC Equipment. Dave Winiarski, Wei Jiang and Mark Halverson.  Pacific Northwest National Laboratory.  December 2006.</t>
  </si>
  <si>
    <t>UC Berkeley and LBNL. 2009. LAB21 EnergyPlus Benchmarking Model</t>
  </si>
  <si>
    <t>Lawrence Berkeley National Laboratory, updated on 12-07-2018</t>
  </si>
  <si>
    <t xml:space="preserve">90,000 ( 200ft x  150ft x 3 stories) </t>
  </si>
  <si>
    <t>Applicable codes or standards (ASHRAE 90.1)</t>
  </si>
  <si>
    <t>Long side faces South and North</t>
  </si>
  <si>
    <t>Exhaust Fan</t>
  </si>
  <si>
    <t xml:space="preserve">    Fan Total Efficiency (%)</t>
  </si>
  <si>
    <t xml:space="preserve">    Fan Pressure Drop</t>
  </si>
  <si>
    <t>on/off</t>
  </si>
  <si>
    <t>Lab Exhaust Fan</t>
  </si>
  <si>
    <t xml:space="preserve">    Exhaust airflow rate </t>
  </si>
  <si>
    <t>5. Plenum is only for office zones</t>
  </si>
  <si>
    <r>
      <t xml:space="preserve">Lighting 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 xml:space="preserve"> [W/ft²] </t>
    </r>
  </si>
  <si>
    <t>ASHRAE 90.1 2004</t>
  </si>
  <si>
    <t>ASHRAE 90.1 2007</t>
  </si>
  <si>
    <t>ASHRAE 90.1 2010</t>
  </si>
  <si>
    <t>ASHRAE 90.1 2013</t>
  </si>
  <si>
    <t>ASHRAE 90.1 2016</t>
  </si>
  <si>
    <r>
      <t xml:space="preserve">People </t>
    </r>
    <r>
      <rPr>
        <b/>
        <vertAlign val="superscript"/>
        <sz val="10"/>
        <color indexed="8"/>
        <rFont val="Arial"/>
        <family val="2"/>
      </rPr>
      <t>4</t>
    </r>
    <r>
      <rPr>
        <b/>
        <sz val="10"/>
        <color indexed="8"/>
        <rFont val="Arial"/>
        <family val="2"/>
      </rPr>
      <t xml:space="preserve"> [ft²/person] </t>
    </r>
  </si>
  <si>
    <r>
      <t xml:space="preserve">TOPFLOOR_PLENUM </t>
    </r>
    <r>
      <rPr>
        <vertAlign val="superscript"/>
        <sz val="10"/>
        <color indexed="8"/>
        <rFont val="Arial"/>
        <family val="2"/>
      </rPr>
      <t>5</t>
    </r>
  </si>
  <si>
    <t>3. Laboratry zones electric power density, 4 W/ft2 is basd on the Lab21 benchmark model and hospital reference model lab zones</t>
  </si>
  <si>
    <t>2. Listed lighting power density is based on applicable requirements in ASHRAE Standard 90.1 Table 9.5.1 for office and Table 9.6.1 for laboratory.</t>
  </si>
  <si>
    <t>62.1-2004, 2007, 2010, 2013, 2016</t>
  </si>
  <si>
    <r>
      <t>Total OSA Ventilation (cfm/zone)</t>
    </r>
    <r>
      <rPr>
        <b/>
        <vertAlign val="superscript"/>
        <sz val="10"/>
        <rFont val="Arial"/>
        <family val="2"/>
      </rPr>
      <t>1,2</t>
    </r>
  </si>
  <si>
    <t>1. The office ventilation requirements are based on the ASHRAE Standard 62.1.</t>
  </si>
  <si>
    <r>
      <t>Total OSA Ventilation (cfm/ft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</si>
  <si>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90.1-2004</t>
  </si>
  <si>
    <t>90.1-2007</t>
  </si>
  <si>
    <t>90.1-2010</t>
  </si>
  <si>
    <t>90.1-2013</t>
  </si>
  <si>
    <t>90.1-2016</t>
  </si>
  <si>
    <t xml:space="preserve">2. According to ASHRAE 62.1 Table 6-1, the minimum requirement for laboratory ventilation rate is 10 cfm/person + 0.18 cfm/ft2. Table 6-4  provides the minimum exhaust rate, 1 cfm/ft2 for educational science laboratories. </t>
  </si>
  <si>
    <r>
      <t>Area</t>
    </r>
    <r>
      <rPr>
        <b/>
        <sz val="10"/>
        <rFont val="Arial"/>
        <family val="2"/>
      </rPr>
      <t xml:space="preserve"> [ft²]</t>
    </r>
  </si>
  <si>
    <t>Construction type: PNNL's CBECS Study</t>
  </si>
  <si>
    <t>Requirements in codes or standards
Nonresidential; Walls, Above-Grade, Steel-Framed
Wall U-factor (Btu/h*ft2*°F): 
ASHRAE 90.1 2004: 0.084, 2007: 0.064, 2010: 0.064, 2013: 0.055, and 2016: 0.055</t>
  </si>
  <si>
    <t>Requirements in codes or standards
Nonresidential; Roofs, Insulation entirely above deck
Roof U-factor (Btu/h*ft2*°F): 
ASHRAE 90.1 2004: 0.063, 2007: 0.048, 2010:, 0.048, 2013: 0.032, and 2016: 0.032</t>
  </si>
  <si>
    <t>PNNL-18898. Infiltration Modeling Guidelines for Commercial Building Energy Analysis.
Modeled peak infiltration rate may be different for different codes or standards because of their continuous air barrier requirements.</t>
  </si>
  <si>
    <t>Requirements in codes or standards
Nonresidential; vertical glazing
Window U-factor (Btu/h*ft2*°F):
ASHRAE 90.1 2004: 0.57, 2007: 0.52, 2010: 0.52, 2013: 0.48, and 2016: 0.41
Window SHGC:
ASHRAE 90.1 2004: 0.39, 2007: 0.4, 2010: 0.4, 2013: 0.4, 2016: 0.38</t>
  </si>
  <si>
    <t>Pump power assumptions as specified in ASHRAE 90.1 Appendix G</t>
  </si>
  <si>
    <t>ASHRAE 90.1 Appendix G</t>
  </si>
  <si>
    <t>Laboratry outdoor air ratio requirement is 100%. The outdoor airflow requirement uses  the exhaust airflow rate 1 cfm/ft2 to avoid contamination.</t>
  </si>
  <si>
    <r>
      <t>See</t>
    </r>
    <r>
      <rPr>
        <b/>
        <sz val="10"/>
        <rFont val="Arial"/>
        <family val="2"/>
      </rPr>
      <t xml:space="preserve"> Zone Summary</t>
    </r>
    <r>
      <rPr>
        <sz val="10"/>
        <rFont val="Arial"/>
        <family val="2"/>
      </rPr>
      <t xml:space="preserve">
Requirements in codes or standards </t>
    </r>
  </si>
  <si>
    <t>ASHRAE 90.1 Table 9.5.1 Lighting Power Densities using the Building Area Method</t>
  </si>
  <si>
    <t>Laboratory Modeling Guideline using ASHRAE 90.1-2007 Appendix G</t>
  </si>
  <si>
    <t xml:space="preserve">    Water peak flow rate (ft2/min)</t>
  </si>
  <si>
    <t>Lab zones: 0.00447, Non-lab zones: 0.00758</t>
  </si>
  <si>
    <t xml:space="preserve">Lab zone: ASHRAE 90.1 Hospital ref model lab zone
Non-lab zone: ASHRAE 90.1 Office medium </t>
  </si>
  <si>
    <t>Sat, Sun, Hol, Other, WinterDesign</t>
  </si>
  <si>
    <t>The same as office medium, but minimum changed to 0.05 for night hours considering lab zone occupant schedule</t>
  </si>
  <si>
    <t>ASHRAE 90.1 2004, 2007, 2010,2013, 2016, Energy Standard for Buildings Except Low-Rise Residential Buildings</t>
  </si>
  <si>
    <t>ASHRAE 62.1 2004, 2007, 2010, 2013 Ventilation for Acceptable Indoor Air Quality</t>
  </si>
  <si>
    <t>ASHRAE 62-1999 Ventilation for Acceptable Indoor Air Quality</t>
  </si>
  <si>
    <t>Labs21. 2008, Laboratory Modeling Guideline using ASHRAE 90.1-2007 Appendix G</t>
  </si>
  <si>
    <t xml:space="preserve">   Infiltration (cfm/ft2 exterior wall)</t>
  </si>
  <si>
    <t>Above grade exterior wall surface area, adjusted by wind (when fans turn off)
Off Peak: 25% of peak infiltration rate (when fans turn on)
Perimeter zones Infiltration (cfm/ft2 exterior wall) peak value:
ASHRAE 90.1 2004: 0.202, 2007: 0.202, 2010: 0.112, 2013: 0.112, 2016: 0.112
No infiltration for core zones</t>
  </si>
  <si>
    <t>Two Gas boilers</t>
  </si>
  <si>
    <t>PNNL-23269 Enhancements to ASHRAE Standard 90.1 Prototype Building Models</t>
  </si>
  <si>
    <t>Tank size is based on ASHRAE 90.1 Office large reference model</t>
  </si>
  <si>
    <t>Schedule updated to ASHRAE 90.1 Appendix G laboratory modeling guide</t>
  </si>
  <si>
    <t>a. ASHRAE 62.1 Table 6.1 Educational Facilities: Sciene laboratories 40 ft2/person</t>
  </si>
  <si>
    <t>b. Hospital reference model: LAB zone  200 ft2/person</t>
  </si>
  <si>
    <t>c. ULTF occupancy: 200 ft2/person</t>
  </si>
  <si>
    <t xml:space="preserve">
DOE Commercial Reference Building Models of the National Building Stock</t>
  </si>
  <si>
    <t xml:space="preserve">Three core zones and four perimeter zone, 25-ft wide perimeter zones </t>
  </si>
  <si>
    <t>Core zones: Laboratory space 15,000 ft2 (50% per floor area), including:
    (1) lab space with fume hood, 3,000 ft2 (20% lab area); 
    (2) lab equipment corridor, 1,500 ft2 (10% lab area); 
    (3) open lab space, 10,500 ft2 (70% lab area)
Perimeter zones: office space 15,000 ft2 (50% per floor area)</t>
  </si>
  <si>
    <t>User's Manual for ASHRAE Standard 90.1-2004 (Appendix G)
LAB21 EnergyPlus Benchmarking Model
Lab equipment corridor power density based on industry input</t>
  </si>
  <si>
    <t>FumeHood_Schedule</t>
  </si>
  <si>
    <t>Weekday, SummerDesign, WinterDesign</t>
  </si>
  <si>
    <t>Weekend, Hol</t>
  </si>
  <si>
    <t>CORE_BOTTOM_Open_Lab</t>
  </si>
  <si>
    <t>CORE_BOTTOM_FumeHood_Lab</t>
  </si>
  <si>
    <t>CORE_BOTTOM_Lab_Equipment_Corridor</t>
  </si>
  <si>
    <t>CORE_MID_Open_Lab</t>
  </si>
  <si>
    <t>CORE_MID_FumeHood_Lab</t>
  </si>
  <si>
    <t>CORE_MID_Lab_Equipment_Corridor</t>
  </si>
  <si>
    <t>CORE_TOP_Open_Lab</t>
  </si>
  <si>
    <t>CORE_TOP_FumeHood_Lab</t>
  </si>
  <si>
    <t>CORE_TOP_Lab_Equipment_Corridor</t>
  </si>
  <si>
    <t>Open Laboratory</t>
  </si>
  <si>
    <t>Lab with fume hood</t>
  </si>
  <si>
    <t>Lab equipment corridor</t>
  </si>
  <si>
    <t>3. Ventilation for lab space with fume hood is based on industry input</t>
  </si>
  <si>
    <t>TBD</t>
  </si>
  <si>
    <t>d. Lab21 Laboratory space occupancy: 500 ft2/person</t>
  </si>
  <si>
    <r>
      <t xml:space="preserve">See under </t>
    </r>
    <r>
      <rPr>
        <b/>
        <sz val="10"/>
        <color indexed="8"/>
        <rFont val="Arial"/>
        <family val="2"/>
      </rPr>
      <t xml:space="preserve">Zone Summary </t>
    </r>
    <r>
      <rPr>
        <sz val="10"/>
        <color indexed="8"/>
        <rFont val="Arial"/>
        <family val="2"/>
      </rPr>
      <t xml:space="preserve">
(Lab space with fume hood and open lab space: 200 ft2/person,
lab equipment corridor: none, 
Non-laboratory zones: 200 ft2/person)</t>
    </r>
  </si>
  <si>
    <t>P Mathew, etc. Advanced Benchmarking for Complex Building Types: Laboratories as an Exemplar. ACEEE conference 2010.</t>
  </si>
  <si>
    <t>DOE. A Guide to Navigating Building and Fire Codes for Laboratories.</t>
  </si>
  <si>
    <t xml:space="preserve"> - Report "Ultra-Low Temperature Freezers: Opening the Door to Energy Savings in Laboratories, ET14PGE1721"
 - EIA CBECS 2012</t>
  </si>
  <si>
    <t>a. ASHRAE 62.1 Table 6.1 Educational Facilities: Sciene laboratories 40 ft2/person
b. Hospital reference model: LAB zone  200 ft2/person
c. Report "Ultra-Low Temperature Freezers: Opening the Door to Energy Savings in Laboratories, ET14PGE1721": 200 ft2/person
d. Lab21 Laboratory space occupancy: 500 ft2/person</t>
  </si>
  <si>
    <t>PG&amp;E, Southern California Edison, San Diego Gas and Electric Company. 2016. Ultra-Low Temperature Freezers: Opening the Door to Energy Savings in Laboratories, ET14PGE1721</t>
  </si>
  <si>
    <t>19%
(Window Dimensions: 
8 windows, 12.5 ft x 6 ft on the long side of facade  
6 windows, 12.5 ft x 6 ft on the short side of the façade)</t>
  </si>
  <si>
    <t>Calculated based on CBECS 2012</t>
  </si>
  <si>
    <t>Packaged VAV</t>
  </si>
  <si>
    <t xml:space="preserve">Laboratory zones: One AHU system and electric stream humidifiers, 100% outdoor air VAV with hot water reheating
Non-laboratory zones: One AHU system with VAV with hot water reheating </t>
  </si>
  <si>
    <t>Number of boilers will be determined after sizing simulation. Minimum of 2 for redundancy</t>
  </si>
  <si>
    <t>Efficiency varies by design cooling capacity
Requirements in codes or standards</t>
  </si>
  <si>
    <t>For laboratory spaces: LAB21 EnergyPlus Benchmarking Model
For office spaces: DOE Office prototype models</t>
  </si>
  <si>
    <t>-For laboratory spaces: ASHRAE Ventilation Standard 62-1999, ASHRAE 62.1-2004, 2007, 2010, 2013, and 2016, Table 6-1Education Facilities Science Laboratories
-For office spaces: DOE Office prototype models</t>
  </si>
  <si>
    <t>For laboratory spaces: No
For office spaces: Yes</t>
  </si>
  <si>
    <r>
      <t xml:space="preserve">For laboratory zones: See under </t>
    </r>
    <r>
      <rPr>
        <b/>
        <sz val="10"/>
        <rFont val="Arial"/>
        <family val="2"/>
      </rPr>
      <t xml:space="preserve">Schedules </t>
    </r>
  </si>
  <si>
    <r>
      <t xml:space="preserve">-Minimum requirement: A Guide to Navigating Building and Fire Codes for Laboratories
(ASHRAE Ventilation Standard 62.1 Educational science laboratories does not apply to the majority of labs.)
-Laboratory Modeling Guideline using ASHRAE 90.1-2007 Appendix G
- ASHRAE 90.1 6.5.7.2 Laboratory Exhaust Systems
</t>
    </r>
    <r>
      <rPr>
        <sz val="10"/>
        <color theme="1"/>
        <rFont val="Arial"/>
        <family val="2"/>
      </rPr>
      <t>- Exception to G3.1.3.13 in 90.1-2016</t>
    </r>
    <r>
      <rPr>
        <sz val="10"/>
        <rFont val="Arial"/>
        <family val="2"/>
      </rPr>
      <t xml:space="preserve">
</t>
    </r>
  </si>
  <si>
    <r>
      <t xml:space="preserve">For open lab and equipment corridor spaces: Use the greater of (1) exhaust air flow rate and (2) meeting the cooling load
For fume hood lab spaces: follow exhaust air flow rate (15 ACH)
For office spaces: DOE office prototype models
(See under </t>
    </r>
    <r>
      <rPr>
        <b/>
        <sz val="10"/>
        <color indexed="8"/>
        <rFont val="Arial"/>
        <family val="2"/>
      </rPr>
      <t>Outdoor Air)</t>
    </r>
    <r>
      <rPr>
        <sz val="10"/>
        <color indexed="8"/>
        <rFont val="Arial"/>
        <family val="2"/>
      </rPr>
      <t xml:space="preserve">
</t>
    </r>
  </si>
  <si>
    <t xml:space="preserve">Service hot water (SWH): constant speed; 
hot water (HW) pump: variable speed </t>
  </si>
  <si>
    <t>For open lab and equipment corridor spaces: Use the greatest of (1) 1cfm/ft2 ASHRAE 62.1, (2) 6ACH exhaust air, (3) 90% of the supply fan airflow rate
Fume hood: 15 ACH
During unoccupied periods reduce to the largest of 50% of zone peak airflow, the minimum outdoor airflow rate, or the airflow rate required to comply with applicable codes or accreditation standards (For 2010, 2013 and 2016, not 2004 and 2007)</t>
  </si>
  <si>
    <r>
      <t xml:space="preserve">See under </t>
    </r>
    <r>
      <rPr>
        <b/>
        <sz val="10"/>
        <color indexed="8"/>
        <rFont val="Arial"/>
        <family val="2"/>
      </rPr>
      <t xml:space="preserve">Zone Summary </t>
    </r>
    <r>
      <rPr>
        <sz val="10"/>
        <color indexed="8"/>
        <rFont val="Arial"/>
        <family val="2"/>
      </rPr>
      <t xml:space="preserve">
(Lab space with fume hood and open lab space: 4.0 W/ft2,
lab equipment corridor: 15 W/ft2
Non-laboratory zones: 0.75 W/ft2)</t>
    </r>
  </si>
  <si>
    <t xml:space="preserve">Laboratory zones: no setback
Office zones: 80°F Cooling/60°F Heating
</t>
  </si>
  <si>
    <t xml:space="preserve">Laboratory zones: 72°F Cooling/72°F Heating
Office zones: 75°F Cooling/70°F Heating
</t>
  </si>
  <si>
    <t>For laboratory spaces: 
    - LAB21 EnergyPlus Benchmarking Model
    - National Institutes of Health, Design Requirements Manual, Table 6.1.9.1
For office spaces: DOE Office prototype models</t>
  </si>
  <si>
    <t>National Institutes of Health. Design Requirements Manual. Issued on 12/12/2016, Rev 4/24/2019</t>
  </si>
  <si>
    <t>-Laboratory Modeling Guideline using ASHRAE 90.1-2007 Appendix G
-Report "Ultra-Low Temperature Freezers: Opening the Door to Energy Savings in Laboratories, ET14PGE1721"
-ASHRAE 90.1-2016 Exception to G3.1.2.8.1</t>
  </si>
  <si>
    <t>4. Laboarty occupant densities are based on the following references:</t>
  </si>
  <si>
    <t>Lab_OCC_Activity</t>
  </si>
  <si>
    <t>Watt</t>
  </si>
  <si>
    <t>Constant</t>
  </si>
  <si>
    <t>Ref: https://www.engineeringtoolbox.com/met-metabolic-rate-d_733.html</t>
  </si>
  <si>
    <t>Non-lab zones: The usual supply-air-to-room-air temperature difference of 20 deg F 
(Supply air temperature: Heating 104F, cooling 55F)
Lab zones: Supply-airto-room-air temperature difference of 17 deg F
(Supply air temperature: Heating 89F, cooling 55F)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</si>
</sst>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#,##0.000_);\(#,##0.000\)"/>
    <numFmt numFmtId="166" formatCode="0.0000"/>
    <numFmt numFmtId="167" formatCode="0.00000"/>
    <numFmt numFmtId="168" formatCode="0.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36"/>
      <name val="Arial"/>
      <family val="2"/>
    </font>
    <font>
      <b/>
      <sz val="8"/>
      <color indexed="9"/>
      <name val="Arial"/>
      <family val="2"/>
    </font>
    <font>
      <sz val="8"/>
      <color indexed="8"/>
      <name val="MS Sans Serif"/>
      <charset val="1"/>
    </font>
    <font>
      <b/>
      <sz val="8"/>
      <name val="Arial"/>
      <family val="2"/>
    </font>
    <font>
      <i/>
      <sz val="10"/>
      <name val="Arial"/>
      <family val="2"/>
    </font>
    <font>
      <sz val="8"/>
      <color indexed="8"/>
      <name val="Times New Roman"/>
      <family val="1"/>
    </font>
    <font>
      <sz val="11"/>
      <name val="Arial"/>
      <family val="2"/>
    </font>
    <font>
      <b/>
      <vertAlign val="superscript"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Times New Roman"/>
      <family val="1"/>
    </font>
    <font>
      <sz val="11"/>
      <name val="Calibri"/>
      <family val="2"/>
    </font>
    <font>
      <sz val="7"/>
      <name val="Times New Roman"/>
      <family val="1"/>
    </font>
    <font>
      <b/>
      <vertAlign val="superscript"/>
      <sz val="10"/>
      <name val="Arial"/>
      <family val="2"/>
    </font>
    <font>
      <sz val="10"/>
      <name val="Times New Roman"/>
      <family val="1"/>
    </font>
    <font>
      <sz val="8"/>
      <color indexed="10"/>
      <name val="Arial"/>
      <family val="2"/>
    </font>
    <font>
      <sz val="8"/>
      <color rgb="FFFF0000"/>
      <name val="Times New Roman"/>
      <family val="1"/>
    </font>
    <font>
      <sz val="11"/>
      <color rgb="FFFF0000"/>
      <name val="Calibri"/>
      <family val="2"/>
    </font>
    <font>
      <sz val="8"/>
      <color rgb="FFFF0000"/>
      <name val="MS Sans Serif"/>
      <charset val="1"/>
    </font>
    <font>
      <b/>
      <sz val="11"/>
      <color rgb="FFFF0000"/>
      <name val="Calibri"/>
      <family val="2"/>
    </font>
    <font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0" fontId="2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/>
    <xf numFmtId="0" fontId="1" fillId="7" borderId="4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407">
    <xf numFmtId="0" fontId="0" fillId="0" borderId="0" xfId="0"/>
    <xf numFmtId="0" fontId="3" fillId="0" borderId="0" xfId="1" applyFont="1" applyBorder="1" applyAlignment="1">
      <alignment vertical="top"/>
    </xf>
    <xf numFmtId="0" fontId="4" fillId="0" borderId="0" xfId="1" applyFont="1" applyBorder="1" applyAlignment="1">
      <alignment horizontal="left" vertical="top"/>
    </xf>
    <xf numFmtId="0" fontId="5" fillId="0" borderId="3" xfId="1" applyFont="1" applyBorder="1" applyAlignment="1">
      <alignment vertical="top"/>
    </xf>
    <xf numFmtId="0" fontId="2" fillId="0" borderId="18" xfId="1" applyBorder="1" applyAlignment="1">
      <alignment vertical="top"/>
    </xf>
    <xf numFmtId="0" fontId="7" fillId="0" borderId="19" xfId="1" applyFont="1" applyBorder="1" applyAlignment="1">
      <alignment horizontal="left" vertical="top"/>
    </xf>
    <xf numFmtId="0" fontId="9" fillId="3" borderId="14" xfId="1" applyFont="1" applyFill="1" applyBorder="1" applyAlignment="1">
      <alignment horizontal="left" vertical="center" wrapText="1"/>
    </xf>
    <xf numFmtId="0" fontId="2" fillId="3" borderId="28" xfId="1" applyFont="1" applyFill="1" applyBorder="1" applyAlignment="1">
      <alignment horizontal="left" vertical="center" wrapText="1"/>
    </xf>
    <xf numFmtId="0" fontId="11" fillId="3" borderId="28" xfId="1" applyFont="1" applyFill="1" applyBorder="1" applyAlignment="1">
      <alignment horizontal="left" vertical="center" wrapText="1"/>
    </xf>
    <xf numFmtId="0" fontId="2" fillId="0" borderId="30" xfId="1" applyBorder="1" applyAlignment="1">
      <alignment horizontal="left" vertical="top" wrapText="1"/>
    </xf>
    <xf numFmtId="0" fontId="11" fillId="3" borderId="31" xfId="1" applyFont="1" applyFill="1" applyBorder="1" applyAlignment="1">
      <alignment horizontal="left" vertical="center" wrapText="1"/>
    </xf>
    <xf numFmtId="0" fontId="2" fillId="0" borderId="35" xfId="1" applyBorder="1" applyAlignment="1">
      <alignment vertical="top" wrapText="1"/>
    </xf>
    <xf numFmtId="0" fontId="7" fillId="0" borderId="19" xfId="1" applyFont="1" applyFill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Fill="1" applyAlignment="1">
      <alignment vertical="top" wrapText="1"/>
    </xf>
    <xf numFmtId="0" fontId="2" fillId="0" borderId="35" xfId="1" applyFont="1" applyFill="1" applyBorder="1" applyAlignment="1">
      <alignment horizontal="left" vertical="top" wrapText="1"/>
    </xf>
    <xf numFmtId="0" fontId="2" fillId="0" borderId="20" xfId="1" applyBorder="1" applyAlignment="1">
      <alignment horizontal="left" vertical="top" wrapText="1"/>
    </xf>
    <xf numFmtId="0" fontId="2" fillId="0" borderId="22" xfId="1" applyBorder="1" applyAlignment="1">
      <alignment wrapText="1"/>
    </xf>
    <xf numFmtId="0" fontId="2" fillId="0" borderId="39" xfId="1" applyFont="1" applyBorder="1" applyAlignment="1">
      <alignment horizontal="left" wrapText="1"/>
    </xf>
    <xf numFmtId="0" fontId="2" fillId="0" borderId="29" xfId="1" applyBorder="1" applyAlignment="1">
      <alignment wrapText="1"/>
    </xf>
    <xf numFmtId="0" fontId="2" fillId="0" borderId="28" xfId="1" applyFont="1" applyBorder="1" applyAlignment="1">
      <alignment horizontal="left" wrapText="1"/>
    </xf>
    <xf numFmtId="0" fontId="10" fillId="3" borderId="28" xfId="1" applyFont="1" applyFill="1" applyBorder="1" applyAlignment="1">
      <alignment horizontal="left" vertical="center" wrapText="1"/>
    </xf>
    <xf numFmtId="0" fontId="12" fillId="0" borderId="23" xfId="1" applyFont="1" applyFill="1" applyBorder="1" applyAlignment="1">
      <alignment vertical="top" wrapText="1"/>
    </xf>
    <xf numFmtId="0" fontId="10" fillId="0" borderId="28" xfId="1" applyFont="1" applyFill="1" applyBorder="1" applyAlignment="1">
      <alignment horizontal="left" vertical="center" wrapText="1"/>
    </xf>
    <xf numFmtId="0" fontId="10" fillId="3" borderId="25" xfId="1" applyFont="1" applyFill="1" applyBorder="1" applyAlignment="1">
      <alignment horizontal="left" vertical="center" wrapText="1"/>
    </xf>
    <xf numFmtId="0" fontId="2" fillId="0" borderId="43" xfId="1" applyBorder="1" applyAlignment="1">
      <alignment horizontal="left" vertical="top" wrapText="1"/>
    </xf>
    <xf numFmtId="0" fontId="10" fillId="3" borderId="44" xfId="1" applyFont="1" applyFill="1" applyBorder="1" applyAlignment="1">
      <alignment horizontal="left" vertical="center" wrapText="1"/>
    </xf>
    <xf numFmtId="0" fontId="2" fillId="0" borderId="45" xfId="1" applyFont="1" applyBorder="1" applyAlignment="1">
      <alignment horizontal="left" wrapText="1"/>
    </xf>
    <xf numFmtId="0" fontId="2" fillId="0" borderId="19" xfId="1" applyFill="1" applyBorder="1" applyAlignment="1">
      <alignment horizontal="left" vertical="top" wrapText="1"/>
    </xf>
    <xf numFmtId="0" fontId="8" fillId="0" borderId="20" xfId="1" applyFont="1" applyFill="1" applyBorder="1" applyAlignment="1">
      <alignment vertical="top" wrapText="1"/>
    </xf>
    <xf numFmtId="0" fontId="2" fillId="0" borderId="21" xfId="1" applyBorder="1" applyAlignment="1">
      <alignment wrapText="1"/>
    </xf>
    <xf numFmtId="0" fontId="2" fillId="3" borderId="25" xfId="1" applyFont="1" applyFill="1" applyBorder="1" applyAlignment="1">
      <alignment horizontal="left" vertical="center" wrapText="1"/>
    </xf>
    <xf numFmtId="0" fontId="12" fillId="0" borderId="29" xfId="1" applyFont="1" applyFill="1" applyBorder="1" applyAlignment="1">
      <alignment vertical="top" wrapText="1"/>
    </xf>
    <xf numFmtId="0" fontId="12" fillId="0" borderId="28" xfId="1" applyFont="1" applyFill="1" applyBorder="1" applyAlignment="1">
      <alignment horizontal="left" vertical="top" wrapText="1"/>
    </xf>
    <xf numFmtId="0" fontId="12" fillId="0" borderId="23" xfId="1" applyFont="1" applyFill="1" applyBorder="1" applyAlignment="1">
      <alignment vertical="center" wrapText="1"/>
    </xf>
    <xf numFmtId="0" fontId="2" fillId="0" borderId="29" xfId="1" applyFill="1" applyBorder="1" applyAlignment="1">
      <alignment vertical="center" wrapText="1"/>
    </xf>
    <xf numFmtId="0" fontId="10" fillId="0" borderId="29" xfId="1" applyFont="1" applyFill="1" applyBorder="1" applyAlignment="1">
      <alignment horizontal="left" vertical="top" wrapText="1"/>
    </xf>
    <xf numFmtId="0" fontId="2" fillId="0" borderId="30" xfId="1" applyFill="1" applyBorder="1" applyAlignment="1">
      <alignment horizontal="left" vertical="top" wrapText="1"/>
    </xf>
    <xf numFmtId="0" fontId="2" fillId="0" borderId="35" xfId="1" applyFont="1" applyBorder="1" applyAlignment="1">
      <alignment horizontal="left" wrapText="1"/>
    </xf>
    <xf numFmtId="0" fontId="2" fillId="0" borderId="20" xfId="1" applyBorder="1" applyAlignment="1">
      <alignment vertical="top" wrapText="1"/>
    </xf>
    <xf numFmtId="0" fontId="12" fillId="0" borderId="20" xfId="1" applyFont="1" applyBorder="1" applyAlignment="1">
      <alignment vertical="top" wrapText="1"/>
    </xf>
    <xf numFmtId="0" fontId="8" fillId="0" borderId="22" xfId="1" applyFont="1" applyBorder="1" applyAlignment="1">
      <alignment wrapText="1"/>
    </xf>
    <xf numFmtId="0" fontId="8" fillId="0" borderId="39" xfId="1" applyFont="1" applyBorder="1" applyAlignment="1">
      <alignment horizontal="left" wrapText="1"/>
    </xf>
    <xf numFmtId="0" fontId="2" fillId="0" borderId="23" xfId="1" applyFill="1" applyBorder="1" applyAlignment="1">
      <alignment vertical="top" wrapText="1"/>
    </xf>
    <xf numFmtId="0" fontId="2" fillId="0" borderId="23" xfId="1" applyBorder="1" applyAlignment="1">
      <alignment vertical="top" wrapText="1"/>
    </xf>
    <xf numFmtId="0" fontId="12" fillId="0" borderId="23" xfId="1" applyFont="1" applyBorder="1" applyAlignment="1">
      <alignment vertical="top" wrapText="1"/>
    </xf>
    <xf numFmtId="0" fontId="8" fillId="0" borderId="29" xfId="1" applyFont="1" applyBorder="1" applyAlignment="1">
      <alignment wrapText="1"/>
    </xf>
    <xf numFmtId="0" fontId="8" fillId="0" borderId="28" xfId="1" applyFont="1" applyBorder="1" applyAlignment="1">
      <alignment horizontal="left" wrapText="1"/>
    </xf>
    <xf numFmtId="0" fontId="2" fillId="0" borderId="16" xfId="1" applyBorder="1" applyAlignment="1">
      <alignment vertical="top" wrapText="1"/>
    </xf>
    <xf numFmtId="0" fontId="8" fillId="0" borderId="20" xfId="1" applyFont="1" applyBorder="1" applyAlignment="1">
      <alignment vertical="top" wrapText="1"/>
    </xf>
    <xf numFmtId="0" fontId="8" fillId="0" borderId="23" xfId="1" applyFont="1" applyBorder="1" applyAlignment="1">
      <alignment vertical="top" wrapText="1"/>
    </xf>
    <xf numFmtId="0" fontId="2" fillId="0" borderId="46" xfId="1" applyBorder="1" applyAlignment="1">
      <alignment vertical="top" wrapText="1"/>
    </xf>
    <xf numFmtId="0" fontId="2" fillId="0" borderId="0" xfId="1" applyBorder="1" applyAlignment="1">
      <alignment wrapText="1"/>
    </xf>
    <xf numFmtId="0" fontId="9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2" fillId="0" borderId="17" xfId="1" applyBorder="1" applyAlignment="1">
      <alignment vertical="center"/>
    </xf>
    <xf numFmtId="0" fontId="2" fillId="0" borderId="34" xfId="1" applyBorder="1" applyAlignment="1">
      <alignment vertical="center" wrapText="1"/>
    </xf>
    <xf numFmtId="0" fontId="2" fillId="0" borderId="34" xfId="1" applyFill="1" applyBorder="1" applyAlignment="1">
      <alignment vertical="center" wrapText="1"/>
    </xf>
    <xf numFmtId="0" fontId="2" fillId="0" borderId="22" xfId="1" applyBorder="1" applyAlignment="1">
      <alignment vertical="center" wrapText="1"/>
    </xf>
    <xf numFmtId="0" fontId="2" fillId="0" borderId="29" xfId="1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12" fillId="0" borderId="29" xfId="1" applyFont="1" applyFill="1" applyBorder="1" applyAlignment="1">
      <alignment vertical="center" wrapText="1"/>
    </xf>
    <xf numFmtId="0" fontId="8" fillId="0" borderId="22" xfId="1" applyFont="1" applyBorder="1" applyAlignment="1">
      <alignment vertical="center" wrapText="1"/>
    </xf>
    <xf numFmtId="0" fontId="8" fillId="0" borderId="29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2" fillId="3" borderId="47" xfId="1" applyFont="1" applyFill="1" applyBorder="1" applyAlignment="1">
      <alignment horizontal="left" vertical="center" wrapText="1"/>
    </xf>
    <xf numFmtId="0" fontId="2" fillId="0" borderId="23" xfId="1" applyFill="1" applyBorder="1" applyAlignment="1">
      <alignment horizontal="left" vertical="top" wrapText="1"/>
    </xf>
    <xf numFmtId="0" fontId="2" fillId="3" borderId="12" xfId="1" applyFont="1" applyFill="1" applyBorder="1" applyAlignment="1">
      <alignment horizontal="left" vertical="center" wrapText="1"/>
    </xf>
    <xf numFmtId="0" fontId="2" fillId="0" borderId="23" xfId="1" applyBorder="1" applyAlignment="1">
      <alignment horizontal="left" vertical="top" wrapText="1"/>
    </xf>
    <xf numFmtId="0" fontId="12" fillId="0" borderId="23" xfId="1" applyFont="1" applyFill="1" applyBorder="1" applyAlignment="1">
      <alignment horizontal="left" vertical="top" wrapText="1"/>
    </xf>
    <xf numFmtId="0" fontId="2" fillId="0" borderId="23" xfId="1" applyFill="1" applyBorder="1" applyAlignment="1">
      <alignment horizontal="left" vertical="top" wrapText="1"/>
    </xf>
    <xf numFmtId="0" fontId="2" fillId="0" borderId="23" xfId="1" applyFill="1" applyBorder="1" applyAlignment="1">
      <alignment horizontal="left" vertical="center" wrapText="1"/>
    </xf>
    <xf numFmtId="0" fontId="2" fillId="0" borderId="0" xfId="1" applyFill="1" applyAlignment="1">
      <alignment vertical="center" wrapText="1"/>
    </xf>
    <xf numFmtId="0" fontId="7" fillId="0" borderId="0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10" fillId="4" borderId="2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6" fillId="6" borderId="0" xfId="0" applyFont="1" applyFill="1"/>
    <xf numFmtId="14" fontId="0" fillId="0" borderId="0" xfId="0" applyNumberFormat="1" applyAlignment="1">
      <alignment horizontal="left"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5" applyFont="1"/>
    <xf numFmtId="0" fontId="9" fillId="0" borderId="0" xfId="5" applyFont="1"/>
    <xf numFmtId="0" fontId="20" fillId="8" borderId="51" xfId="5" applyFont="1" applyFill="1" applyBorder="1"/>
    <xf numFmtId="0" fontId="20" fillId="8" borderId="40" xfId="5" applyFont="1" applyFill="1" applyBorder="1"/>
    <xf numFmtId="49" fontId="20" fillId="8" borderId="40" xfId="6" applyNumberFormat="1" applyFont="1" applyFill="1" applyBorder="1" applyAlignment="1">
      <alignment horizontal="center"/>
    </xf>
    <xf numFmtId="49" fontId="20" fillId="8" borderId="31" xfId="6" applyNumberFormat="1" applyFont="1" applyFill="1" applyBorder="1" applyAlignment="1">
      <alignment horizontal="center"/>
    </xf>
    <xf numFmtId="0" fontId="22" fillId="2" borderId="10" xfId="5" applyFont="1" applyFill="1" applyBorder="1" applyAlignment="1"/>
    <xf numFmtId="0" fontId="22" fillId="2" borderId="0" xfId="5" applyFont="1" applyFill="1" applyBorder="1" applyAlignment="1"/>
    <xf numFmtId="0" fontId="22" fillId="2" borderId="11" xfId="5" applyFont="1" applyFill="1" applyBorder="1" applyAlignment="1"/>
    <xf numFmtId="0" fontId="9" fillId="0" borderId="10" xfId="5" applyFont="1" applyBorder="1"/>
    <xf numFmtId="0" fontId="9" fillId="0" borderId="0" xfId="5" applyFont="1" applyBorder="1"/>
    <xf numFmtId="0" fontId="9" fillId="0" borderId="11" xfId="5" applyFont="1" applyBorder="1"/>
    <xf numFmtId="0" fontId="9" fillId="0" borderId="0" xfId="5" applyFont="1" applyFill="1"/>
    <xf numFmtId="0" fontId="10" fillId="0" borderId="29" xfId="1" applyFont="1" applyFill="1" applyBorder="1" applyAlignment="1">
      <alignment horizontal="center" vertical="center" wrapText="1"/>
    </xf>
    <xf numFmtId="0" fontId="2" fillId="0" borderId="29" xfId="1" applyFill="1" applyBorder="1" applyAlignment="1">
      <alignment horizontal="center" vertical="center" wrapText="1"/>
    </xf>
    <xf numFmtId="0" fontId="6" fillId="0" borderId="0" xfId="6" applyFont="1" applyAlignment="1">
      <alignment horizontal="left"/>
    </xf>
    <xf numFmtId="0" fontId="24" fillId="0" borderId="0" xfId="2" applyFont="1" applyAlignment="1">
      <alignment horizontal="center" vertical="top" wrapText="1"/>
    </xf>
    <xf numFmtId="0" fontId="21" fillId="0" borderId="0" xfId="6" applyAlignment="1">
      <alignment vertical="top" wrapText="1"/>
    </xf>
    <xf numFmtId="0" fontId="25" fillId="0" borderId="0" xfId="6" applyFont="1" applyAlignment="1">
      <alignment horizontal="left"/>
    </xf>
    <xf numFmtId="0" fontId="8" fillId="0" borderId="26" xfId="6" applyFont="1" applyBorder="1" applyAlignment="1">
      <alignment horizontal="center"/>
    </xf>
    <xf numFmtId="0" fontId="12" fillId="0" borderId="26" xfId="6" applyFont="1" applyBorder="1" applyAlignment="1">
      <alignment horizontal="center" wrapText="1"/>
    </xf>
    <xf numFmtId="0" fontId="10" fillId="0" borderId="26" xfId="2" applyFont="1" applyBorder="1" applyAlignment="1">
      <alignment vertical="top" wrapText="1"/>
    </xf>
    <xf numFmtId="3" fontId="27" fillId="0" borderId="29" xfId="9" applyNumberFormat="1" applyFont="1" applyBorder="1" applyAlignment="1">
      <alignment horizontal="center"/>
    </xf>
    <xf numFmtId="3" fontId="27" fillId="0" borderId="52" xfId="9" applyNumberFormat="1" applyFont="1" applyBorder="1" applyAlignment="1">
      <alignment horizontal="center"/>
    </xf>
    <xf numFmtId="3" fontId="27" fillId="0" borderId="26" xfId="9" applyNumberFormat="1" applyFont="1" applyBorder="1" applyAlignment="1">
      <alignment horizontal="center"/>
    </xf>
    <xf numFmtId="3" fontId="10" fillId="0" borderId="26" xfId="2" applyNumberFormat="1" applyFont="1" applyBorder="1" applyAlignment="1">
      <alignment horizontal="center" vertical="top" wrapText="1"/>
    </xf>
    <xf numFmtId="0" fontId="10" fillId="0" borderId="26" xfId="2" applyFont="1" applyBorder="1" applyAlignment="1">
      <alignment horizontal="center" vertical="top" wrapText="1"/>
    </xf>
    <xf numFmtId="1" fontId="10" fillId="0" borderId="26" xfId="2" applyNumberFormat="1" applyFont="1" applyBorder="1" applyAlignment="1">
      <alignment horizontal="center" vertical="top" wrapText="1"/>
    </xf>
    <xf numFmtId="3" fontId="10" fillId="0" borderId="52" xfId="2" applyNumberFormat="1" applyFont="1" applyBorder="1" applyAlignment="1">
      <alignment horizontal="center" vertical="top" wrapText="1"/>
    </xf>
    <xf numFmtId="3" fontId="10" fillId="9" borderId="26" xfId="2" applyNumberFormat="1" applyFont="1" applyFill="1" applyBorder="1" applyAlignment="1">
      <alignment horizontal="center" vertical="top" wrapText="1"/>
    </xf>
    <xf numFmtId="0" fontId="10" fillId="9" borderId="26" xfId="2" applyFont="1" applyFill="1" applyBorder="1" applyAlignment="1">
      <alignment horizontal="center" vertical="top" wrapText="1"/>
    </xf>
    <xf numFmtId="0" fontId="28" fillId="9" borderId="26" xfId="2" applyFont="1" applyFill="1" applyBorder="1" applyAlignment="1">
      <alignment horizontal="center" vertical="top" wrapText="1"/>
    </xf>
    <xf numFmtId="0" fontId="28" fillId="0" borderId="26" xfId="2" applyFont="1" applyBorder="1" applyAlignment="1">
      <alignment horizontal="center" vertical="top" wrapText="1"/>
    </xf>
    <xf numFmtId="0" fontId="29" fillId="0" borderId="0" xfId="6" applyFont="1" applyAlignment="1">
      <alignment vertical="top"/>
    </xf>
    <xf numFmtId="0" fontId="21" fillId="0" borderId="0" xfId="6" applyAlignment="1">
      <alignment horizontal="center" vertical="top" wrapText="1"/>
    </xf>
    <xf numFmtId="2" fontId="28" fillId="0" borderId="26" xfId="2" applyNumberFormat="1" applyFont="1" applyBorder="1" applyAlignment="1">
      <alignment horizontal="center" vertical="top" wrapText="1"/>
    </xf>
    <xf numFmtId="0" fontId="6" fillId="0" borderId="0" xfId="2" applyFont="1" applyAlignment="1">
      <alignment horizontal="left"/>
    </xf>
    <xf numFmtId="0" fontId="2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43" fontId="2" fillId="0" borderId="0" xfId="10" applyFont="1" applyAlignment="1">
      <alignment horizontal="center"/>
    </xf>
    <xf numFmtId="0" fontId="11" fillId="0" borderId="0" xfId="2" applyFont="1" applyAlignment="1">
      <alignment vertical="top" wrapText="1"/>
    </xf>
    <xf numFmtId="0" fontId="8" fillId="0" borderId="55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12" fillId="0" borderId="2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43" fontId="8" fillId="0" borderId="13" xfId="10" applyFont="1" applyBorder="1" applyAlignment="1">
      <alignment horizontal="center" wrapText="1"/>
    </xf>
    <xf numFmtId="0" fontId="32" fillId="0" borderId="55" xfId="6" applyFont="1" applyBorder="1" applyAlignment="1">
      <alignment horizontal="left" wrapText="1"/>
    </xf>
    <xf numFmtId="164" fontId="2" fillId="0" borderId="31" xfId="6" applyNumberFormat="1" applyFont="1" applyBorder="1" applyAlignment="1">
      <alignment horizontal="center" wrapText="1"/>
    </xf>
    <xf numFmtId="1" fontId="2" fillId="0" borderId="1" xfId="2" applyNumberFormat="1" applyFont="1" applyBorder="1" applyAlignment="1">
      <alignment horizontal="center"/>
    </xf>
    <xf numFmtId="37" fontId="2" fillId="0" borderId="10" xfId="2" applyNumberFormat="1" applyFont="1" applyBorder="1" applyAlignment="1">
      <alignment horizontal="center"/>
    </xf>
    <xf numFmtId="37" fontId="2" fillId="0" borderId="10" xfId="11" applyNumberFormat="1" applyFont="1" applyBorder="1" applyAlignment="1">
      <alignment horizontal="center"/>
    </xf>
    <xf numFmtId="37" fontId="2" fillId="0" borderId="11" xfId="11" applyNumberFormat="1" applyFont="1" applyBorder="1" applyAlignment="1">
      <alignment horizontal="center"/>
    </xf>
    <xf numFmtId="165" fontId="2" fillId="0" borderId="0" xfId="10" applyNumberFormat="1" applyFont="1" applyBorder="1" applyAlignment="1">
      <alignment horizontal="center"/>
    </xf>
    <xf numFmtId="165" fontId="2" fillId="0" borderId="11" xfId="10" applyNumberFormat="1" applyFont="1" applyBorder="1" applyAlignment="1">
      <alignment horizontal="center"/>
    </xf>
    <xf numFmtId="0" fontId="32" fillId="0" borderId="1" xfId="6" applyFont="1" applyBorder="1" applyAlignment="1">
      <alignment horizontal="left" wrapText="1"/>
    </xf>
    <xf numFmtId="164" fontId="2" fillId="0" borderId="11" xfId="6" applyNumberFormat="1" applyFont="1" applyBorder="1" applyAlignment="1">
      <alignment horizontal="center" wrapText="1"/>
    </xf>
    <xf numFmtId="0" fontId="32" fillId="0" borderId="2" xfId="6" applyFont="1" applyBorder="1" applyAlignment="1">
      <alignment horizontal="left" wrapText="1"/>
    </xf>
    <xf numFmtId="37" fontId="2" fillId="0" borderId="13" xfId="11" applyNumberFormat="1" applyFont="1" applyBorder="1" applyAlignment="1">
      <alignment horizontal="center"/>
    </xf>
    <xf numFmtId="37" fontId="2" fillId="0" borderId="14" xfId="11" applyNumberFormat="1" applyFont="1" applyBorder="1" applyAlignment="1">
      <alignment horizontal="center"/>
    </xf>
    <xf numFmtId="0" fontId="8" fillId="10" borderId="2" xfId="2" applyFont="1" applyFill="1" applyBorder="1" applyAlignment="1">
      <alignment horizontal="left"/>
    </xf>
    <xf numFmtId="37" fontId="8" fillId="10" borderId="28" xfId="2" applyNumberFormat="1" applyFont="1" applyFill="1" applyBorder="1" applyAlignment="1">
      <alignment horizontal="center"/>
    </xf>
    <xf numFmtId="37" fontId="8" fillId="10" borderId="26" xfId="2" applyNumberFormat="1" applyFont="1" applyFill="1" applyBorder="1" applyAlignment="1">
      <alignment horizontal="center"/>
    </xf>
    <xf numFmtId="0" fontId="8" fillId="11" borderId="28" xfId="2" applyFont="1" applyFill="1" applyBorder="1" applyAlignment="1">
      <alignment horizontal="center"/>
    </xf>
    <xf numFmtId="37" fontId="8" fillId="10" borderId="52" xfId="2" applyNumberFormat="1" applyFont="1" applyFill="1" applyBorder="1" applyAlignment="1">
      <alignment horizontal="center"/>
    </xf>
    <xf numFmtId="165" fontId="8" fillId="10" borderId="29" xfId="10" applyNumberFormat="1" applyFont="1" applyFill="1" applyBorder="1" applyAlignment="1">
      <alignment horizontal="center"/>
    </xf>
    <xf numFmtId="165" fontId="8" fillId="10" borderId="28" xfId="10" applyNumberFormat="1" applyFont="1" applyFill="1" applyBorder="1" applyAlignment="1">
      <alignment horizontal="center"/>
    </xf>
    <xf numFmtId="0" fontId="2" fillId="0" borderId="0" xfId="8" quotePrefix="1" applyFont="1" applyFill="1" applyBorder="1" applyAlignment="1">
      <alignment horizontal="left"/>
    </xf>
    <xf numFmtId="0" fontId="2" fillId="0" borderId="4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43" fontId="8" fillId="0" borderId="0" xfId="10" applyFont="1" applyBorder="1" applyAlignment="1"/>
    <xf numFmtId="9" fontId="8" fillId="0" borderId="0" xfId="12" applyNumberFormat="1" applyFont="1" applyBorder="1" applyAlignment="1">
      <alignment horizontal="center"/>
    </xf>
    <xf numFmtId="37" fontId="8" fillId="0" borderId="0" xfId="10" applyNumberFormat="1" applyFont="1" applyBorder="1" applyAlignment="1">
      <alignment horizontal="center"/>
    </xf>
    <xf numFmtId="43" fontId="8" fillId="0" borderId="0" xfId="10" applyFont="1" applyFill="1" applyBorder="1" applyAlignment="1">
      <alignment horizontal="center"/>
    </xf>
    <xf numFmtId="0" fontId="2" fillId="0" borderId="1" xfId="13" applyFont="1" applyBorder="1" applyAlignment="1">
      <alignment horizontal="center" wrapText="1"/>
    </xf>
    <xf numFmtId="164" fontId="2" fillId="0" borderId="0" xfId="1" applyNumberFormat="1" applyFill="1" applyAlignment="1">
      <alignment vertical="top" wrapText="1"/>
    </xf>
    <xf numFmtId="0" fontId="2" fillId="3" borderId="11" xfId="1" applyFont="1" applyFill="1" applyBorder="1" applyAlignment="1">
      <alignment horizontal="left" vertical="center" wrapText="1"/>
    </xf>
    <xf numFmtId="0" fontId="23" fillId="3" borderId="28" xfId="1" applyFont="1" applyFill="1" applyBorder="1" applyAlignment="1">
      <alignment horizontal="left" vertical="center" wrapText="1"/>
    </xf>
    <xf numFmtId="0" fontId="9" fillId="0" borderId="10" xfId="5" applyFont="1" applyFill="1" applyBorder="1"/>
    <xf numFmtId="0" fontId="9" fillId="0" borderId="0" xfId="5" applyFont="1" applyFill="1" applyBorder="1"/>
    <xf numFmtId="0" fontId="9" fillId="0" borderId="11" xfId="5" applyFont="1" applyFill="1" applyBorder="1"/>
    <xf numFmtId="2" fontId="9" fillId="0" borderId="0" xfId="5" applyNumberFormat="1" applyFont="1" applyBorder="1"/>
    <xf numFmtId="0" fontId="9" fillId="0" borderId="13" xfId="5" applyFont="1" applyFill="1" applyBorder="1"/>
    <xf numFmtId="0" fontId="9" fillId="0" borderId="15" xfId="5" applyFont="1" applyFill="1" applyBorder="1"/>
    <xf numFmtId="0" fontId="2" fillId="3" borderId="36" xfId="1" applyFont="1" applyFill="1" applyBorder="1" applyAlignment="1">
      <alignment vertical="center" wrapText="1"/>
    </xf>
    <xf numFmtId="2" fontId="9" fillId="0" borderId="11" xfId="5" applyNumberFormat="1" applyFont="1" applyBorder="1"/>
    <xf numFmtId="0" fontId="9" fillId="0" borderId="0" xfId="5" applyFont="1" applyBorder="1" applyAlignment="1">
      <alignment wrapText="1"/>
    </xf>
    <xf numFmtId="0" fontId="2" fillId="0" borderId="0" xfId="1" applyBorder="1" applyAlignment="1">
      <alignment vertical="top"/>
    </xf>
    <xf numFmtId="0" fontId="2" fillId="0" borderId="23" xfId="1" applyFont="1" applyFill="1" applyBorder="1" applyAlignment="1">
      <alignment horizontal="left" vertical="top" wrapText="1"/>
    </xf>
    <xf numFmtId="0" fontId="8" fillId="0" borderId="23" xfId="1" applyFont="1" applyFill="1" applyBorder="1" applyAlignment="1">
      <alignment vertical="top" wrapText="1"/>
    </xf>
    <xf numFmtId="0" fontId="8" fillId="0" borderId="29" xfId="1" applyFont="1" applyFill="1" applyBorder="1" applyAlignment="1">
      <alignment vertical="top" wrapText="1"/>
    </xf>
    <xf numFmtId="0" fontId="8" fillId="0" borderId="29" xfId="1" applyFont="1" applyFill="1" applyBorder="1" applyAlignment="1">
      <alignment vertical="center" wrapText="1"/>
    </xf>
    <xf numFmtId="0" fontId="8" fillId="0" borderId="28" xfId="1" applyFont="1" applyFill="1" applyBorder="1" applyAlignment="1">
      <alignment vertical="top" wrapText="1"/>
    </xf>
    <xf numFmtId="0" fontId="33" fillId="0" borderId="0" xfId="5" applyFont="1" applyBorder="1"/>
    <xf numFmtId="0" fontId="2" fillId="0" borderId="23" xfId="1" applyFill="1" applyBorder="1" applyAlignment="1">
      <alignment horizontal="left" vertical="top" wrapText="1"/>
    </xf>
    <xf numFmtId="0" fontId="2" fillId="3" borderId="12" xfId="1" applyFont="1" applyFill="1" applyBorder="1" applyAlignment="1">
      <alignment horizontal="left" vertical="center" wrapText="1"/>
    </xf>
    <xf numFmtId="43" fontId="8" fillId="0" borderId="40" xfId="10" applyFont="1" applyBorder="1" applyAlignment="1">
      <alignment horizontal="center" wrapText="1"/>
    </xf>
    <xf numFmtId="43" fontId="8" fillId="0" borderId="31" xfId="10" applyFont="1" applyBorder="1" applyAlignment="1">
      <alignment horizontal="center" wrapText="1"/>
    </xf>
    <xf numFmtId="43" fontId="8" fillId="0" borderId="51" xfId="10" applyFont="1" applyBorder="1" applyAlignment="1">
      <alignment horizontal="center" wrapText="1"/>
    </xf>
    <xf numFmtId="1" fontId="10" fillId="0" borderId="52" xfId="2" applyNumberFormat="1" applyFont="1" applyBorder="1" applyAlignment="1">
      <alignment horizontal="center" vertical="top" wrapText="1"/>
    </xf>
    <xf numFmtId="43" fontId="21" fillId="0" borderId="0" xfId="14" applyFont="1" applyAlignment="1">
      <alignment horizontal="center" vertical="top" wrapText="1"/>
    </xf>
    <xf numFmtId="2" fontId="10" fillId="0" borderId="26" xfId="2" applyNumberFormat="1" applyFont="1" applyBorder="1" applyAlignment="1">
      <alignment horizontal="center" vertical="top" wrapText="1"/>
    </xf>
    <xf numFmtId="0" fontId="12" fillId="0" borderId="26" xfId="6" applyFont="1" applyBorder="1" applyAlignment="1">
      <alignment wrapText="1"/>
    </xf>
    <xf numFmtId="0" fontId="34" fillId="0" borderId="0" xfId="2" applyFont="1" applyAlignment="1">
      <alignment horizontal="left" vertical="top"/>
    </xf>
    <xf numFmtId="37" fontId="2" fillId="0" borderId="0" xfId="11" applyNumberFormat="1" applyFont="1" applyBorder="1" applyAlignment="1">
      <alignment horizontal="center"/>
    </xf>
    <xf numFmtId="37" fontId="8" fillId="10" borderId="29" xfId="2" applyNumberFormat="1" applyFont="1" applyFill="1" applyBorder="1" applyAlignment="1">
      <alignment horizontal="center"/>
    </xf>
    <xf numFmtId="43" fontId="8" fillId="0" borderId="29" xfId="10" applyFont="1" applyBorder="1" applyAlignment="1">
      <alignment horizontal="center" wrapText="1"/>
    </xf>
    <xf numFmtId="43" fontId="8" fillId="0" borderId="28" xfId="10" applyFont="1" applyBorder="1" applyAlignment="1">
      <alignment horizontal="center" wrapText="1"/>
    </xf>
    <xf numFmtId="37" fontId="2" fillId="0" borderId="15" xfId="11" applyNumberFormat="1" applyFont="1" applyBorder="1" applyAlignment="1">
      <alignment horizontal="center"/>
    </xf>
    <xf numFmtId="43" fontId="8" fillId="0" borderId="52" xfId="10" applyFont="1" applyBorder="1" applyAlignment="1">
      <alignment horizontal="center" wrapText="1"/>
    </xf>
    <xf numFmtId="0" fontId="2" fillId="0" borderId="0" xfId="8" quotePrefix="1" applyFont="1" applyFill="1" applyBorder="1" applyAlignment="1">
      <alignment horizontal="left" indent="1"/>
    </xf>
    <xf numFmtId="43" fontId="8" fillId="0" borderId="26" xfId="10" applyFont="1" applyBorder="1" applyAlignment="1">
      <alignment horizontal="center"/>
    </xf>
    <xf numFmtId="37" fontId="2" fillId="0" borderId="51" xfId="11" applyNumberFormat="1" applyFont="1" applyBorder="1" applyAlignment="1">
      <alignment horizontal="center"/>
    </xf>
    <xf numFmtId="37" fontId="2" fillId="0" borderId="40" xfId="11" applyNumberFormat="1" applyFont="1" applyBorder="1" applyAlignment="1">
      <alignment horizontal="center"/>
    </xf>
    <xf numFmtId="37" fontId="2" fillId="0" borderId="31" xfId="11" applyNumberFormat="1" applyFont="1" applyBorder="1" applyAlignment="1">
      <alignment horizontal="center"/>
    </xf>
    <xf numFmtId="0" fontId="2" fillId="3" borderId="26" xfId="1" applyFont="1" applyFill="1" applyBorder="1" applyAlignment="1">
      <alignment vertical="center" wrapText="1"/>
    </xf>
    <xf numFmtId="0" fontId="2" fillId="3" borderId="25" xfId="1" quotePrefix="1" applyFont="1" applyFill="1" applyBorder="1" applyAlignment="1">
      <alignment horizontal="left" vertical="center" wrapText="1"/>
    </xf>
    <xf numFmtId="166" fontId="9" fillId="0" borderId="0" xfId="5" applyNumberFormat="1" applyFont="1" applyFill="1"/>
    <xf numFmtId="167" fontId="9" fillId="0" borderId="0" xfId="5" applyNumberFormat="1" applyFont="1"/>
    <xf numFmtId="168" fontId="9" fillId="0" borderId="0" xfId="5" applyNumberFormat="1" applyFont="1"/>
    <xf numFmtId="0" fontId="2" fillId="4" borderId="9" xfId="1" applyFont="1" applyFill="1" applyBorder="1" applyAlignment="1">
      <alignment horizontal="left" vertical="center" wrapText="1"/>
    </xf>
    <xf numFmtId="1" fontId="9" fillId="0" borderId="0" xfId="5" applyNumberFormat="1" applyFont="1" applyBorder="1"/>
    <xf numFmtId="1" fontId="9" fillId="0" borderId="11" xfId="5" applyNumberFormat="1" applyFont="1" applyBorder="1"/>
    <xf numFmtId="0" fontId="8" fillId="0" borderId="10" xfId="8" applyFont="1" applyFill="1" applyBorder="1" applyAlignment="1">
      <alignment horizontal="right" vertical="top"/>
    </xf>
    <xf numFmtId="0" fontId="23" fillId="0" borderId="0" xfId="8" applyFont="1" applyFill="1" applyBorder="1" applyAlignment="1">
      <alignment vertical="top"/>
    </xf>
    <xf numFmtId="0" fontId="9" fillId="0" borderId="15" xfId="5" applyFont="1" applyBorder="1"/>
    <xf numFmtId="0" fontId="9" fillId="0" borderId="14" xfId="5" applyFont="1" applyBorder="1"/>
    <xf numFmtId="0" fontId="2" fillId="0" borderId="0" xfId="1" applyBorder="1" applyAlignment="1">
      <alignment horizontal="left" vertical="top"/>
    </xf>
    <xf numFmtId="0" fontId="10" fillId="3" borderId="26" xfId="1" quotePrefix="1" applyFont="1" applyFill="1" applyBorder="1" applyAlignment="1">
      <alignment vertical="center" wrapText="1"/>
    </xf>
    <xf numFmtId="0" fontId="2" fillId="3" borderId="44" xfId="1" applyFont="1" applyFill="1" applyBorder="1" applyAlignment="1">
      <alignment horizontal="left" vertical="center" wrapText="1"/>
    </xf>
    <xf numFmtId="0" fontId="10" fillId="3" borderId="36" xfId="1" applyFont="1" applyFill="1" applyBorder="1" applyAlignment="1">
      <alignment vertical="center" wrapText="1"/>
    </xf>
    <xf numFmtId="0" fontId="10" fillId="3" borderId="25" xfId="1" applyFont="1" applyFill="1" applyBorder="1" applyAlignment="1">
      <alignment vertical="center" wrapText="1"/>
    </xf>
    <xf numFmtId="0" fontId="10" fillId="3" borderId="44" xfId="1" applyFont="1" applyFill="1" applyBorder="1" applyAlignment="1">
      <alignment vertical="center" wrapText="1"/>
    </xf>
    <xf numFmtId="0" fontId="12" fillId="3" borderId="25" xfId="1" applyFont="1" applyFill="1" applyBorder="1" applyAlignment="1">
      <alignment horizontal="left" vertical="center" wrapText="1"/>
    </xf>
    <xf numFmtId="0" fontId="10" fillId="4" borderId="12" xfId="1" applyFont="1" applyFill="1" applyBorder="1" applyAlignment="1">
      <alignment vertical="center" wrapText="1"/>
    </xf>
    <xf numFmtId="0" fontId="10" fillId="4" borderId="25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vertical="center" wrapText="1"/>
    </xf>
    <xf numFmtId="0" fontId="2" fillId="4" borderId="25" xfId="1" applyFont="1" applyFill="1" applyBorder="1" applyAlignment="1">
      <alignment vertical="center" wrapText="1"/>
    </xf>
    <xf numFmtId="0" fontId="35" fillId="0" borderId="0" xfId="6" applyFont="1" applyAlignment="1">
      <alignment vertical="top"/>
    </xf>
    <xf numFmtId="0" fontId="36" fillId="0" borderId="0" xfId="6" applyFont="1" applyAlignment="1">
      <alignment horizontal="center" vertical="top" wrapText="1"/>
    </xf>
    <xf numFmtId="0" fontId="36" fillId="0" borderId="0" xfId="6" applyFont="1" applyAlignment="1">
      <alignment vertical="top" wrapText="1"/>
    </xf>
    <xf numFmtId="0" fontId="37" fillId="0" borderId="0" xfId="6" applyFont="1" applyAlignment="1">
      <alignment vertical="top"/>
    </xf>
    <xf numFmtId="0" fontId="2" fillId="0" borderId="23" xfId="1" applyFont="1" applyBorder="1" applyAlignment="1">
      <alignment vertical="center" wrapText="1"/>
    </xf>
    <xf numFmtId="0" fontId="38" fillId="0" borderId="0" xfId="2" applyFont="1" applyFill="1" applyAlignment="1">
      <alignment vertical="top" wrapText="1"/>
    </xf>
    <xf numFmtId="0" fontId="38" fillId="0" borderId="0" xfId="2" applyFont="1" applyAlignment="1">
      <alignment vertical="top" wrapText="1"/>
    </xf>
    <xf numFmtId="0" fontId="2" fillId="3" borderId="25" xfId="1" applyFill="1" applyBorder="1" applyAlignment="1">
      <alignment vertical="center" wrapText="1"/>
    </xf>
    <xf numFmtId="0" fontId="2" fillId="3" borderId="25" xfId="1" quotePrefix="1" applyFill="1" applyBorder="1" applyAlignment="1">
      <alignment horizontal="left" vertical="center" wrapText="1"/>
    </xf>
    <xf numFmtId="0" fontId="10" fillId="0" borderId="23" xfId="1" applyFont="1" applyFill="1" applyBorder="1" applyAlignment="1">
      <alignment horizontal="left" vertical="top" wrapText="1"/>
    </xf>
    <xf numFmtId="0" fontId="10" fillId="0" borderId="24" xfId="1" applyFont="1" applyFill="1" applyBorder="1" applyAlignment="1">
      <alignment horizontal="left" vertical="top" wrapText="1"/>
    </xf>
    <xf numFmtId="0" fontId="2" fillId="0" borderId="23" xfId="1" applyFont="1" applyFill="1" applyBorder="1" applyAlignment="1">
      <alignment horizontal="center" vertical="top" wrapText="1"/>
    </xf>
    <xf numFmtId="0" fontId="2" fillId="0" borderId="29" xfId="1" applyFont="1" applyFill="1" applyBorder="1" applyAlignment="1">
      <alignment horizontal="center" vertical="top" wrapText="1"/>
    </xf>
    <xf numFmtId="0" fontId="2" fillId="0" borderId="24" xfId="1" applyFont="1" applyFill="1" applyBorder="1" applyAlignment="1">
      <alignment horizontal="center" vertical="top" wrapText="1"/>
    </xf>
    <xf numFmtId="0" fontId="2" fillId="0" borderId="25" xfId="1" applyFont="1" applyFill="1" applyBorder="1" applyAlignment="1">
      <alignment horizontal="center"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top" wrapText="1"/>
    </xf>
    <xf numFmtId="0" fontId="10" fillId="0" borderId="23" xfId="1" applyFont="1" applyBorder="1" applyAlignment="1">
      <alignment vertical="top" wrapText="1"/>
    </xf>
    <xf numFmtId="0" fontId="2" fillId="0" borderId="24" xfId="1" applyBorder="1" applyAlignment="1">
      <alignment vertical="top" wrapText="1"/>
    </xf>
    <xf numFmtId="0" fontId="2" fillId="0" borderId="23" xfId="4" applyFont="1" applyBorder="1" applyAlignment="1">
      <alignment horizontal="center" vertical="center"/>
    </xf>
    <xf numFmtId="0" fontId="2" fillId="0" borderId="29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10" fillId="0" borderId="24" xfId="1" applyFont="1" applyBorder="1" applyAlignment="1">
      <alignment vertical="top" wrapText="1"/>
    </xf>
    <xf numFmtId="0" fontId="10" fillId="0" borderId="16" xfId="1" applyFont="1" applyBorder="1" applyAlignment="1">
      <alignment vertical="top" wrapText="1"/>
    </xf>
    <xf numFmtId="0" fontId="10" fillId="0" borderId="32" xfId="1" applyFont="1" applyBorder="1" applyAlignment="1">
      <alignment vertical="top" wrapText="1"/>
    </xf>
    <xf numFmtId="0" fontId="2" fillId="0" borderId="44" xfId="1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left" vertical="top" wrapText="1"/>
    </xf>
    <xf numFmtId="0" fontId="7" fillId="0" borderId="34" xfId="1" applyFont="1" applyBorder="1" applyAlignment="1">
      <alignment horizontal="left" vertical="top" wrapText="1"/>
    </xf>
    <xf numFmtId="0" fontId="10" fillId="0" borderId="23" xfId="1" applyFont="1" applyFill="1" applyBorder="1" applyAlignment="1">
      <alignment vertical="top" wrapText="1"/>
    </xf>
    <xf numFmtId="0" fontId="10" fillId="0" borderId="24" xfId="1" applyFont="1" applyFill="1" applyBorder="1" applyAlignment="1">
      <alignment vertical="top" wrapText="1"/>
    </xf>
    <xf numFmtId="0" fontId="10" fillId="0" borderId="23" xfId="1" applyFont="1" applyFill="1" applyBorder="1" applyAlignment="1">
      <alignment horizontal="center" vertical="center" wrapText="1"/>
    </xf>
    <xf numFmtId="0" fontId="10" fillId="0" borderId="29" xfId="1" applyFont="1" applyFill="1" applyBorder="1" applyAlignment="1">
      <alignment horizontal="center" vertical="center" wrapText="1"/>
    </xf>
    <xf numFmtId="0" fontId="10" fillId="0" borderId="24" xfId="1" applyFont="1" applyFill="1" applyBorder="1" applyAlignment="1">
      <alignment horizontal="center" vertical="center" wrapText="1"/>
    </xf>
    <xf numFmtId="0" fontId="10" fillId="0" borderId="16" xfId="1" applyFont="1" applyFill="1" applyBorder="1" applyAlignment="1">
      <alignment horizontal="left" vertical="top" wrapText="1"/>
    </xf>
    <xf numFmtId="0" fontId="10" fillId="0" borderId="32" xfId="1" applyFont="1" applyFill="1" applyBorder="1" applyAlignment="1">
      <alignment horizontal="left" vertical="top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horizontal="left" vertical="center" wrapText="1"/>
    </xf>
    <xf numFmtId="0" fontId="10" fillId="0" borderId="24" xfId="1" applyFont="1" applyFill="1" applyBorder="1" applyAlignment="1">
      <alignment horizontal="left" vertical="center" wrapText="1"/>
    </xf>
    <xf numFmtId="0" fontId="2" fillId="5" borderId="25" xfId="1" applyNumberFormat="1" applyFont="1" applyFill="1" applyBorder="1" applyAlignment="1">
      <alignment horizontal="center" vertical="center" wrapText="1"/>
    </xf>
    <xf numFmtId="49" fontId="2" fillId="5" borderId="26" xfId="1" applyNumberFormat="1" applyFont="1" applyFill="1" applyBorder="1" applyAlignment="1">
      <alignment horizontal="center" vertical="center" wrapText="1"/>
    </xf>
    <xf numFmtId="49" fontId="2" fillId="5" borderId="27" xfId="1" applyNumberFormat="1" applyFont="1" applyFill="1" applyBorder="1" applyAlignment="1">
      <alignment horizontal="center" vertical="center" wrapText="1"/>
    </xf>
    <xf numFmtId="0" fontId="2" fillId="3" borderId="36" xfId="1" applyFont="1" applyFill="1" applyBorder="1" applyAlignment="1">
      <alignment horizontal="left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2" fillId="3" borderId="12" xfId="1" applyFont="1" applyFill="1" applyBorder="1" applyAlignment="1">
      <alignment horizontal="left" vertical="center" wrapText="1"/>
    </xf>
    <xf numFmtId="3" fontId="2" fillId="0" borderId="23" xfId="3" applyNumberFormat="1" applyFont="1" applyBorder="1" applyAlignment="1">
      <alignment horizontal="center" vertical="center"/>
    </xf>
    <xf numFmtId="0" fontId="2" fillId="0" borderId="29" xfId="3" applyFont="1" applyBorder="1" applyAlignment="1">
      <alignment horizontal="center" vertical="center"/>
    </xf>
    <xf numFmtId="0" fontId="2" fillId="0" borderId="24" xfId="3" applyFont="1" applyBorder="1" applyAlignment="1">
      <alignment horizontal="center" vertical="center"/>
    </xf>
    <xf numFmtId="0" fontId="2" fillId="0" borderId="29" xfId="1" applyFill="1" applyBorder="1" applyAlignment="1">
      <alignment horizontal="center" vertical="center" wrapText="1"/>
    </xf>
    <xf numFmtId="0" fontId="2" fillId="0" borderId="24" xfId="1" applyFill="1" applyBorder="1" applyAlignment="1">
      <alignment horizontal="center" vertical="center" wrapText="1"/>
    </xf>
    <xf numFmtId="9" fontId="2" fillId="0" borderId="23" xfId="1" applyNumberFormat="1" applyFont="1" applyFill="1" applyBorder="1" applyAlignment="1">
      <alignment horizontal="center" vertical="top" wrapText="1"/>
    </xf>
    <xf numFmtId="0" fontId="2" fillId="0" borderId="23" xfId="1" applyFont="1" applyFill="1" applyBorder="1" applyAlignment="1">
      <alignment horizontal="center" vertical="center" wrapText="1"/>
    </xf>
    <xf numFmtId="0" fontId="2" fillId="0" borderId="29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vertical="center" wrapText="1"/>
    </xf>
    <xf numFmtId="0" fontId="10" fillId="0" borderId="24" xfId="1" applyFont="1" applyFill="1" applyBorder="1" applyAlignment="1">
      <alignment vertical="center" wrapText="1"/>
    </xf>
    <xf numFmtId="10" fontId="10" fillId="0" borderId="23" xfId="1" applyNumberFormat="1" applyFont="1" applyFill="1" applyBorder="1" applyAlignment="1">
      <alignment horizontal="center" vertical="center" wrapText="1"/>
    </xf>
    <xf numFmtId="10" fontId="10" fillId="0" borderId="29" xfId="1" applyNumberFormat="1" applyFont="1" applyFill="1" applyBorder="1" applyAlignment="1">
      <alignment horizontal="center" vertical="center" wrapText="1"/>
    </xf>
    <xf numFmtId="10" fontId="10" fillId="0" borderId="24" xfId="1" applyNumberFormat="1" applyFont="1" applyFill="1" applyBorder="1" applyAlignment="1">
      <alignment horizontal="center" vertical="center" wrapText="1"/>
    </xf>
    <xf numFmtId="0" fontId="2" fillId="0" borderId="23" xfId="1" applyBorder="1" applyAlignment="1">
      <alignment horizontal="center" vertical="center" wrapText="1"/>
    </xf>
    <xf numFmtId="0" fontId="2" fillId="0" borderId="29" xfId="1" applyBorder="1" applyAlignment="1">
      <alignment horizontal="center" vertical="center" wrapText="1"/>
    </xf>
    <xf numFmtId="0" fontId="2" fillId="0" borderId="24" xfId="1" applyBorder="1" applyAlignment="1">
      <alignment horizontal="center" vertical="center" wrapText="1"/>
    </xf>
    <xf numFmtId="0" fontId="2" fillId="0" borderId="23" xfId="1" applyFont="1" applyFill="1" applyBorder="1" applyAlignment="1">
      <alignment vertical="top" wrapText="1"/>
    </xf>
    <xf numFmtId="0" fontId="2" fillId="0" borderId="24" xfId="1" applyFont="1" applyFill="1" applyBorder="1" applyAlignment="1">
      <alignment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vertical="center" wrapText="1"/>
    </xf>
    <xf numFmtId="0" fontId="10" fillId="0" borderId="23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 vertical="center" wrapText="1"/>
    </xf>
    <xf numFmtId="0" fontId="10" fillId="0" borderId="24" xfId="1" applyFont="1" applyBorder="1" applyAlignment="1">
      <alignment horizontal="center" vertical="center" wrapText="1"/>
    </xf>
    <xf numFmtId="0" fontId="2" fillId="0" borderId="25" xfId="1" applyFont="1" applyFill="1" applyBorder="1" applyAlignment="1">
      <alignment horizontal="center" vertical="top" wrapText="1"/>
    </xf>
    <xf numFmtId="0" fontId="2" fillId="0" borderId="26" xfId="1" applyFont="1" applyFill="1" applyBorder="1" applyAlignment="1">
      <alignment horizontal="center" vertical="top" wrapText="1"/>
    </xf>
    <xf numFmtId="0" fontId="2" fillId="0" borderId="27" xfId="1" applyFont="1" applyFill="1" applyBorder="1" applyAlignment="1">
      <alignment horizontal="center" vertical="top" wrapText="1"/>
    </xf>
    <xf numFmtId="0" fontId="7" fillId="0" borderId="33" xfId="1" applyFont="1" applyFill="1" applyBorder="1" applyAlignment="1">
      <alignment horizontal="left" vertical="top" wrapText="1"/>
    </xf>
    <xf numFmtId="0" fontId="7" fillId="0" borderId="34" xfId="1" applyFont="1" applyFill="1" applyBorder="1" applyAlignment="1">
      <alignment horizontal="left" vertical="top" wrapText="1"/>
    </xf>
    <xf numFmtId="0" fontId="12" fillId="0" borderId="23" xfId="1" applyFont="1" applyBorder="1" applyAlignment="1">
      <alignment horizontal="left" vertical="top" wrapText="1"/>
    </xf>
    <xf numFmtId="0" fontId="12" fillId="0" borderId="24" xfId="1" applyFont="1" applyBorder="1" applyAlignment="1">
      <alignment horizontal="left" vertical="top" wrapText="1"/>
    </xf>
    <xf numFmtId="0" fontId="2" fillId="0" borderId="25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12" fillId="0" borderId="23" xfId="1" applyFont="1" applyFill="1" applyBorder="1" applyAlignment="1">
      <alignment horizontal="left" vertical="top" wrapText="1"/>
    </xf>
    <xf numFmtId="0" fontId="12" fillId="0" borderId="29" xfId="1" applyFont="1" applyFill="1" applyBorder="1" applyAlignment="1">
      <alignment horizontal="left" vertical="top" wrapText="1"/>
    </xf>
    <xf numFmtId="0" fontId="10" fillId="0" borderId="16" xfId="1" applyFont="1" applyFill="1" applyBorder="1" applyAlignment="1">
      <alignment horizontal="left" vertical="center" wrapText="1"/>
    </xf>
    <xf numFmtId="0" fontId="10" fillId="0" borderId="32" xfId="1" applyFont="1" applyFill="1" applyBorder="1" applyAlignment="1">
      <alignment horizontal="left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0" fillId="0" borderId="17" xfId="1" applyFont="1" applyFill="1" applyBorder="1" applyAlignment="1">
      <alignment horizontal="center" vertical="center" wrapText="1"/>
    </xf>
    <xf numFmtId="0" fontId="10" fillId="0" borderId="32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horizontal="left" vertical="top" wrapText="1" indent="1"/>
    </xf>
    <xf numFmtId="0" fontId="10" fillId="0" borderId="24" xfId="1" applyFont="1" applyFill="1" applyBorder="1" applyAlignment="1">
      <alignment horizontal="left" vertical="top" wrapText="1" indent="1"/>
    </xf>
    <xf numFmtId="0" fontId="10" fillId="0" borderId="25" xfId="1" applyFont="1" applyFill="1" applyBorder="1" applyAlignment="1">
      <alignment horizontal="center" vertical="center" wrapText="1"/>
    </xf>
    <xf numFmtId="0" fontId="10" fillId="0" borderId="26" xfId="1" applyFont="1" applyFill="1" applyBorder="1" applyAlignment="1">
      <alignment horizontal="center" vertical="center" wrapText="1"/>
    </xf>
    <xf numFmtId="0" fontId="10" fillId="0" borderId="27" xfId="1" applyFont="1" applyFill="1" applyBorder="1" applyAlignment="1">
      <alignment horizontal="center" vertical="center" wrapText="1"/>
    </xf>
    <xf numFmtId="0" fontId="10" fillId="0" borderId="30" xfId="1" applyFont="1" applyFill="1" applyBorder="1" applyAlignment="1">
      <alignment horizontal="center" vertical="center" wrapText="1"/>
    </xf>
    <xf numFmtId="0" fontId="10" fillId="0" borderId="40" xfId="1" applyFont="1" applyFill="1" applyBorder="1" applyAlignment="1">
      <alignment horizontal="center" vertical="center" wrapText="1"/>
    </xf>
    <xf numFmtId="0" fontId="10" fillId="0" borderId="37" xfId="1" applyFont="1" applyFill="1" applyBorder="1" applyAlignment="1">
      <alignment horizontal="center" vertical="center" wrapText="1"/>
    </xf>
    <xf numFmtId="0" fontId="10" fillId="0" borderId="41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42" xfId="1" applyFont="1" applyFill="1" applyBorder="1" applyAlignment="1">
      <alignment horizontal="center" vertical="center" wrapText="1"/>
    </xf>
    <xf numFmtId="0" fontId="10" fillId="0" borderId="19" xfId="1" applyFont="1" applyFill="1" applyBorder="1" applyAlignment="1">
      <alignment horizontal="center" vertical="center" wrapText="1"/>
    </xf>
    <xf numFmtId="0" fontId="10" fillId="0" borderId="15" xfId="1" applyFont="1" applyFill="1" applyBorder="1" applyAlignment="1">
      <alignment horizontal="center" vertical="center" wrapText="1"/>
    </xf>
    <xf numFmtId="0" fontId="10" fillId="0" borderId="38" xfId="1" applyFont="1" applyFill="1" applyBorder="1" applyAlignment="1">
      <alignment horizontal="center" vertical="center" wrapText="1"/>
    </xf>
    <xf numFmtId="0" fontId="10" fillId="3" borderId="36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left" vertical="center" wrapText="1"/>
    </xf>
    <xf numFmtId="0" fontId="10" fillId="3" borderId="12" xfId="1" applyFont="1" applyFill="1" applyBorder="1" applyAlignment="1">
      <alignment horizontal="left" vertical="center" wrapText="1"/>
    </xf>
    <xf numFmtId="9" fontId="2" fillId="0" borderId="23" xfId="1" applyNumberFormat="1" applyFont="1" applyFill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0" borderId="40" xfId="1" applyFont="1" applyBorder="1" applyAlignment="1">
      <alignment horizontal="center" vertical="center" wrapText="1"/>
    </xf>
    <xf numFmtId="0" fontId="2" fillId="0" borderId="37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49" xfId="1" applyFill="1" applyBorder="1" applyAlignment="1">
      <alignment horizontal="left" vertical="top" wrapText="1"/>
    </xf>
    <xf numFmtId="0" fontId="2" fillId="0" borderId="50" xfId="1" applyFill="1" applyBorder="1" applyAlignment="1">
      <alignment horizontal="left" vertical="top" wrapText="1"/>
    </xf>
    <xf numFmtId="0" fontId="2" fillId="0" borderId="23" xfId="1" applyFill="1" applyBorder="1" applyAlignment="1">
      <alignment horizontal="left" vertical="top" wrapText="1"/>
    </xf>
    <xf numFmtId="0" fontId="2" fillId="0" borderId="24" xfId="1" applyFill="1" applyBorder="1" applyAlignment="1">
      <alignment horizontal="left" vertical="top" wrapText="1"/>
    </xf>
    <xf numFmtId="0" fontId="2" fillId="0" borderId="23" xfId="1" applyFill="1" applyBorder="1" applyAlignment="1">
      <alignment horizontal="center" vertical="center" wrapText="1"/>
    </xf>
    <xf numFmtId="0" fontId="10" fillId="0" borderId="30" xfId="1" applyFont="1" applyBorder="1" applyAlignment="1">
      <alignment horizontal="left" vertical="top" wrapText="1"/>
    </xf>
    <xf numFmtId="0" fontId="10" fillId="0" borderId="37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0" fillId="0" borderId="38" xfId="1" applyFont="1" applyBorder="1" applyAlignment="1">
      <alignment horizontal="left" vertical="top" wrapText="1"/>
    </xf>
    <xf numFmtId="0" fontId="2" fillId="0" borderId="23" xfId="1" applyBorder="1" applyAlignment="1">
      <alignment horizontal="left" vertical="top" wrapText="1"/>
    </xf>
    <xf numFmtId="0" fontId="2" fillId="0" borderId="24" xfId="1" applyBorder="1" applyAlignment="1">
      <alignment horizontal="left" vertical="top" wrapText="1"/>
    </xf>
    <xf numFmtId="0" fontId="8" fillId="0" borderId="23" xfId="1" applyFont="1" applyFill="1" applyBorder="1" applyAlignment="1">
      <alignment horizontal="center" vertical="center" wrapText="1"/>
    </xf>
    <xf numFmtId="0" fontId="8" fillId="0" borderId="29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2" fillId="0" borderId="23" xfId="1" applyNumberFormat="1" applyFont="1" applyFill="1" applyBorder="1" applyAlignment="1">
      <alignment horizontal="center" vertical="center" wrapText="1"/>
    </xf>
    <xf numFmtId="49" fontId="2" fillId="0" borderId="29" xfId="1" applyNumberFormat="1" applyFont="1" applyFill="1" applyBorder="1" applyAlignment="1">
      <alignment horizontal="center" vertical="center" wrapText="1"/>
    </xf>
    <xf numFmtId="49" fontId="2" fillId="0" borderId="24" xfId="1" applyNumberFormat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horizontal="left" vertical="top" wrapText="1"/>
    </xf>
    <xf numFmtId="0" fontId="2" fillId="0" borderId="24" xfId="1" applyFont="1" applyFill="1" applyBorder="1" applyAlignment="1">
      <alignment horizontal="left" vertical="top" wrapText="1"/>
    </xf>
    <xf numFmtId="0" fontId="8" fillId="0" borderId="20" xfId="1" applyFont="1" applyBorder="1" applyAlignment="1">
      <alignment horizontal="left" vertical="top" wrapText="1"/>
    </xf>
    <xf numFmtId="0" fontId="8" fillId="0" borderId="22" xfId="1" applyFont="1" applyBorder="1" applyAlignment="1">
      <alignment horizontal="left" vertical="top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0" fontId="2" fillId="0" borderId="20" xfId="1" applyFont="1" applyBorder="1" applyAlignment="1">
      <alignment horizontal="left" vertical="top"/>
    </xf>
    <xf numFmtId="0" fontId="2" fillId="0" borderId="21" xfId="1" applyFont="1" applyBorder="1" applyAlignment="1">
      <alignment horizontal="left" vertical="top"/>
    </xf>
    <xf numFmtId="0" fontId="8" fillId="0" borderId="20" xfId="1" applyFont="1" applyFill="1" applyBorder="1" applyAlignment="1">
      <alignment horizontal="center" vertical="center" wrapText="1"/>
    </xf>
    <xf numFmtId="0" fontId="8" fillId="0" borderId="22" xfId="1" applyFont="1" applyFill="1" applyBorder="1" applyAlignment="1">
      <alignment horizontal="center" vertical="center" wrapText="1"/>
    </xf>
    <xf numFmtId="0" fontId="8" fillId="0" borderId="21" xfId="1" applyFont="1" applyFill="1" applyBorder="1" applyAlignment="1">
      <alignment horizontal="center" vertical="center" wrapText="1"/>
    </xf>
    <xf numFmtId="0" fontId="2" fillId="0" borderId="52" xfId="1" applyFont="1" applyFill="1" applyBorder="1" applyAlignment="1">
      <alignment horizontal="center" vertical="center" wrapText="1"/>
    </xf>
    <xf numFmtId="0" fontId="0" fillId="0" borderId="23" xfId="1" applyFont="1" applyBorder="1" applyAlignment="1">
      <alignment horizontal="left" vertical="top" wrapText="1"/>
    </xf>
    <xf numFmtId="0" fontId="12" fillId="0" borderId="23" xfId="1" applyFont="1" applyFill="1" applyBorder="1" applyAlignment="1">
      <alignment horizontal="center" vertical="center" wrapText="1"/>
    </xf>
    <xf numFmtId="0" fontId="12" fillId="0" borderId="29" xfId="1" applyFont="1" applyFill="1" applyBorder="1" applyAlignment="1">
      <alignment horizontal="center" vertical="center" wrapText="1"/>
    </xf>
    <xf numFmtId="0" fontId="12" fillId="0" borderId="24" xfId="1" applyFont="1" applyFill="1" applyBorder="1" applyAlignment="1">
      <alignment horizontal="center" vertical="center" wrapText="1"/>
    </xf>
    <xf numFmtId="0" fontId="10" fillId="0" borderId="16" xfId="1" applyFont="1" applyBorder="1" applyAlignment="1">
      <alignment horizontal="left" vertical="top" wrapText="1"/>
    </xf>
    <xf numFmtId="0" fontId="10" fillId="0" borderId="32" xfId="1" applyFont="1" applyBorder="1" applyAlignment="1">
      <alignment horizontal="left" vertical="top" wrapText="1"/>
    </xf>
    <xf numFmtId="0" fontId="13" fillId="0" borderId="16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32" xfId="1" applyFont="1" applyBorder="1" applyAlignment="1">
      <alignment horizontal="center" vertical="center" wrapText="1"/>
    </xf>
    <xf numFmtId="0" fontId="2" fillId="2" borderId="4" xfId="1" applyFill="1" applyBorder="1" applyAlignment="1">
      <alignment vertical="top" wrapText="1"/>
    </xf>
    <xf numFmtId="0" fontId="2" fillId="2" borderId="9" xfId="1" applyFill="1" applyBorder="1" applyAlignment="1">
      <alignment vertical="top" wrapText="1"/>
    </xf>
    <xf numFmtId="0" fontId="2" fillId="2" borderId="12" xfId="1" applyFill="1" applyBorder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9" fontId="2" fillId="0" borderId="29" xfId="1" applyNumberFormat="1" applyFont="1" applyFill="1" applyBorder="1" applyAlignment="1">
      <alignment horizontal="center" vertical="center" wrapText="1"/>
    </xf>
    <xf numFmtId="9" fontId="2" fillId="0" borderId="24" xfId="1" applyNumberFormat="1" applyFont="1" applyFill="1" applyBorder="1" applyAlignment="1">
      <alignment horizontal="center" vertical="center" wrapText="1"/>
    </xf>
    <xf numFmtId="0" fontId="12" fillId="0" borderId="52" xfId="6" applyFont="1" applyBorder="1" applyAlignment="1">
      <alignment horizontal="center" wrapText="1"/>
    </xf>
    <xf numFmtId="0" fontId="12" fillId="0" borderId="29" xfId="6" applyFont="1" applyBorder="1" applyAlignment="1">
      <alignment horizontal="center" wrapText="1"/>
    </xf>
    <xf numFmtId="0" fontId="12" fillId="0" borderId="28" xfId="6" applyFont="1" applyBorder="1" applyAlignment="1">
      <alignment horizontal="center" wrapText="1"/>
    </xf>
    <xf numFmtId="43" fontId="8" fillId="0" borderId="51" xfId="10" applyFont="1" applyBorder="1" applyAlignment="1">
      <alignment horizontal="center"/>
    </xf>
    <xf numFmtId="43" fontId="8" fillId="0" borderId="40" xfId="10" applyFont="1" applyBorder="1" applyAlignment="1">
      <alignment horizontal="center"/>
    </xf>
    <xf numFmtId="43" fontId="8" fillId="0" borderId="31" xfId="10" applyFont="1" applyBorder="1" applyAlignment="1">
      <alignment horizontal="center"/>
    </xf>
    <xf numFmtId="43" fontId="8" fillId="0" borderId="52" xfId="10" applyFont="1" applyBorder="1" applyAlignment="1">
      <alignment horizontal="center" wrapText="1"/>
    </xf>
    <xf numFmtId="43" fontId="8" fillId="0" borderId="29" xfId="10" applyFont="1" applyBorder="1" applyAlignment="1">
      <alignment horizontal="center" wrapText="1"/>
    </xf>
    <xf numFmtId="43" fontId="8" fillId="0" borderId="28" xfId="10" applyFont="1" applyBorder="1" applyAlignment="1">
      <alignment horizontal="center" wrapText="1"/>
    </xf>
    <xf numFmtId="0" fontId="22" fillId="12" borderId="56" xfId="7" applyFont="1" applyFill="1" applyBorder="1" applyAlignment="1">
      <alignment horizontal="left"/>
    </xf>
    <xf numFmtId="0" fontId="22" fillId="12" borderId="48" xfId="7" applyFont="1" applyFill="1" applyBorder="1" applyAlignment="1">
      <alignment horizontal="left"/>
    </xf>
    <xf numFmtId="0" fontId="22" fillId="12" borderId="57" xfId="7" applyFont="1" applyFill="1" applyBorder="1" applyAlignment="1">
      <alignment horizontal="left"/>
    </xf>
  </cellXfs>
  <cellStyles count="15">
    <cellStyle name="Comma" xfId="14" builtinId="3"/>
    <cellStyle name="Comma 2" xfId="10"/>
    <cellStyle name="Comma 2 2" xfId="11"/>
    <cellStyle name="Normal" xfId="0" builtinId="0"/>
    <cellStyle name="Normal 2" xfId="2"/>
    <cellStyle name="Normal 2 2" xfId="8"/>
    <cellStyle name="Normal 265" xfId="3"/>
    <cellStyle name="Normal 266" xfId="4"/>
    <cellStyle name="Normal 3" xfId="6"/>
    <cellStyle name="Normal 3 2" xfId="9"/>
    <cellStyle name="Normal 4" xfId="13"/>
    <cellStyle name="Normal_Prototype_Scorecard-LgOffice-2008-03-13 2" xfId="1"/>
    <cellStyle name="Normal_Schedules_Trans" xfId="5"/>
    <cellStyle name="Note 2" xfId="7"/>
    <cellStyle name="Percent 2" xfId="12"/>
  </cellStyles>
  <dxfs count="6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9"/>
      <tableStyleElement type="headerRow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21</xdr:row>
      <xdr:rowOff>57150</xdr:rowOff>
    </xdr:from>
    <xdr:to>
      <xdr:col>5</xdr:col>
      <xdr:colOff>1354882</xdr:colOff>
      <xdr:row>21</xdr:row>
      <xdr:rowOff>2267641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9762" y="7019925"/>
          <a:ext cx="2731245" cy="2210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605117</xdr:colOff>
      <xdr:row>31</xdr:row>
      <xdr:rowOff>168087</xdr:rowOff>
    </xdr:from>
    <xdr:to>
      <xdr:col>14</xdr:col>
      <xdr:colOff>112058</xdr:colOff>
      <xdr:row>38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9076764" y="4762499"/>
          <a:ext cx="2454088" cy="1210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We</a:t>
          </a:r>
          <a:r>
            <a:rPr lang="en-US" sz="1100" baseline="0">
              <a:solidFill>
                <a:srgbClr val="FF0000"/>
              </a:solidFill>
            </a:rPr>
            <a:t> may want to use 200ft2/person. </a:t>
          </a:r>
          <a:br>
            <a:rPr lang="en-US" sz="1100" baseline="0">
              <a:solidFill>
                <a:srgbClr val="FF0000"/>
              </a:solidFill>
            </a:rPr>
          </a:br>
          <a:r>
            <a:rPr lang="en-US" sz="1100" baseline="0">
              <a:solidFill>
                <a:srgbClr val="FF0000"/>
              </a:solidFill>
            </a:rPr>
            <a:t>As 40 ft2/persion by ASHRAE 62.1 is based on the educational facility laboratory, the normal laboratory people density may be less than the educational purpose. </a:t>
          </a:r>
        </a:p>
        <a:p>
          <a:endParaRPr lang="en-US" sz="1100" baseline="0">
            <a:solidFill>
              <a:srgbClr val="FF0000"/>
            </a:solidFill>
          </a:endParaRP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ngineeringtoolbox.com/met-metabolic-rate-d_7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"/>
  <sheetViews>
    <sheetView zoomScale="181" workbookViewId="0">
      <selection activeCell="A7" sqref="A7"/>
    </sheetView>
  </sheetViews>
  <sheetFormatPr defaultColWidth="8.796875" defaultRowHeight="14.25" x14ac:dyDescent="0.45"/>
  <cols>
    <col min="1" max="1" width="88" customWidth="1"/>
  </cols>
  <sheetData>
    <row r="1" spans="1:1" ht="21" x14ac:dyDescent="0.65">
      <c r="A1" s="81" t="s">
        <v>107</v>
      </c>
    </row>
    <row r="2" spans="1:1" x14ac:dyDescent="0.45">
      <c r="A2" s="82">
        <v>43468</v>
      </c>
    </row>
    <row r="3" spans="1:1" x14ac:dyDescent="0.45">
      <c r="A3" s="82"/>
    </row>
    <row r="4" spans="1:1" x14ac:dyDescent="0.45">
      <c r="A4" s="83" t="s">
        <v>110</v>
      </c>
    </row>
    <row r="5" spans="1:1" ht="28.5" x14ac:dyDescent="0.45">
      <c r="A5" s="80" t="s">
        <v>254</v>
      </c>
    </row>
    <row r="6" spans="1:1" ht="28.5" x14ac:dyDescent="0.45">
      <c r="A6" s="80" t="s">
        <v>113</v>
      </c>
    </row>
    <row r="7" spans="1:1" x14ac:dyDescent="0.45">
      <c r="A7" s="84"/>
    </row>
    <row r="8" spans="1:1" x14ac:dyDescent="0.45">
      <c r="A8" s="80"/>
    </row>
    <row r="9" spans="1:1" x14ac:dyDescent="0.45">
      <c r="A9" s="83" t="s">
        <v>114</v>
      </c>
    </row>
    <row r="10" spans="1:1" x14ac:dyDescent="0.45">
      <c r="A10" t="s">
        <v>112</v>
      </c>
    </row>
    <row r="11" spans="1:1" x14ac:dyDescent="0.45">
      <c r="A11" t="s">
        <v>111</v>
      </c>
    </row>
    <row r="12" spans="1:1" x14ac:dyDescent="0.45">
      <c r="A12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/>
    <pageSetUpPr fitToPage="1"/>
  </sheetPr>
  <dimension ref="A1:Q149"/>
  <sheetViews>
    <sheetView tabSelected="1" topLeftCell="A67" zoomScaleNormal="100" zoomScaleSheetLayoutView="100" workbookViewId="0">
      <selection activeCell="D76" sqref="D76:F76"/>
    </sheetView>
  </sheetViews>
  <sheetFormatPr defaultColWidth="7.6640625" defaultRowHeight="12.75" x14ac:dyDescent="0.45"/>
  <cols>
    <col min="1" max="1" width="3.6640625" style="15" customWidth="1"/>
    <col min="2" max="2" width="19" style="15" customWidth="1"/>
    <col min="3" max="3" width="20.46484375" style="15" customWidth="1"/>
    <col min="4" max="4" width="49.6640625" style="68" customWidth="1"/>
    <col min="5" max="5" width="28" style="68" customWidth="1"/>
    <col min="6" max="6" width="25.33203125" style="68" customWidth="1"/>
    <col min="7" max="7" width="44.46484375" style="55" customWidth="1"/>
    <col min="8" max="13" width="7.6640625" style="14"/>
    <col min="14" max="14" width="10.6640625" style="14" bestFit="1" customWidth="1"/>
    <col min="15" max="16" width="7.6640625" style="14"/>
    <col min="17" max="17" width="11.6640625" style="14" bestFit="1" customWidth="1"/>
    <col min="18" max="18" width="10.46484375" style="14" bestFit="1" customWidth="1"/>
    <col min="19" max="16384" width="7.6640625" style="14"/>
  </cols>
  <sheetData>
    <row r="1" spans="1:7" ht="19.25" customHeight="1" x14ac:dyDescent="0.45">
      <c r="A1" s="1" t="s">
        <v>233</v>
      </c>
      <c r="B1" s="1"/>
      <c r="C1" s="1"/>
      <c r="D1" s="56"/>
      <c r="E1" s="56"/>
      <c r="F1" s="56"/>
      <c r="G1" s="1"/>
    </row>
    <row r="2" spans="1:7" ht="17" customHeight="1" thickBot="1" x14ac:dyDescent="0.5">
      <c r="A2" s="2" t="s">
        <v>282</v>
      </c>
      <c r="B2" s="3"/>
      <c r="C2" s="3"/>
      <c r="D2" s="57"/>
      <c r="E2" s="57"/>
      <c r="F2" s="57"/>
      <c r="G2" s="3"/>
    </row>
    <row r="3" spans="1:7" ht="18" customHeight="1" x14ac:dyDescent="0.45">
      <c r="A3" s="381"/>
      <c r="B3" s="384" t="s">
        <v>2</v>
      </c>
      <c r="C3" s="385"/>
      <c r="D3" s="384" t="s">
        <v>3</v>
      </c>
      <c r="E3" s="390"/>
      <c r="F3" s="385"/>
      <c r="G3" s="361" t="s">
        <v>4</v>
      </c>
    </row>
    <row r="4" spans="1:7" ht="21" customHeight="1" x14ac:dyDescent="0.45">
      <c r="A4" s="382"/>
      <c r="B4" s="386"/>
      <c r="C4" s="387"/>
      <c r="D4" s="386"/>
      <c r="E4" s="391"/>
      <c r="F4" s="387"/>
      <c r="G4" s="362"/>
    </row>
    <row r="5" spans="1:7" s="16" customFormat="1" ht="18.75" customHeight="1" x14ac:dyDescent="0.45">
      <c r="A5" s="383"/>
      <c r="B5" s="388"/>
      <c r="C5" s="389"/>
      <c r="D5" s="388"/>
      <c r="E5" s="392"/>
      <c r="F5" s="389"/>
      <c r="G5" s="363"/>
    </row>
    <row r="6" spans="1:7" s="15" customFormat="1" ht="17.649999999999999" thickBot="1" x14ac:dyDescent="0.5">
      <c r="A6" s="364" t="s">
        <v>5</v>
      </c>
      <c r="B6" s="365"/>
      <c r="C6" s="365"/>
      <c r="D6" s="58"/>
      <c r="E6" s="58"/>
      <c r="F6" s="58"/>
      <c r="G6" s="4"/>
    </row>
    <row r="7" spans="1:7" s="15" customFormat="1" ht="15" customHeight="1" x14ac:dyDescent="0.45">
      <c r="A7" s="5"/>
      <c r="B7" s="366" t="s">
        <v>6</v>
      </c>
      <c r="C7" s="367"/>
      <c r="D7" s="368" t="s">
        <v>115</v>
      </c>
      <c r="E7" s="369"/>
      <c r="F7" s="370"/>
      <c r="G7" s="6"/>
    </row>
    <row r="8" spans="1:7" ht="25.5" x14ac:dyDescent="0.45">
      <c r="A8" s="72"/>
      <c r="B8" s="372" t="s">
        <v>109</v>
      </c>
      <c r="C8" s="350"/>
      <c r="D8" s="240" t="s">
        <v>108</v>
      </c>
      <c r="E8" s="241"/>
      <c r="F8" s="242"/>
      <c r="G8" s="7" t="s">
        <v>259</v>
      </c>
    </row>
    <row r="9" spans="1:7" ht="14.55" customHeight="1" x14ac:dyDescent="0.45">
      <c r="A9" s="72"/>
      <c r="B9" s="232" t="s">
        <v>7</v>
      </c>
      <c r="C9" s="233"/>
      <c r="D9" s="299" t="s">
        <v>258</v>
      </c>
      <c r="E9" s="300"/>
      <c r="F9" s="301"/>
      <c r="G9" s="8"/>
    </row>
    <row r="10" spans="1:7" ht="14.55" customHeight="1" x14ac:dyDescent="0.45">
      <c r="A10" s="9"/>
      <c r="B10" s="232" t="s">
        <v>8</v>
      </c>
      <c r="C10" s="233"/>
      <c r="D10" s="373" t="s">
        <v>172</v>
      </c>
      <c r="E10" s="374"/>
      <c r="F10" s="375"/>
      <c r="G10" s="10"/>
    </row>
    <row r="11" spans="1:7" ht="30.5" customHeight="1" thickBot="1" x14ac:dyDescent="0.5">
      <c r="A11" s="9"/>
      <c r="B11" s="376" t="s">
        <v>9</v>
      </c>
      <c r="C11" s="377"/>
      <c r="D11" s="378" t="s">
        <v>172</v>
      </c>
      <c r="E11" s="379"/>
      <c r="F11" s="380"/>
      <c r="G11" s="10"/>
    </row>
    <row r="12" spans="1:7" ht="17.55" customHeight="1" thickBot="1" x14ac:dyDescent="0.5">
      <c r="A12" s="255" t="s">
        <v>10</v>
      </c>
      <c r="B12" s="256"/>
      <c r="C12" s="256"/>
      <c r="D12" s="59"/>
      <c r="E12" s="59"/>
      <c r="F12" s="59"/>
      <c r="G12" s="11"/>
    </row>
    <row r="13" spans="1:7" s="16" customFormat="1" ht="69" customHeight="1" x14ac:dyDescent="0.45">
      <c r="A13" s="12"/>
      <c r="B13" s="340" t="s">
        <v>11</v>
      </c>
      <c r="C13" s="341"/>
      <c r="D13" s="344" t="s">
        <v>283</v>
      </c>
      <c r="E13" s="278"/>
      <c r="F13" s="279"/>
      <c r="G13" s="69" t="s">
        <v>368</v>
      </c>
    </row>
    <row r="14" spans="1:7" ht="63" customHeight="1" x14ac:dyDescent="0.45">
      <c r="A14" s="13"/>
      <c r="B14" s="342" t="s">
        <v>102</v>
      </c>
      <c r="C14" s="343"/>
      <c r="D14" s="351" t="s">
        <v>234</v>
      </c>
      <c r="E14" s="352"/>
      <c r="F14" s="353"/>
      <c r="G14" s="71"/>
    </row>
    <row r="15" spans="1:7" x14ac:dyDescent="0.45">
      <c r="A15" s="72"/>
      <c r="B15" s="342" t="s">
        <v>12</v>
      </c>
      <c r="C15" s="343"/>
      <c r="D15" s="354">
        <v>1.33</v>
      </c>
      <c r="E15" s="355"/>
      <c r="F15" s="356"/>
      <c r="G15" s="180"/>
    </row>
    <row r="16" spans="1:7" s="16" customFormat="1" x14ac:dyDescent="0.45">
      <c r="A16" s="70"/>
      <c r="B16" s="342" t="s">
        <v>13</v>
      </c>
      <c r="C16" s="343"/>
      <c r="D16" s="344">
        <v>3</v>
      </c>
      <c r="E16" s="278"/>
      <c r="F16" s="279"/>
      <c r="G16" s="180"/>
    </row>
    <row r="17" spans="1:17" s="16" customFormat="1" x14ac:dyDescent="0.45">
      <c r="A17" s="70"/>
      <c r="B17" s="342" t="s">
        <v>117</v>
      </c>
      <c r="C17" s="343"/>
      <c r="D17" s="333" t="s">
        <v>371</v>
      </c>
      <c r="E17" s="393"/>
      <c r="F17" s="394"/>
      <c r="G17" s="7" t="s">
        <v>372</v>
      </c>
      <c r="N17" s="14"/>
      <c r="Q17" s="160"/>
    </row>
    <row r="18" spans="1:17" ht="15" customHeight="1" x14ac:dyDescent="0.45">
      <c r="A18" s="72"/>
      <c r="B18" s="349" t="s">
        <v>14</v>
      </c>
      <c r="C18" s="350"/>
      <c r="D18" s="306" t="s">
        <v>118</v>
      </c>
      <c r="E18" s="307"/>
      <c r="F18" s="308"/>
      <c r="G18" s="272"/>
      <c r="H18" s="16"/>
      <c r="I18" s="16"/>
      <c r="J18" s="16"/>
      <c r="K18" s="16"/>
      <c r="L18" s="16"/>
      <c r="M18" s="16"/>
      <c r="P18" s="16"/>
      <c r="Q18" s="160"/>
    </row>
    <row r="19" spans="1:17" x14ac:dyDescent="0.45">
      <c r="A19" s="72"/>
      <c r="B19" s="342" t="s">
        <v>15</v>
      </c>
      <c r="C19" s="343"/>
      <c r="D19" s="344" t="s">
        <v>103</v>
      </c>
      <c r="E19" s="278"/>
      <c r="F19" s="279"/>
      <c r="G19" s="274"/>
    </row>
    <row r="20" spans="1:17" x14ac:dyDescent="0.45">
      <c r="A20" s="72"/>
      <c r="B20" s="342" t="s">
        <v>16</v>
      </c>
      <c r="C20" s="343"/>
      <c r="D20" s="281" t="s">
        <v>285</v>
      </c>
      <c r="E20" s="282"/>
      <c r="F20" s="283"/>
      <c r="G20" s="71"/>
    </row>
    <row r="21" spans="1:17" ht="27.75" customHeight="1" x14ac:dyDescent="0.45">
      <c r="A21" s="72"/>
      <c r="B21" s="345" t="s">
        <v>17</v>
      </c>
      <c r="C21" s="346"/>
      <c r="D21" s="281" t="s">
        <v>344</v>
      </c>
      <c r="E21" s="282"/>
      <c r="F21" s="283"/>
      <c r="G21" s="272"/>
    </row>
    <row r="22" spans="1:17" ht="186.5" customHeight="1" x14ac:dyDescent="0.45">
      <c r="A22" s="72"/>
      <c r="B22" s="347"/>
      <c r="C22" s="348"/>
      <c r="D22" s="227" t="s">
        <v>345</v>
      </c>
      <c r="E22" s="241"/>
      <c r="F22" s="242"/>
      <c r="G22" s="274"/>
    </row>
    <row r="23" spans="1:17" ht="12.75" customHeight="1" x14ac:dyDescent="0.45">
      <c r="A23" s="72"/>
      <c r="B23" s="357" t="s">
        <v>120</v>
      </c>
      <c r="C23" s="358"/>
      <c r="D23" s="259">
        <v>15</v>
      </c>
      <c r="E23" s="260"/>
      <c r="F23" s="261"/>
      <c r="G23" s="7"/>
    </row>
    <row r="24" spans="1:17" x14ac:dyDescent="0.45">
      <c r="A24" s="9"/>
      <c r="B24" s="232" t="s">
        <v>18</v>
      </c>
      <c r="C24" s="233"/>
      <c r="D24" s="259">
        <v>10</v>
      </c>
      <c r="E24" s="260"/>
      <c r="F24" s="261"/>
      <c r="G24" s="7"/>
    </row>
    <row r="25" spans="1:17" ht="13.15" thickBot="1" x14ac:dyDescent="0.5">
      <c r="A25" s="9"/>
      <c r="B25" s="262" t="s">
        <v>19</v>
      </c>
      <c r="C25" s="263"/>
      <c r="D25" s="264" t="s">
        <v>235</v>
      </c>
      <c r="E25" s="265"/>
      <c r="F25" s="266"/>
      <c r="G25" s="7"/>
    </row>
    <row r="26" spans="1:17" ht="18" customHeight="1" thickBot="1" x14ac:dyDescent="0.5">
      <c r="A26" s="302" t="s">
        <v>20</v>
      </c>
      <c r="B26" s="303"/>
      <c r="C26" s="303"/>
      <c r="D26" s="60"/>
      <c r="E26" s="60"/>
      <c r="F26" s="60"/>
      <c r="G26" s="17"/>
    </row>
    <row r="27" spans="1:17" ht="15" customHeight="1" x14ac:dyDescent="0.35">
      <c r="A27" s="18"/>
      <c r="B27" s="359" t="s">
        <v>21</v>
      </c>
      <c r="C27" s="360"/>
      <c r="D27" s="61"/>
      <c r="E27" s="61"/>
      <c r="F27" s="61"/>
      <c r="G27" s="20"/>
    </row>
    <row r="28" spans="1:17" s="16" customFormat="1" x14ac:dyDescent="0.45">
      <c r="A28" s="70"/>
      <c r="B28" s="232" t="s">
        <v>22</v>
      </c>
      <c r="C28" s="233"/>
      <c r="D28" s="259" t="s">
        <v>105</v>
      </c>
      <c r="E28" s="260"/>
      <c r="F28" s="261"/>
      <c r="G28" s="7" t="s">
        <v>314</v>
      </c>
    </row>
    <row r="29" spans="1:17" s="76" customFormat="1" ht="70.5" customHeight="1" x14ac:dyDescent="0.45">
      <c r="A29" s="75"/>
      <c r="B29" s="267" t="s">
        <v>23</v>
      </c>
      <c r="C29" s="268"/>
      <c r="D29" s="240" t="s">
        <v>315</v>
      </c>
      <c r="E29" s="241"/>
      <c r="F29" s="242"/>
      <c r="G29" s="161" t="s">
        <v>284</v>
      </c>
    </row>
    <row r="30" spans="1:17" ht="14.55" customHeight="1" x14ac:dyDescent="0.45">
      <c r="A30" s="72"/>
      <c r="B30" s="232" t="s">
        <v>24</v>
      </c>
      <c r="C30" s="233"/>
      <c r="D30" s="237" t="s">
        <v>175</v>
      </c>
      <c r="E30" s="238"/>
      <c r="F30" s="239"/>
      <c r="G30" s="7"/>
    </row>
    <row r="31" spans="1:17" ht="15" customHeight="1" x14ac:dyDescent="0.45">
      <c r="A31" s="72"/>
      <c r="B31" s="232" t="s">
        <v>25</v>
      </c>
      <c r="C31" s="233"/>
      <c r="D31" s="237" t="s">
        <v>176</v>
      </c>
      <c r="E31" s="238"/>
      <c r="F31" s="239"/>
      <c r="G31" s="7"/>
    </row>
    <row r="32" spans="1:17" ht="15.5" customHeight="1" x14ac:dyDescent="0.35">
      <c r="A32" s="72"/>
      <c r="B32" s="309" t="s">
        <v>26</v>
      </c>
      <c r="C32" s="310"/>
      <c r="D32" s="62"/>
      <c r="E32" s="62"/>
      <c r="F32" s="62"/>
      <c r="G32" s="22"/>
    </row>
    <row r="33" spans="1:7" ht="49.5" customHeight="1" x14ac:dyDescent="0.45">
      <c r="A33" s="72"/>
      <c r="B33" s="232" t="s">
        <v>22</v>
      </c>
      <c r="C33" s="233"/>
      <c r="D33" s="237" t="s">
        <v>237</v>
      </c>
      <c r="E33" s="238"/>
      <c r="F33" s="239"/>
      <c r="G33" s="7" t="s">
        <v>238</v>
      </c>
    </row>
    <row r="34" spans="1:7" s="16" customFormat="1" ht="63.75" customHeight="1" x14ac:dyDescent="0.45">
      <c r="A34" s="70"/>
      <c r="B34" s="232" t="s">
        <v>23</v>
      </c>
      <c r="C34" s="233"/>
      <c r="D34" s="240" t="s">
        <v>316</v>
      </c>
      <c r="E34" s="241"/>
      <c r="F34" s="242"/>
      <c r="G34" s="161" t="s">
        <v>284</v>
      </c>
    </row>
    <row r="35" spans="1:7" ht="15" customHeight="1" x14ac:dyDescent="0.45">
      <c r="A35" s="72"/>
      <c r="B35" s="232" t="s">
        <v>24</v>
      </c>
      <c r="C35" s="233"/>
      <c r="D35" s="237" t="s">
        <v>177</v>
      </c>
      <c r="E35" s="238"/>
      <c r="F35" s="239"/>
      <c r="G35" s="7"/>
    </row>
    <row r="36" spans="1:7" ht="15" customHeight="1" x14ac:dyDescent="0.45">
      <c r="A36" s="72"/>
      <c r="B36" s="232" t="s">
        <v>25</v>
      </c>
      <c r="C36" s="233"/>
      <c r="D36" s="237" t="s">
        <v>178</v>
      </c>
      <c r="E36" s="238"/>
      <c r="F36" s="239"/>
      <c r="G36" s="7"/>
    </row>
    <row r="37" spans="1:7" ht="15.5" customHeight="1" x14ac:dyDescent="0.35">
      <c r="A37" s="72"/>
      <c r="B37" s="309" t="s">
        <v>27</v>
      </c>
      <c r="C37" s="310"/>
      <c r="D37" s="62"/>
      <c r="E37" s="62"/>
      <c r="F37" s="62"/>
      <c r="G37" s="22"/>
    </row>
    <row r="38" spans="1:7" ht="30" customHeight="1" x14ac:dyDescent="0.45">
      <c r="A38" s="72"/>
      <c r="B38" s="232" t="s">
        <v>24</v>
      </c>
      <c r="C38" s="233"/>
      <c r="D38" s="237" t="s">
        <v>173</v>
      </c>
      <c r="E38" s="238"/>
      <c r="F38" s="239"/>
      <c r="G38" s="162"/>
    </row>
    <row r="39" spans="1:7" ht="30" customHeight="1" x14ac:dyDescent="0.45">
      <c r="A39" s="72"/>
      <c r="B39" s="232" t="s">
        <v>28</v>
      </c>
      <c r="C39" s="233"/>
      <c r="D39" s="237" t="s">
        <v>174</v>
      </c>
      <c r="E39" s="307"/>
      <c r="F39" s="308"/>
      <c r="G39" s="7"/>
    </row>
    <row r="40" spans="1:7" s="16" customFormat="1" ht="36.75" customHeight="1" x14ac:dyDescent="0.45">
      <c r="A40" s="70"/>
      <c r="B40" s="232" t="s">
        <v>29</v>
      </c>
      <c r="C40" s="233"/>
      <c r="D40" s="334" t="s">
        <v>318</v>
      </c>
      <c r="E40" s="335"/>
      <c r="F40" s="336"/>
      <c r="G40" s="272" t="s">
        <v>284</v>
      </c>
    </row>
    <row r="41" spans="1:7" s="16" customFormat="1" ht="43.5" customHeight="1" x14ac:dyDescent="0.45">
      <c r="A41" s="70"/>
      <c r="B41" s="232" t="s">
        <v>30</v>
      </c>
      <c r="C41" s="233"/>
      <c r="D41" s="337"/>
      <c r="E41" s="338"/>
      <c r="F41" s="339"/>
      <c r="G41" s="274"/>
    </row>
    <row r="42" spans="1:7" ht="17.25" customHeight="1" x14ac:dyDescent="0.45">
      <c r="A42" s="72"/>
      <c r="B42" s="232" t="s">
        <v>31</v>
      </c>
      <c r="C42" s="233"/>
      <c r="D42" s="237" t="s">
        <v>232</v>
      </c>
      <c r="E42" s="307"/>
      <c r="F42" s="308"/>
      <c r="G42" s="7"/>
    </row>
    <row r="43" spans="1:7" ht="28.5" customHeight="1" x14ac:dyDescent="0.45">
      <c r="A43" s="72"/>
      <c r="B43" s="232" t="s">
        <v>32</v>
      </c>
      <c r="C43" s="233"/>
      <c r="D43" s="333">
        <v>0</v>
      </c>
      <c r="E43" s="282"/>
      <c r="F43" s="283"/>
      <c r="G43" s="33" t="s">
        <v>239</v>
      </c>
    </row>
    <row r="44" spans="1:7" ht="13.15" x14ac:dyDescent="0.35">
      <c r="A44" s="72"/>
      <c r="B44" s="24" t="s">
        <v>33</v>
      </c>
      <c r="C44" s="21"/>
      <c r="D44" s="62"/>
      <c r="E44" s="62"/>
      <c r="F44" s="62"/>
      <c r="G44" s="25"/>
    </row>
    <row r="45" spans="1:7" ht="12.75" customHeight="1" x14ac:dyDescent="0.45">
      <c r="A45" s="72"/>
      <c r="B45" s="232" t="s">
        <v>24</v>
      </c>
      <c r="C45" s="233"/>
      <c r="D45" s="318" t="s">
        <v>106</v>
      </c>
      <c r="E45" s="319"/>
      <c r="F45" s="320"/>
      <c r="G45" s="26"/>
    </row>
    <row r="46" spans="1:7" ht="12.75" customHeight="1" x14ac:dyDescent="0.45">
      <c r="A46" s="72"/>
      <c r="B46" s="232" t="s">
        <v>28</v>
      </c>
      <c r="C46" s="233"/>
      <c r="D46" s="321" t="s">
        <v>34</v>
      </c>
      <c r="E46" s="322"/>
      <c r="F46" s="323"/>
      <c r="G46" s="330"/>
    </row>
    <row r="47" spans="1:7" ht="12.75" customHeight="1" x14ac:dyDescent="0.45">
      <c r="A47" s="72"/>
      <c r="B47" s="232" t="s">
        <v>29</v>
      </c>
      <c r="C47" s="233"/>
      <c r="D47" s="324"/>
      <c r="E47" s="325"/>
      <c r="F47" s="326"/>
      <c r="G47" s="331"/>
    </row>
    <row r="48" spans="1:7" x14ac:dyDescent="0.45">
      <c r="A48" s="72"/>
      <c r="B48" s="232" t="s">
        <v>30</v>
      </c>
      <c r="C48" s="233"/>
      <c r="D48" s="324"/>
      <c r="E48" s="325"/>
      <c r="F48" s="326"/>
      <c r="G48" s="331"/>
    </row>
    <row r="49" spans="1:7" ht="15.75" customHeight="1" x14ac:dyDescent="0.45">
      <c r="A49" s="72"/>
      <c r="B49" s="232" t="s">
        <v>31</v>
      </c>
      <c r="C49" s="233"/>
      <c r="D49" s="327"/>
      <c r="E49" s="328"/>
      <c r="F49" s="329"/>
      <c r="G49" s="332"/>
    </row>
    <row r="50" spans="1:7" ht="15.75" customHeight="1" x14ac:dyDescent="0.35">
      <c r="A50" s="72"/>
      <c r="B50" s="24" t="s">
        <v>35</v>
      </c>
      <c r="C50" s="21"/>
      <c r="D50" s="62"/>
      <c r="E50" s="62"/>
      <c r="F50" s="62"/>
      <c r="G50" s="25"/>
    </row>
    <row r="51" spans="1:7" x14ac:dyDescent="0.45">
      <c r="A51" s="72"/>
      <c r="B51" s="316" t="s">
        <v>36</v>
      </c>
      <c r="C51" s="317"/>
      <c r="D51" s="237" t="s">
        <v>179</v>
      </c>
      <c r="E51" s="307"/>
      <c r="F51" s="308"/>
      <c r="G51" s="215"/>
    </row>
    <row r="52" spans="1:7" ht="24" customHeight="1" x14ac:dyDescent="0.45">
      <c r="A52" s="72"/>
      <c r="B52" s="232" t="s">
        <v>22</v>
      </c>
      <c r="C52" s="233"/>
      <c r="D52" s="281" t="s">
        <v>240</v>
      </c>
      <c r="E52" s="282"/>
      <c r="F52" s="283"/>
      <c r="G52" s="33"/>
    </row>
    <row r="53" spans="1:7" s="16" customFormat="1" ht="55.25" customHeight="1" x14ac:dyDescent="0.45">
      <c r="A53" s="70"/>
      <c r="B53" s="232" t="s">
        <v>37</v>
      </c>
      <c r="C53" s="233"/>
      <c r="D53" s="237" t="s">
        <v>236</v>
      </c>
      <c r="E53" s="307"/>
      <c r="F53" s="308"/>
      <c r="G53" s="180" t="s">
        <v>284</v>
      </c>
    </row>
    <row r="54" spans="1:7" ht="12.75" customHeight="1" x14ac:dyDescent="0.45">
      <c r="A54" s="72"/>
      <c r="B54" s="232" t="s">
        <v>38</v>
      </c>
      <c r="C54" s="233"/>
      <c r="D54" s="237" t="s">
        <v>34</v>
      </c>
      <c r="E54" s="307"/>
      <c r="F54" s="308"/>
      <c r="G54" s="23"/>
    </row>
    <row r="55" spans="1:7" ht="16.25" customHeight="1" x14ac:dyDescent="0.45">
      <c r="A55" s="72"/>
      <c r="B55" s="232" t="s">
        <v>24</v>
      </c>
      <c r="C55" s="233"/>
      <c r="D55" s="237" t="s">
        <v>177</v>
      </c>
      <c r="E55" s="238"/>
      <c r="F55" s="239"/>
      <c r="G55" s="23"/>
    </row>
    <row r="56" spans="1:7" ht="15" customHeight="1" x14ac:dyDescent="0.35">
      <c r="A56" s="72"/>
      <c r="B56" s="309" t="s">
        <v>39</v>
      </c>
      <c r="C56" s="310"/>
      <c r="D56" s="62"/>
      <c r="E56" s="62"/>
      <c r="F56" s="62"/>
      <c r="G56" s="22"/>
    </row>
    <row r="57" spans="1:7" x14ac:dyDescent="0.45">
      <c r="A57" s="72"/>
      <c r="B57" s="232" t="s">
        <v>40</v>
      </c>
      <c r="C57" s="233"/>
      <c r="D57" s="299" t="s">
        <v>180</v>
      </c>
      <c r="E57" s="300"/>
      <c r="F57" s="301"/>
      <c r="G57" s="23"/>
    </row>
    <row r="58" spans="1:7" ht="15.5" customHeight="1" x14ac:dyDescent="0.45">
      <c r="A58" s="72"/>
      <c r="B58" s="232" t="s">
        <v>41</v>
      </c>
      <c r="C58" s="233"/>
      <c r="D58" s="299" t="s">
        <v>181</v>
      </c>
      <c r="E58" s="300"/>
      <c r="F58" s="301"/>
      <c r="G58" s="23"/>
    </row>
    <row r="59" spans="1:7" ht="12.75" customHeight="1" x14ac:dyDescent="0.45">
      <c r="A59" s="72"/>
      <c r="B59" s="304" t="s">
        <v>42</v>
      </c>
      <c r="C59" s="305"/>
      <c r="D59" s="306" t="s">
        <v>182</v>
      </c>
      <c r="E59" s="307"/>
      <c r="F59" s="308"/>
      <c r="G59" s="23"/>
    </row>
    <row r="60" spans="1:7" ht="15" customHeight="1" x14ac:dyDescent="0.35">
      <c r="A60" s="72"/>
      <c r="B60" s="309" t="s">
        <v>43</v>
      </c>
      <c r="C60" s="310"/>
      <c r="D60" s="62"/>
      <c r="E60" s="62"/>
      <c r="F60" s="62"/>
      <c r="G60" s="22"/>
    </row>
    <row r="61" spans="1:7" ht="102" customHeight="1" thickBot="1" x14ac:dyDescent="0.5">
      <c r="A61" s="27"/>
      <c r="B61" s="311" t="s">
        <v>334</v>
      </c>
      <c r="C61" s="312"/>
      <c r="D61" s="313" t="s">
        <v>335</v>
      </c>
      <c r="E61" s="314"/>
      <c r="F61" s="315"/>
      <c r="G61" s="28" t="s">
        <v>317</v>
      </c>
    </row>
    <row r="62" spans="1:7" ht="18.5" customHeight="1" thickBot="1" x14ac:dyDescent="0.4">
      <c r="A62" s="302" t="s">
        <v>44</v>
      </c>
      <c r="B62" s="303"/>
      <c r="C62" s="303"/>
      <c r="D62" s="63"/>
      <c r="E62" s="63"/>
      <c r="F62" s="63"/>
      <c r="G62" s="29"/>
    </row>
    <row r="63" spans="1:7" ht="15" customHeight="1" x14ac:dyDescent="0.35">
      <c r="A63" s="30"/>
      <c r="B63" s="31" t="s">
        <v>45</v>
      </c>
      <c r="C63" s="32"/>
      <c r="D63" s="61"/>
      <c r="E63" s="61"/>
      <c r="F63" s="61"/>
      <c r="G63" s="20"/>
    </row>
    <row r="64" spans="1:7" ht="25.5" x14ac:dyDescent="0.45">
      <c r="A64" s="70"/>
      <c r="B64" s="232" t="s">
        <v>46</v>
      </c>
      <c r="C64" s="233"/>
      <c r="D64" s="259" t="s">
        <v>336</v>
      </c>
      <c r="E64" s="260"/>
      <c r="F64" s="261"/>
      <c r="G64" s="220" t="s">
        <v>375</v>
      </c>
    </row>
    <row r="65" spans="1:7" x14ac:dyDescent="0.45">
      <c r="A65" s="70"/>
      <c r="B65" s="232" t="s">
        <v>47</v>
      </c>
      <c r="C65" s="233"/>
      <c r="D65" s="259" t="s">
        <v>373</v>
      </c>
      <c r="E65" s="260"/>
      <c r="F65" s="261"/>
      <c r="G65" s="219"/>
    </row>
    <row r="66" spans="1:7" ht="46.5" customHeight="1" x14ac:dyDescent="0.45">
      <c r="A66" s="70"/>
      <c r="B66" s="232" t="s">
        <v>48</v>
      </c>
      <c r="C66" s="233"/>
      <c r="D66" s="281" t="s">
        <v>374</v>
      </c>
      <c r="E66" s="282"/>
      <c r="F66" s="283"/>
      <c r="G66" s="79"/>
    </row>
    <row r="67" spans="1:7" ht="15" customHeight="1" x14ac:dyDescent="0.35">
      <c r="A67" s="70"/>
      <c r="B67" s="24" t="s">
        <v>49</v>
      </c>
      <c r="C67" s="21"/>
      <c r="D67" s="62"/>
      <c r="E67" s="62"/>
      <c r="F67" s="62"/>
      <c r="G67" s="22"/>
    </row>
    <row r="68" spans="1:7" x14ac:dyDescent="0.45">
      <c r="A68" s="70"/>
      <c r="B68" s="232" t="s">
        <v>50</v>
      </c>
      <c r="C68" s="233"/>
      <c r="D68" s="299" t="s">
        <v>183</v>
      </c>
      <c r="E68" s="300"/>
      <c r="F68" s="301"/>
      <c r="G68" s="23"/>
    </row>
    <row r="69" spans="1:7" x14ac:dyDescent="0.45">
      <c r="A69" s="70"/>
      <c r="B69" s="232" t="s">
        <v>51</v>
      </c>
      <c r="C69" s="233"/>
      <c r="D69" s="234" t="s">
        <v>183</v>
      </c>
      <c r="E69" s="235"/>
      <c r="F69" s="236"/>
      <c r="G69" s="23"/>
    </row>
    <row r="70" spans="1:7" ht="15" customHeight="1" x14ac:dyDescent="0.35">
      <c r="A70" s="70"/>
      <c r="B70" s="24" t="s">
        <v>52</v>
      </c>
      <c r="C70" s="21"/>
      <c r="D70" s="62"/>
      <c r="E70" s="62"/>
      <c r="F70" s="62"/>
      <c r="G70" s="22"/>
    </row>
    <row r="71" spans="1:7" s="16" customFormat="1" x14ac:dyDescent="0.45">
      <c r="A71" s="70"/>
      <c r="B71" s="232" t="s">
        <v>50</v>
      </c>
      <c r="C71" s="233"/>
      <c r="D71" s="281" t="s">
        <v>376</v>
      </c>
      <c r="E71" s="282"/>
      <c r="F71" s="283"/>
      <c r="G71" s="272" t="s">
        <v>284</v>
      </c>
    </row>
    <row r="72" spans="1:7" s="16" customFormat="1" ht="33.75" customHeight="1" x14ac:dyDescent="0.45">
      <c r="A72" s="70"/>
      <c r="B72" s="232" t="s">
        <v>51</v>
      </c>
      <c r="C72" s="233"/>
      <c r="D72" s="281" t="s">
        <v>185</v>
      </c>
      <c r="E72" s="282"/>
      <c r="F72" s="283"/>
      <c r="G72" s="274"/>
    </row>
    <row r="73" spans="1:7" s="16" customFormat="1" ht="15" customHeight="1" x14ac:dyDescent="0.45">
      <c r="A73" s="70"/>
      <c r="B73" s="24" t="s">
        <v>53</v>
      </c>
      <c r="C73" s="34"/>
      <c r="D73" s="64"/>
      <c r="E73" s="64"/>
      <c r="F73" s="64"/>
      <c r="G73" s="35"/>
    </row>
    <row r="74" spans="1:7" ht="70.5" customHeight="1" x14ac:dyDescent="0.45">
      <c r="A74" s="70"/>
      <c r="B74" s="232" t="s">
        <v>54</v>
      </c>
      <c r="C74" s="233"/>
      <c r="D74" s="299" t="s">
        <v>387</v>
      </c>
      <c r="E74" s="300"/>
      <c r="F74" s="301"/>
      <c r="G74" s="230" t="s">
        <v>388</v>
      </c>
    </row>
    <row r="75" spans="1:7" ht="38.25" x14ac:dyDescent="0.45">
      <c r="A75" s="70"/>
      <c r="B75" s="232" t="s">
        <v>55</v>
      </c>
      <c r="C75" s="233"/>
      <c r="D75" s="234" t="s">
        <v>386</v>
      </c>
      <c r="E75" s="235"/>
      <c r="F75" s="236"/>
      <c r="G75" s="230" t="s">
        <v>377</v>
      </c>
    </row>
    <row r="76" spans="1:7" ht="76.5" x14ac:dyDescent="0.45">
      <c r="A76" s="70"/>
      <c r="B76" s="232" t="s">
        <v>56</v>
      </c>
      <c r="C76" s="233"/>
      <c r="D76" s="234" t="s">
        <v>396</v>
      </c>
      <c r="E76" s="235"/>
      <c r="F76" s="235"/>
      <c r="G76" s="213" t="s">
        <v>390</v>
      </c>
    </row>
    <row r="77" spans="1:7" ht="24.75" customHeight="1" x14ac:dyDescent="0.45">
      <c r="A77" s="74"/>
      <c r="B77" s="232" t="s">
        <v>104</v>
      </c>
      <c r="C77" s="233"/>
      <c r="D77" s="237" t="s">
        <v>34</v>
      </c>
      <c r="E77" s="238"/>
      <c r="F77" s="371"/>
      <c r="G77" s="200" t="s">
        <v>119</v>
      </c>
    </row>
    <row r="78" spans="1:7" x14ac:dyDescent="0.45">
      <c r="A78" s="70"/>
      <c r="B78" s="232" t="s">
        <v>57</v>
      </c>
      <c r="C78" s="233"/>
      <c r="D78" s="281" t="s">
        <v>34</v>
      </c>
      <c r="E78" s="282"/>
      <c r="F78" s="283"/>
      <c r="G78" s="169"/>
    </row>
    <row r="79" spans="1:7" ht="15" customHeight="1" x14ac:dyDescent="0.45">
      <c r="A79" s="70"/>
      <c r="B79" s="232" t="s">
        <v>58</v>
      </c>
      <c r="C79" s="233"/>
      <c r="D79" s="237" t="s">
        <v>186</v>
      </c>
      <c r="E79" s="238"/>
      <c r="F79" s="239"/>
      <c r="G79" s="33"/>
    </row>
    <row r="80" spans="1:7" s="16" customFormat="1" ht="30" customHeight="1" x14ac:dyDescent="0.45">
      <c r="A80" s="70"/>
      <c r="B80" s="232" t="s">
        <v>59</v>
      </c>
      <c r="C80" s="233"/>
      <c r="D80" s="240" t="s">
        <v>184</v>
      </c>
      <c r="E80" s="241"/>
      <c r="F80" s="242"/>
      <c r="G80" s="161" t="s">
        <v>284</v>
      </c>
    </row>
    <row r="81" spans="1:7" s="16" customFormat="1" ht="76.5" x14ac:dyDescent="0.45">
      <c r="A81" s="70"/>
      <c r="B81" s="232" t="s">
        <v>60</v>
      </c>
      <c r="C81" s="233"/>
      <c r="D81" s="296" t="s">
        <v>382</v>
      </c>
      <c r="E81" s="297"/>
      <c r="F81" s="298"/>
      <c r="G81" s="231" t="s">
        <v>378</v>
      </c>
    </row>
    <row r="82" spans="1:7" s="16" customFormat="1" x14ac:dyDescent="0.45">
      <c r="A82" s="70"/>
      <c r="B82" s="232" t="s">
        <v>61</v>
      </c>
      <c r="C82" s="233"/>
      <c r="D82" s="259" t="s">
        <v>0</v>
      </c>
      <c r="E82" s="260"/>
      <c r="F82" s="261"/>
      <c r="G82" s="33"/>
    </row>
    <row r="83" spans="1:7" s="16" customFormat="1" x14ac:dyDescent="0.45">
      <c r="A83" s="70"/>
      <c r="B83" s="232" t="s">
        <v>62</v>
      </c>
      <c r="C83" s="233"/>
      <c r="D83" s="259" t="s">
        <v>379</v>
      </c>
      <c r="E83" s="260"/>
      <c r="F83" s="261"/>
      <c r="G83" s="26"/>
    </row>
    <row r="84" spans="1:7" s="16" customFormat="1" ht="15" customHeight="1" x14ac:dyDescent="0.45">
      <c r="A84" s="70"/>
      <c r="B84" s="24" t="s">
        <v>63</v>
      </c>
      <c r="C84" s="34"/>
      <c r="D84" s="64"/>
      <c r="E84" s="64"/>
      <c r="F84" s="64"/>
      <c r="G84" s="35"/>
    </row>
    <row r="85" spans="1:7" s="16" customFormat="1" ht="38.25" customHeight="1" x14ac:dyDescent="0.45">
      <c r="A85" s="70"/>
      <c r="B85" s="257" t="s">
        <v>64</v>
      </c>
      <c r="C85" s="258"/>
      <c r="D85" s="296" t="s">
        <v>65</v>
      </c>
      <c r="E85" s="297"/>
      <c r="F85" s="298"/>
      <c r="G85" s="26"/>
    </row>
    <row r="86" spans="1:7" s="16" customFormat="1" x14ac:dyDescent="0.45">
      <c r="A86" s="70"/>
      <c r="B86" s="284" t="s">
        <v>66</v>
      </c>
      <c r="C86" s="285"/>
      <c r="D86" s="286" t="s">
        <v>231</v>
      </c>
      <c r="E86" s="287"/>
      <c r="F86" s="288"/>
      <c r="G86" s="272" t="s">
        <v>255</v>
      </c>
    </row>
    <row r="87" spans="1:7" s="16" customFormat="1" ht="12.75" customHeight="1" x14ac:dyDescent="0.45">
      <c r="A87" s="70"/>
      <c r="B87" s="284" t="s">
        <v>67</v>
      </c>
      <c r="C87" s="285"/>
      <c r="D87" s="259" t="s">
        <v>68</v>
      </c>
      <c r="E87" s="260"/>
      <c r="F87" s="261"/>
      <c r="G87" s="274"/>
    </row>
    <row r="88" spans="1:7" ht="13.15" x14ac:dyDescent="0.45">
      <c r="A88" s="173"/>
      <c r="B88" s="174" t="s">
        <v>286</v>
      </c>
      <c r="C88" s="175"/>
      <c r="D88" s="176"/>
      <c r="E88" s="176"/>
      <c r="F88" s="176"/>
      <c r="G88" s="177"/>
    </row>
    <row r="89" spans="1:7" x14ac:dyDescent="0.35">
      <c r="A89" s="173"/>
      <c r="B89" s="292" t="s">
        <v>64</v>
      </c>
      <c r="C89" s="293"/>
      <c r="D89" s="237" t="s">
        <v>380</v>
      </c>
      <c r="E89" s="238"/>
      <c r="F89" s="239"/>
      <c r="G89" s="33"/>
    </row>
    <row r="90" spans="1:7" s="16" customFormat="1" ht="127.5" x14ac:dyDescent="0.45">
      <c r="A90" s="179"/>
      <c r="B90" s="232" t="s">
        <v>291</v>
      </c>
      <c r="C90" s="233"/>
      <c r="D90" s="296" t="s">
        <v>384</v>
      </c>
      <c r="E90" s="297"/>
      <c r="F90" s="298"/>
      <c r="G90" s="201" t="s">
        <v>381</v>
      </c>
    </row>
    <row r="91" spans="1:7" x14ac:dyDescent="0.45">
      <c r="A91" s="173"/>
      <c r="B91" s="294" t="s">
        <v>287</v>
      </c>
      <c r="C91" s="295"/>
      <c r="D91" s="286" t="s">
        <v>231</v>
      </c>
      <c r="E91" s="287"/>
      <c r="F91" s="288"/>
      <c r="G91" s="272" t="s">
        <v>255</v>
      </c>
    </row>
    <row r="92" spans="1:7" ht="45.75" customHeight="1" x14ac:dyDescent="0.45">
      <c r="A92" s="173"/>
      <c r="B92" s="294" t="s">
        <v>288</v>
      </c>
      <c r="C92" s="295"/>
      <c r="D92" s="259" t="s">
        <v>68</v>
      </c>
      <c r="E92" s="260"/>
      <c r="F92" s="261"/>
      <c r="G92" s="274"/>
    </row>
    <row r="93" spans="1:7" s="16" customFormat="1" ht="13.15" x14ac:dyDescent="0.45">
      <c r="A93" s="70"/>
      <c r="B93" s="36" t="s">
        <v>69</v>
      </c>
      <c r="C93" s="37"/>
      <c r="D93" s="98"/>
      <c r="E93" s="99"/>
      <c r="F93" s="99"/>
      <c r="G93" s="23"/>
    </row>
    <row r="94" spans="1:7" s="16" customFormat="1" ht="50.55" customHeight="1" x14ac:dyDescent="0.45">
      <c r="A94" s="70"/>
      <c r="B94" s="257" t="s">
        <v>70</v>
      </c>
      <c r="C94" s="258"/>
      <c r="D94" s="289" t="s">
        <v>383</v>
      </c>
      <c r="E94" s="290"/>
      <c r="F94" s="291"/>
      <c r="G94" s="33" t="s">
        <v>320</v>
      </c>
    </row>
    <row r="95" spans="1:7" s="16" customFormat="1" ht="30" customHeight="1" x14ac:dyDescent="0.45">
      <c r="A95" s="70"/>
      <c r="B95" s="232" t="s">
        <v>71</v>
      </c>
      <c r="C95" s="233"/>
      <c r="D95" s="234" t="s">
        <v>319</v>
      </c>
      <c r="E95" s="235"/>
      <c r="F95" s="236"/>
      <c r="G95" s="33" t="s">
        <v>320</v>
      </c>
    </row>
    <row r="96" spans="1:7" s="16" customFormat="1" x14ac:dyDescent="0.45">
      <c r="A96" s="70"/>
      <c r="B96" s="232" t="s">
        <v>72</v>
      </c>
      <c r="C96" s="233"/>
      <c r="D96" s="281" t="s">
        <v>187</v>
      </c>
      <c r="E96" s="282"/>
      <c r="F96" s="283"/>
      <c r="G96" s="33"/>
    </row>
    <row r="97" spans="1:7" s="16" customFormat="1" ht="38.549999999999997" customHeight="1" x14ac:dyDescent="0.45">
      <c r="A97" s="70"/>
      <c r="B97" s="73" t="s">
        <v>73</v>
      </c>
      <c r="C97" s="38"/>
      <c r="D97" s="98"/>
      <c r="E97" s="98"/>
      <c r="F97" s="98"/>
      <c r="G97" s="23"/>
    </row>
    <row r="98" spans="1:7" s="16" customFormat="1" ht="48" customHeight="1" x14ac:dyDescent="0.45">
      <c r="A98" s="70"/>
      <c r="B98" s="257" t="s">
        <v>74</v>
      </c>
      <c r="C98" s="258"/>
      <c r="D98" s="281" t="s">
        <v>34</v>
      </c>
      <c r="E98" s="282"/>
      <c r="F98" s="283"/>
      <c r="G98" s="33"/>
    </row>
    <row r="99" spans="1:7" s="16" customFormat="1" ht="28.5" customHeight="1" x14ac:dyDescent="0.45">
      <c r="A99" s="70"/>
      <c r="B99" s="257" t="s">
        <v>75</v>
      </c>
      <c r="C99" s="258"/>
      <c r="D99" s="281" t="s">
        <v>34</v>
      </c>
      <c r="E99" s="282"/>
      <c r="F99" s="283"/>
      <c r="G99" s="26"/>
    </row>
    <row r="100" spans="1:7" s="16" customFormat="1" ht="26.25" x14ac:dyDescent="0.45">
      <c r="A100" s="70"/>
      <c r="B100" s="24" t="s">
        <v>76</v>
      </c>
      <c r="C100" s="34"/>
      <c r="D100" s="64"/>
      <c r="E100" s="64"/>
      <c r="F100" s="64"/>
      <c r="G100" s="35"/>
    </row>
    <row r="101" spans="1:7" s="16" customFormat="1" ht="15" customHeight="1" x14ac:dyDescent="0.45">
      <c r="A101" s="70"/>
      <c r="B101" s="232" t="s">
        <v>77</v>
      </c>
      <c r="C101" s="233"/>
      <c r="D101" s="234" t="s">
        <v>188</v>
      </c>
      <c r="E101" s="235"/>
      <c r="F101" s="236"/>
      <c r="G101" s="218"/>
    </row>
    <row r="102" spans="1:7" s="16" customFormat="1" ht="15" customHeight="1" x14ac:dyDescent="0.45">
      <c r="A102" s="70"/>
      <c r="B102" s="232" t="s">
        <v>78</v>
      </c>
      <c r="C102" s="233"/>
      <c r="D102" s="234" t="s">
        <v>189</v>
      </c>
      <c r="E102" s="235"/>
      <c r="F102" s="236"/>
      <c r="G102" s="218"/>
    </row>
    <row r="103" spans="1:7" s="16" customFormat="1" ht="15" customHeight="1" x14ac:dyDescent="0.45">
      <c r="A103" s="70"/>
      <c r="B103" s="232" t="s">
        <v>79</v>
      </c>
      <c r="C103" s="233"/>
      <c r="D103" s="280" t="s">
        <v>190</v>
      </c>
      <c r="E103" s="235"/>
      <c r="F103" s="236"/>
      <c r="G103" s="33" t="s">
        <v>230</v>
      </c>
    </row>
    <row r="104" spans="1:7" s="16" customFormat="1" ht="30.5" customHeight="1" x14ac:dyDescent="0.45">
      <c r="A104" s="70"/>
      <c r="B104" s="267" t="s">
        <v>80</v>
      </c>
      <c r="C104" s="268"/>
      <c r="D104" s="281">
        <v>300</v>
      </c>
      <c r="E104" s="282"/>
      <c r="F104" s="283"/>
      <c r="G104" s="222" t="s">
        <v>338</v>
      </c>
    </row>
    <row r="105" spans="1:7" s="16" customFormat="1" ht="26.25" customHeight="1" x14ac:dyDescent="0.45">
      <c r="A105" s="39"/>
      <c r="B105" s="232" t="s">
        <v>81</v>
      </c>
      <c r="C105" s="233"/>
      <c r="D105" s="234" t="s">
        <v>191</v>
      </c>
      <c r="E105" s="235"/>
      <c r="F105" s="236"/>
      <c r="G105" s="221" t="s">
        <v>337</v>
      </c>
    </row>
    <row r="106" spans="1:7" s="16" customFormat="1" ht="33" customHeight="1" x14ac:dyDescent="0.45">
      <c r="A106" s="39"/>
      <c r="B106" s="232" t="s">
        <v>325</v>
      </c>
      <c r="C106" s="233"/>
      <c r="D106" s="234" t="s">
        <v>326</v>
      </c>
      <c r="E106" s="235"/>
      <c r="F106" s="236"/>
      <c r="G106" s="205" t="s">
        <v>327</v>
      </c>
    </row>
    <row r="107" spans="1:7" s="16" customFormat="1" ht="15" customHeight="1" thickBot="1" x14ac:dyDescent="0.5">
      <c r="A107" s="39"/>
      <c r="B107" s="262" t="s">
        <v>82</v>
      </c>
      <c r="C107" s="263"/>
      <c r="D107" s="264" t="s">
        <v>192</v>
      </c>
      <c r="E107" s="265"/>
      <c r="F107" s="266"/>
      <c r="G107" s="28"/>
    </row>
    <row r="108" spans="1:7" ht="18.5" customHeight="1" thickBot="1" x14ac:dyDescent="0.4">
      <c r="A108" s="255" t="s">
        <v>83</v>
      </c>
      <c r="B108" s="256"/>
      <c r="C108" s="256"/>
      <c r="D108" s="59"/>
      <c r="E108" s="59"/>
      <c r="F108" s="59"/>
      <c r="G108" s="40"/>
    </row>
    <row r="109" spans="1:7" ht="15" customHeight="1" x14ac:dyDescent="0.4">
      <c r="A109" s="41"/>
      <c r="B109" s="42" t="s">
        <v>1</v>
      </c>
      <c r="C109" s="43"/>
      <c r="D109" s="65"/>
      <c r="E109" s="65"/>
      <c r="F109" s="65"/>
      <c r="G109" s="44"/>
    </row>
    <row r="110" spans="1:7" s="16" customFormat="1" ht="61.5" customHeight="1" x14ac:dyDescent="0.45">
      <c r="A110" s="45"/>
      <c r="B110" s="267" t="s">
        <v>84</v>
      </c>
      <c r="C110" s="268"/>
      <c r="D110" s="269" t="s">
        <v>322</v>
      </c>
      <c r="E110" s="270"/>
      <c r="F110" s="271"/>
      <c r="G110" s="215" t="s">
        <v>323</v>
      </c>
    </row>
    <row r="111" spans="1:7" s="16" customFormat="1" ht="31.25" customHeight="1" x14ac:dyDescent="0.45">
      <c r="A111" s="45"/>
      <c r="B111" s="232" t="s">
        <v>85</v>
      </c>
      <c r="C111" s="233"/>
      <c r="D111" s="259" t="s">
        <v>65</v>
      </c>
      <c r="E111" s="260"/>
      <c r="F111" s="261"/>
      <c r="G111" s="215" t="s">
        <v>324</v>
      </c>
    </row>
    <row r="112" spans="1:7" s="16" customFormat="1" ht="31.25" customHeight="1" x14ac:dyDescent="0.45">
      <c r="A112" s="45"/>
      <c r="B112" s="232" t="s">
        <v>86</v>
      </c>
      <c r="C112" s="233"/>
      <c r="D112" s="234" t="s">
        <v>190</v>
      </c>
      <c r="E112" s="235"/>
      <c r="F112" s="236"/>
      <c r="G112" s="33" t="s">
        <v>230</v>
      </c>
    </row>
    <row r="113" spans="1:7" ht="31.25" customHeight="1" x14ac:dyDescent="0.45">
      <c r="A113" s="46"/>
      <c r="B113" s="232" t="s">
        <v>87</v>
      </c>
      <c r="C113" s="233"/>
      <c r="D113" s="234" t="s">
        <v>190</v>
      </c>
      <c r="E113" s="235"/>
      <c r="F113" s="236"/>
      <c r="G113" s="33" t="s">
        <v>230</v>
      </c>
    </row>
    <row r="114" spans="1:7" ht="16.25" customHeight="1" x14ac:dyDescent="0.4">
      <c r="A114" s="46"/>
      <c r="B114" s="47" t="s">
        <v>88</v>
      </c>
      <c r="C114" s="48"/>
      <c r="D114" s="66"/>
      <c r="E114" s="66"/>
      <c r="F114" s="66"/>
      <c r="G114" s="49"/>
    </row>
    <row r="115" spans="1:7" s="16" customFormat="1" ht="63.75" x14ac:dyDescent="0.45">
      <c r="A115" s="45"/>
      <c r="B115" s="257" t="s">
        <v>84</v>
      </c>
      <c r="C115" s="258"/>
      <c r="D115" s="259" t="s">
        <v>385</v>
      </c>
      <c r="E115" s="260"/>
      <c r="F115" s="261"/>
      <c r="G115" s="215" t="s">
        <v>346</v>
      </c>
    </row>
    <row r="116" spans="1:7" ht="30" customHeight="1" x14ac:dyDescent="0.45">
      <c r="A116" s="46"/>
      <c r="B116" s="257" t="s">
        <v>85</v>
      </c>
      <c r="C116" s="258"/>
      <c r="D116" s="259" t="s">
        <v>65</v>
      </c>
      <c r="E116" s="260"/>
      <c r="F116" s="261"/>
      <c r="G116" s="216" t="s">
        <v>324</v>
      </c>
    </row>
    <row r="117" spans="1:7" ht="15.5" customHeight="1" x14ac:dyDescent="0.4">
      <c r="A117" s="46"/>
      <c r="B117" s="24" t="s">
        <v>89</v>
      </c>
      <c r="C117" s="48"/>
      <c r="D117" s="66"/>
      <c r="E117" s="66"/>
      <c r="F117" s="66"/>
      <c r="G117" s="49"/>
    </row>
    <row r="118" spans="1:7" s="16" customFormat="1" ht="114.75" x14ac:dyDescent="0.45">
      <c r="A118" s="45"/>
      <c r="B118" s="232" t="s">
        <v>90</v>
      </c>
      <c r="C118" s="233"/>
      <c r="D118" s="259" t="s">
        <v>365</v>
      </c>
      <c r="E118" s="278"/>
      <c r="F118" s="279"/>
      <c r="G118" s="215" t="s">
        <v>369</v>
      </c>
    </row>
    <row r="119" spans="1:7" ht="30" customHeight="1" thickBot="1" x14ac:dyDescent="0.5">
      <c r="A119" s="50"/>
      <c r="B119" s="262" t="s">
        <v>85</v>
      </c>
      <c r="C119" s="263"/>
      <c r="D119" s="259" t="s">
        <v>65</v>
      </c>
      <c r="E119" s="260"/>
      <c r="F119" s="261"/>
      <c r="G119" s="217" t="s">
        <v>324</v>
      </c>
    </row>
    <row r="120" spans="1:7" ht="18.5" customHeight="1" thickBot="1" x14ac:dyDescent="0.4">
      <c r="A120" s="255" t="s">
        <v>91</v>
      </c>
      <c r="B120" s="256"/>
      <c r="C120" s="256"/>
      <c r="D120" s="59"/>
      <c r="E120" s="59"/>
      <c r="F120" s="59"/>
      <c r="G120" s="40"/>
    </row>
    <row r="121" spans="1:7" ht="15.5" customHeight="1" x14ac:dyDescent="0.35">
      <c r="A121" s="41"/>
      <c r="B121" s="51" t="s">
        <v>92</v>
      </c>
      <c r="C121" s="19"/>
      <c r="D121" s="61"/>
      <c r="E121" s="61"/>
      <c r="F121" s="61"/>
      <c r="G121" s="20"/>
    </row>
    <row r="122" spans="1:7" ht="27" customHeight="1" x14ac:dyDescent="0.45">
      <c r="A122" s="46"/>
      <c r="B122" s="244" t="s">
        <v>93</v>
      </c>
      <c r="C122" s="245"/>
      <c r="D122" s="240">
        <v>2</v>
      </c>
      <c r="E122" s="241"/>
      <c r="F122" s="242"/>
      <c r="G122" s="272" t="s">
        <v>343</v>
      </c>
    </row>
    <row r="123" spans="1:7" ht="22.5" customHeight="1" x14ac:dyDescent="0.45">
      <c r="A123" s="46"/>
      <c r="B123" s="244" t="s">
        <v>94</v>
      </c>
      <c r="C123" s="245"/>
      <c r="D123" s="240" t="s">
        <v>220</v>
      </c>
      <c r="E123" s="241"/>
      <c r="F123" s="242"/>
      <c r="G123" s="273"/>
    </row>
    <row r="124" spans="1:7" ht="27" customHeight="1" x14ac:dyDescent="0.45">
      <c r="A124" s="46"/>
      <c r="B124" s="244" t="s">
        <v>95</v>
      </c>
      <c r="C124" s="245"/>
      <c r="D124" s="275">
        <v>16055</v>
      </c>
      <c r="E124" s="276"/>
      <c r="F124" s="277"/>
      <c r="G124" s="273"/>
    </row>
    <row r="125" spans="1:7" ht="22.5" customHeight="1" x14ac:dyDescent="0.45">
      <c r="A125" s="46"/>
      <c r="B125" s="244" t="s">
        <v>96</v>
      </c>
      <c r="C125" s="245"/>
      <c r="D125" s="246" t="s">
        <v>221</v>
      </c>
      <c r="E125" s="247"/>
      <c r="F125" s="248"/>
      <c r="G125" s="274"/>
    </row>
    <row r="126" spans="1:7" ht="27" customHeight="1" x14ac:dyDescent="0.45">
      <c r="A126" s="46"/>
      <c r="B126" s="244" t="s">
        <v>97</v>
      </c>
      <c r="C126" s="245"/>
      <c r="D126" s="246">
        <v>161.9</v>
      </c>
      <c r="E126" s="247"/>
      <c r="F126" s="248"/>
      <c r="G126" s="33" t="s">
        <v>256</v>
      </c>
    </row>
    <row r="127" spans="1:7" ht="45.5" customHeight="1" x14ac:dyDescent="0.45">
      <c r="A127" s="46"/>
      <c r="B127" s="244" t="s">
        <v>98</v>
      </c>
      <c r="C127" s="245"/>
      <c r="D127" s="237" t="s">
        <v>192</v>
      </c>
      <c r="E127" s="238"/>
      <c r="F127" s="239"/>
      <c r="G127" s="33" t="s">
        <v>257</v>
      </c>
    </row>
    <row r="128" spans="1:7" ht="15" customHeight="1" x14ac:dyDescent="0.35">
      <c r="A128" s="46"/>
      <c r="B128" s="52" t="s">
        <v>99</v>
      </c>
      <c r="C128" s="21"/>
      <c r="D128" s="67"/>
      <c r="E128" s="67"/>
      <c r="F128" s="67"/>
      <c r="G128" s="22"/>
    </row>
    <row r="129" spans="1:7" ht="32" customHeight="1" x14ac:dyDescent="0.45">
      <c r="A129" s="53"/>
      <c r="B129" s="244" t="s">
        <v>100</v>
      </c>
      <c r="C129" s="249"/>
      <c r="D129" s="234" t="s">
        <v>222</v>
      </c>
      <c r="E129" s="235"/>
      <c r="F129" s="236"/>
      <c r="G129" s="169" t="s">
        <v>230</v>
      </c>
    </row>
    <row r="130" spans="1:7" ht="23.25" customHeight="1" thickBot="1" x14ac:dyDescent="0.5">
      <c r="A130" s="50"/>
      <c r="B130" s="250" t="s">
        <v>85</v>
      </c>
      <c r="C130" s="251"/>
      <c r="D130" s="252" t="s">
        <v>223</v>
      </c>
      <c r="E130" s="253"/>
      <c r="F130" s="254"/>
      <c r="G130" s="214" t="s">
        <v>230</v>
      </c>
    </row>
    <row r="131" spans="1:7" ht="18" customHeight="1" x14ac:dyDescent="0.35">
      <c r="A131" s="243" t="s">
        <v>101</v>
      </c>
      <c r="B131" s="243"/>
      <c r="C131" s="243"/>
      <c r="G131" s="54"/>
    </row>
    <row r="132" spans="1:7" ht="18" customHeight="1" x14ac:dyDescent="0.35">
      <c r="A132" s="15">
        <v>1</v>
      </c>
      <c r="B132" s="78" t="s">
        <v>281</v>
      </c>
      <c r="C132" s="77"/>
      <c r="G132" s="54"/>
    </row>
    <row r="133" spans="1:7" ht="18" customHeight="1" x14ac:dyDescent="0.35">
      <c r="A133" s="15">
        <v>2</v>
      </c>
      <c r="B133" s="78" t="s">
        <v>370</v>
      </c>
      <c r="C133" s="77"/>
      <c r="G133" s="54"/>
    </row>
    <row r="134" spans="1:7" ht="17.25" customHeight="1" x14ac:dyDescent="0.45">
      <c r="A134" s="15">
        <v>3</v>
      </c>
      <c r="B134" s="78" t="s">
        <v>275</v>
      </c>
      <c r="C134" s="78"/>
      <c r="D134" s="78"/>
      <c r="E134" s="78"/>
      <c r="F134" s="78"/>
    </row>
    <row r="135" spans="1:7" ht="17.25" customHeight="1" x14ac:dyDescent="0.45">
      <c r="A135" s="15">
        <v>4</v>
      </c>
      <c r="B135" s="212" t="s">
        <v>330</v>
      </c>
    </row>
    <row r="136" spans="1:7" ht="17.25" customHeight="1" x14ac:dyDescent="0.45">
      <c r="A136" s="15">
        <v>5</v>
      </c>
      <c r="B136" s="172" t="s">
        <v>331</v>
      </c>
    </row>
    <row r="137" spans="1:7" ht="17.25" customHeight="1" x14ac:dyDescent="0.45">
      <c r="A137" s="15">
        <v>6</v>
      </c>
      <c r="B137" s="172" t="s">
        <v>332</v>
      </c>
    </row>
    <row r="138" spans="1:7" x14ac:dyDescent="0.45">
      <c r="A138" s="15">
        <v>7</v>
      </c>
      <c r="B138" s="172" t="s">
        <v>333</v>
      </c>
    </row>
    <row r="139" spans="1:7" ht="17.25" customHeight="1" x14ac:dyDescent="0.45">
      <c r="A139" s="15">
        <v>8</v>
      </c>
      <c r="B139" s="78" t="s">
        <v>276</v>
      </c>
      <c r="C139" s="78"/>
      <c r="D139" s="78"/>
      <c r="E139" s="78"/>
      <c r="F139" s="78"/>
    </row>
    <row r="140" spans="1:7" ht="17.25" customHeight="1" x14ac:dyDescent="0.45">
      <c r="A140" s="15">
        <v>9</v>
      </c>
      <c r="B140" s="78" t="s">
        <v>279</v>
      </c>
      <c r="C140" s="78"/>
      <c r="D140" s="78"/>
      <c r="E140" s="78"/>
      <c r="F140" s="78"/>
    </row>
    <row r="141" spans="1:7" ht="17.25" customHeight="1" x14ac:dyDescent="0.45">
      <c r="A141" s="15">
        <v>10</v>
      </c>
      <c r="B141" s="78" t="s">
        <v>280</v>
      </c>
      <c r="C141" s="78"/>
      <c r="D141" s="78"/>
      <c r="E141" s="78"/>
      <c r="F141" s="78"/>
    </row>
    <row r="142" spans="1:7" ht="17.25" customHeight="1" x14ac:dyDescent="0.45">
      <c r="A142" s="15">
        <v>11</v>
      </c>
      <c r="B142" s="78" t="s">
        <v>277</v>
      </c>
    </row>
    <row r="143" spans="1:7" ht="17.25" customHeight="1" x14ac:dyDescent="0.45">
      <c r="A143" s="15">
        <v>12</v>
      </c>
      <c r="B143" s="172" t="s">
        <v>278</v>
      </c>
    </row>
    <row r="144" spans="1:7" x14ac:dyDescent="0.45">
      <c r="A144" s="15">
        <v>13</v>
      </c>
      <c r="B144" s="172" t="s">
        <v>366</v>
      </c>
    </row>
    <row r="145" spans="1:2" x14ac:dyDescent="0.45">
      <c r="A145" s="15">
        <v>14</v>
      </c>
      <c r="B145" s="172" t="s">
        <v>367</v>
      </c>
    </row>
    <row r="146" spans="1:2" x14ac:dyDescent="0.45">
      <c r="A146" s="15">
        <v>15</v>
      </c>
      <c r="B146" s="172" t="s">
        <v>389</v>
      </c>
    </row>
    <row r="147" spans="1:2" x14ac:dyDescent="0.45">
      <c r="B147" s="172"/>
    </row>
    <row r="148" spans="1:2" x14ac:dyDescent="0.45">
      <c r="B148" s="172"/>
    </row>
    <row r="149" spans="1:2" x14ac:dyDescent="0.45">
      <c r="B149" s="172"/>
    </row>
  </sheetData>
  <mergeCells count="215">
    <mergeCell ref="G71:G72"/>
    <mergeCell ref="G3:G5"/>
    <mergeCell ref="A6:C6"/>
    <mergeCell ref="B7:C7"/>
    <mergeCell ref="D7:F7"/>
    <mergeCell ref="B77:C77"/>
    <mergeCell ref="D77:F77"/>
    <mergeCell ref="B8:C8"/>
    <mergeCell ref="B9:C9"/>
    <mergeCell ref="D9:F9"/>
    <mergeCell ref="B10:C10"/>
    <mergeCell ref="D10:F10"/>
    <mergeCell ref="B11:C11"/>
    <mergeCell ref="D11:F11"/>
    <mergeCell ref="A3:A5"/>
    <mergeCell ref="B3:C5"/>
    <mergeCell ref="D3:F5"/>
    <mergeCell ref="B16:C16"/>
    <mergeCell ref="D16:F16"/>
    <mergeCell ref="B17:C17"/>
    <mergeCell ref="D17:F17"/>
    <mergeCell ref="A12:C12"/>
    <mergeCell ref="D13:F13"/>
    <mergeCell ref="B30:C30"/>
    <mergeCell ref="D30:F30"/>
    <mergeCell ref="B31:C31"/>
    <mergeCell ref="D31:F31"/>
    <mergeCell ref="B32:C32"/>
    <mergeCell ref="B33:C33"/>
    <mergeCell ref="D33:F33"/>
    <mergeCell ref="A26:C26"/>
    <mergeCell ref="B27:C27"/>
    <mergeCell ref="B28:C28"/>
    <mergeCell ref="D28:F28"/>
    <mergeCell ref="B29:C29"/>
    <mergeCell ref="D29:F29"/>
    <mergeCell ref="B13:C13"/>
    <mergeCell ref="B25:C25"/>
    <mergeCell ref="D25:F25"/>
    <mergeCell ref="G18:G19"/>
    <mergeCell ref="B19:C19"/>
    <mergeCell ref="D19:F19"/>
    <mergeCell ref="B20:C20"/>
    <mergeCell ref="D20:F20"/>
    <mergeCell ref="B21:C22"/>
    <mergeCell ref="D21:F21"/>
    <mergeCell ref="G21:G22"/>
    <mergeCell ref="B18:C18"/>
    <mergeCell ref="D18:F18"/>
    <mergeCell ref="B14:C14"/>
    <mergeCell ref="D14:F14"/>
    <mergeCell ref="B15:C15"/>
    <mergeCell ref="D15:F15"/>
    <mergeCell ref="B23:C23"/>
    <mergeCell ref="D23:F23"/>
    <mergeCell ref="B24:C24"/>
    <mergeCell ref="D24:F24"/>
    <mergeCell ref="E22:F22"/>
    <mergeCell ref="B38:C38"/>
    <mergeCell ref="D38:F38"/>
    <mergeCell ref="B39:C39"/>
    <mergeCell ref="D39:F39"/>
    <mergeCell ref="B40:C40"/>
    <mergeCell ref="B34:C34"/>
    <mergeCell ref="D34:F34"/>
    <mergeCell ref="B35:C35"/>
    <mergeCell ref="D35:F35"/>
    <mergeCell ref="B36:C36"/>
    <mergeCell ref="D36:F36"/>
    <mergeCell ref="D40:F41"/>
    <mergeCell ref="B37:C37"/>
    <mergeCell ref="G46:G49"/>
    <mergeCell ref="B47:C47"/>
    <mergeCell ref="B48:C48"/>
    <mergeCell ref="B49:C49"/>
    <mergeCell ref="B41:C41"/>
    <mergeCell ref="B42:C42"/>
    <mergeCell ref="D42:F42"/>
    <mergeCell ref="B43:C43"/>
    <mergeCell ref="D43:F43"/>
    <mergeCell ref="G40:G41"/>
    <mergeCell ref="B51:C51"/>
    <mergeCell ref="D51:F51"/>
    <mergeCell ref="B52:C52"/>
    <mergeCell ref="D52:F52"/>
    <mergeCell ref="B53:C53"/>
    <mergeCell ref="D53:F53"/>
    <mergeCell ref="B45:C45"/>
    <mergeCell ref="D45:F45"/>
    <mergeCell ref="B46:C46"/>
    <mergeCell ref="D46:F49"/>
    <mergeCell ref="B58:C58"/>
    <mergeCell ref="D58:F58"/>
    <mergeCell ref="B59:C59"/>
    <mergeCell ref="D59:F59"/>
    <mergeCell ref="B60:C60"/>
    <mergeCell ref="B61:C61"/>
    <mergeCell ref="D61:F61"/>
    <mergeCell ref="B54:C54"/>
    <mergeCell ref="D54:F54"/>
    <mergeCell ref="B55:C55"/>
    <mergeCell ref="D55:F55"/>
    <mergeCell ref="B56:C56"/>
    <mergeCell ref="B57:C57"/>
    <mergeCell ref="D57:F57"/>
    <mergeCell ref="B68:C68"/>
    <mergeCell ref="D68:F68"/>
    <mergeCell ref="B69:C69"/>
    <mergeCell ref="D69:F69"/>
    <mergeCell ref="B71:C71"/>
    <mergeCell ref="D71:F71"/>
    <mergeCell ref="A62:C62"/>
    <mergeCell ref="B64:C64"/>
    <mergeCell ref="D64:F64"/>
    <mergeCell ref="B65:C65"/>
    <mergeCell ref="D65:F65"/>
    <mergeCell ref="B66:C66"/>
    <mergeCell ref="D66:F66"/>
    <mergeCell ref="B76:C76"/>
    <mergeCell ref="D76:F76"/>
    <mergeCell ref="B78:C78"/>
    <mergeCell ref="D78:F78"/>
    <mergeCell ref="B79:C79"/>
    <mergeCell ref="D79:F79"/>
    <mergeCell ref="B72:C72"/>
    <mergeCell ref="D72:F72"/>
    <mergeCell ref="B74:C74"/>
    <mergeCell ref="D74:F74"/>
    <mergeCell ref="B75:C75"/>
    <mergeCell ref="D75:F75"/>
    <mergeCell ref="B83:C83"/>
    <mergeCell ref="D83:F83"/>
    <mergeCell ref="B85:C85"/>
    <mergeCell ref="D85:F85"/>
    <mergeCell ref="B80:C80"/>
    <mergeCell ref="D80:F80"/>
    <mergeCell ref="B81:C81"/>
    <mergeCell ref="D81:F81"/>
    <mergeCell ref="B82:C82"/>
    <mergeCell ref="D82:F82"/>
    <mergeCell ref="B95:C95"/>
    <mergeCell ref="D95:F95"/>
    <mergeCell ref="B96:C96"/>
    <mergeCell ref="D96:F96"/>
    <mergeCell ref="B98:C98"/>
    <mergeCell ref="D98:F98"/>
    <mergeCell ref="B86:C86"/>
    <mergeCell ref="D86:F86"/>
    <mergeCell ref="G86:G87"/>
    <mergeCell ref="B87:C87"/>
    <mergeCell ref="D87:F87"/>
    <mergeCell ref="B94:C94"/>
    <mergeCell ref="D94:F94"/>
    <mergeCell ref="B89:C89"/>
    <mergeCell ref="D89:F89"/>
    <mergeCell ref="B91:C91"/>
    <mergeCell ref="D91:F91"/>
    <mergeCell ref="B92:C92"/>
    <mergeCell ref="D92:F92"/>
    <mergeCell ref="G91:G92"/>
    <mergeCell ref="B90:C90"/>
    <mergeCell ref="D90:F90"/>
    <mergeCell ref="B103:C103"/>
    <mergeCell ref="D103:F103"/>
    <mergeCell ref="B104:C104"/>
    <mergeCell ref="D104:F104"/>
    <mergeCell ref="B105:C105"/>
    <mergeCell ref="D105:F105"/>
    <mergeCell ref="B99:C99"/>
    <mergeCell ref="D99:F99"/>
    <mergeCell ref="B101:C101"/>
    <mergeCell ref="D101:F101"/>
    <mergeCell ref="B102:C102"/>
    <mergeCell ref="D102:F102"/>
    <mergeCell ref="B110:C110"/>
    <mergeCell ref="D110:F110"/>
    <mergeCell ref="B111:C111"/>
    <mergeCell ref="G122:G125"/>
    <mergeCell ref="B123:C123"/>
    <mergeCell ref="D123:F123"/>
    <mergeCell ref="B124:C124"/>
    <mergeCell ref="D124:F124"/>
    <mergeCell ref="B125:C125"/>
    <mergeCell ref="D125:F125"/>
    <mergeCell ref="B116:C116"/>
    <mergeCell ref="D116:F116"/>
    <mergeCell ref="B118:C118"/>
    <mergeCell ref="D118:F118"/>
    <mergeCell ref="B119:C119"/>
    <mergeCell ref="D119:F119"/>
    <mergeCell ref="D111:F111"/>
    <mergeCell ref="B106:C106"/>
    <mergeCell ref="D106:F106"/>
    <mergeCell ref="D127:F127"/>
    <mergeCell ref="D8:F8"/>
    <mergeCell ref="A131:C131"/>
    <mergeCell ref="B126:C126"/>
    <mergeCell ref="D126:F126"/>
    <mergeCell ref="B127:C127"/>
    <mergeCell ref="B129:C129"/>
    <mergeCell ref="D129:F129"/>
    <mergeCell ref="B130:C130"/>
    <mergeCell ref="D130:F130"/>
    <mergeCell ref="A120:C120"/>
    <mergeCell ref="B122:C122"/>
    <mergeCell ref="D122:F122"/>
    <mergeCell ref="B112:C112"/>
    <mergeCell ref="D112:F112"/>
    <mergeCell ref="B113:C113"/>
    <mergeCell ref="D113:F113"/>
    <mergeCell ref="B115:C115"/>
    <mergeCell ref="D115:F115"/>
    <mergeCell ref="B107:C107"/>
    <mergeCell ref="D107:F107"/>
    <mergeCell ref="A108:C108"/>
  </mergeCells>
  <conditionalFormatting sqref="A3:G7 A23 A78:F80 A34:F34 A29:F29 A74:C77 A14:G14 A115:F115 A81:C81 A112:G114 A111:C111 A57:C59 G57:G59 B1:G2 D23:F23 A9:G12 A8:D8 G8 A13:B13 D13:F13 A15:F16 A24:G28 A30:G33 A120:G130 A119:C119 A35:G39 G110:G113 A116:G118 G119 A42:G52 G40 A40:D40 A41:C41 G131:G134 A66:G73 A65:F65 A60:G64 A54:G56 A53:F53 A107:G110 A106 G106 A91:G93 A17:G21 A22:E22 G22 A86:G89 A85:C85 G85 A82:G84 A95:G105 A94:C94 G94">
    <cfRule type="containsText" dxfId="57" priority="87" operator="containsText" text="~??~">
      <formula>NOT(ISERROR(SEARCH("~??~",A1)))</formula>
    </cfRule>
    <cfRule type="containsText" dxfId="56" priority="88" operator="containsText" text="TBD">
      <formula>NOT(ISERROR(SEARCH("TBD",A1)))</formula>
    </cfRule>
  </conditionalFormatting>
  <conditionalFormatting sqref="G78:G79">
    <cfRule type="containsText" dxfId="55" priority="85" operator="containsText" text="~??~">
      <formula>NOT(ISERROR(SEARCH("~??~",G78)))</formula>
    </cfRule>
    <cfRule type="containsText" dxfId="54" priority="86" operator="containsText" text="TBD">
      <formula>NOT(ISERROR(SEARCH("TBD",G78)))</formula>
    </cfRule>
  </conditionalFormatting>
  <conditionalFormatting sqref="G13">
    <cfRule type="containsText" dxfId="53" priority="75" operator="containsText" text="~??~">
      <formula>NOT(ISERROR(SEARCH("~??~",G13)))</formula>
    </cfRule>
    <cfRule type="containsText" dxfId="52" priority="76" operator="containsText" text="TBD">
      <formula>NOT(ISERROR(SEARCH("TBD",G13)))</formula>
    </cfRule>
  </conditionalFormatting>
  <conditionalFormatting sqref="D74:F75">
    <cfRule type="containsText" dxfId="51" priority="79" operator="containsText" text="~??~">
      <formula>NOT(ISERROR(SEARCH("~??~",D74)))</formula>
    </cfRule>
    <cfRule type="containsText" dxfId="50" priority="80" operator="containsText" text="TBD">
      <formula>NOT(ISERROR(SEARCH("TBD",D74)))</formula>
    </cfRule>
  </conditionalFormatting>
  <conditionalFormatting sqref="D57:F59">
    <cfRule type="containsText" dxfId="49" priority="61" operator="containsText" text="~??~">
      <formula>NOT(ISERROR(SEARCH("~??~",D57)))</formula>
    </cfRule>
    <cfRule type="containsText" dxfId="48" priority="62" operator="containsText" text="TBD">
      <formula>NOT(ISERROR(SEARCH("TBD",D57)))</formula>
    </cfRule>
  </conditionalFormatting>
  <conditionalFormatting sqref="A1:A2">
    <cfRule type="containsText" dxfId="47" priority="59" operator="containsText" text="~??~">
      <formula>NOT(ISERROR(SEARCH("~??~",A1)))</formula>
    </cfRule>
    <cfRule type="containsText" dxfId="46" priority="60" operator="containsText" text="TBD">
      <formula>NOT(ISERROR(SEARCH("TBD",A1)))</formula>
    </cfRule>
  </conditionalFormatting>
  <conditionalFormatting sqref="B23:C23">
    <cfRule type="containsText" dxfId="45" priority="57" operator="containsText" text="~??~">
      <formula>NOT(ISERROR(SEARCH("~??~",B23)))</formula>
    </cfRule>
    <cfRule type="containsText" dxfId="44" priority="58" operator="containsText" text="TBD">
      <formula>NOT(ISERROR(SEARCH("TBD",B23)))</formula>
    </cfRule>
  </conditionalFormatting>
  <conditionalFormatting sqref="G23">
    <cfRule type="containsText" dxfId="43" priority="49" operator="containsText" text="~??~">
      <formula>NOT(ISERROR(SEARCH("~??~",G23)))</formula>
    </cfRule>
    <cfRule type="containsText" dxfId="42" priority="50" operator="containsText" text="TBD">
      <formula>NOT(ISERROR(SEARCH("TBD",G23)))</formula>
    </cfRule>
  </conditionalFormatting>
  <conditionalFormatting sqref="D76:F77 A131:F131 B132:F134 B139:F141">
    <cfRule type="containsText" dxfId="41" priority="69" operator="containsText" text="~??~">
      <formula>NOT(ISERROR(SEARCH("~??~",#REF!)))</formula>
    </cfRule>
    <cfRule type="containsText" dxfId="40" priority="70" operator="containsText" text="TBD">
      <formula>NOT(ISERROR(SEARCH("TBD",#REF!)))</formula>
    </cfRule>
  </conditionalFormatting>
  <conditionalFormatting sqref="G34">
    <cfRule type="containsText" dxfId="39" priority="43" operator="containsText" text="~??~">
      <formula>NOT(ISERROR(SEARCH("~??~",G34)))</formula>
    </cfRule>
    <cfRule type="containsText" dxfId="38" priority="44" operator="containsText" text="TBD">
      <formula>NOT(ISERROR(SEARCH("TBD",G34)))</formula>
    </cfRule>
  </conditionalFormatting>
  <conditionalFormatting sqref="G29">
    <cfRule type="containsText" dxfId="37" priority="45" operator="containsText" text="~??~">
      <formula>NOT(ISERROR(SEARCH("~??~",G29)))</formula>
    </cfRule>
    <cfRule type="containsText" dxfId="36" priority="46" operator="containsText" text="TBD">
      <formula>NOT(ISERROR(SEARCH("TBD",G29)))</formula>
    </cfRule>
  </conditionalFormatting>
  <conditionalFormatting sqref="D111:F111">
    <cfRule type="containsText" dxfId="35" priority="41" operator="containsText" text="~??~">
      <formula>NOT(ISERROR(SEARCH("~??~",D111)))</formula>
    </cfRule>
    <cfRule type="containsText" dxfId="34" priority="42" operator="containsText" text="TBD">
      <formula>NOT(ISERROR(SEARCH("TBD",D111)))</formula>
    </cfRule>
  </conditionalFormatting>
  <conditionalFormatting sqref="D119:F119">
    <cfRule type="containsText" dxfId="33" priority="39" operator="containsText" text="~??~">
      <formula>NOT(ISERROR(SEARCH("~??~",D119)))</formula>
    </cfRule>
    <cfRule type="containsText" dxfId="32" priority="40" operator="containsText" text="TBD">
      <formula>NOT(ISERROR(SEARCH("TBD",D119)))</formula>
    </cfRule>
  </conditionalFormatting>
  <conditionalFormatting sqref="G115">
    <cfRule type="containsText" dxfId="31" priority="37" operator="containsText" text="~??~">
      <formula>NOT(ISERROR(SEARCH("~??~",G115)))</formula>
    </cfRule>
    <cfRule type="containsText" dxfId="30" priority="38" operator="containsText" text="TBD">
      <formula>NOT(ISERROR(SEARCH("TBD",G115)))</formula>
    </cfRule>
  </conditionalFormatting>
  <conditionalFormatting sqref="B142">
    <cfRule type="containsText" dxfId="29" priority="35" operator="containsText" text="~??~">
      <formula>NOT(ISERROR(SEARCH("~??~",#REF!)))</formula>
    </cfRule>
    <cfRule type="containsText" dxfId="28" priority="36" operator="containsText" text="TBD">
      <formula>NOT(ISERROR(SEARCH("TBD",#REF!)))</formula>
    </cfRule>
  </conditionalFormatting>
  <conditionalFormatting sqref="G53">
    <cfRule type="containsText" dxfId="27" priority="33" operator="containsText" text="~??~">
      <formula>NOT(ISERROR(SEARCH("~??~",G53)))</formula>
    </cfRule>
    <cfRule type="containsText" dxfId="26" priority="34" operator="containsText" text="TBD">
      <formula>NOT(ISERROR(SEARCH("TBD",G53)))</formula>
    </cfRule>
  </conditionalFormatting>
  <conditionalFormatting sqref="G80">
    <cfRule type="containsText" dxfId="25" priority="31" operator="containsText" text="~??~">
      <formula>NOT(ISERROR(SEARCH("~??~",G80)))</formula>
    </cfRule>
    <cfRule type="containsText" dxfId="24" priority="32" operator="containsText" text="TBD">
      <formula>NOT(ISERROR(SEARCH("TBD",G80)))</formula>
    </cfRule>
  </conditionalFormatting>
  <conditionalFormatting sqref="A90:C90 G90">
    <cfRule type="containsText" dxfId="23" priority="27" operator="containsText" text="~??~">
      <formula>NOT(ISERROR(SEARCH("~??~",A90)))</formula>
    </cfRule>
    <cfRule type="containsText" dxfId="22" priority="28" operator="containsText" text="TBD">
      <formula>NOT(ISERROR(SEARCH("TBD",A90)))</formula>
    </cfRule>
  </conditionalFormatting>
  <conditionalFormatting sqref="G15">
    <cfRule type="containsText" dxfId="21" priority="23" operator="containsText" text="~??~">
      <formula>NOT(ISERROR(SEARCH("~??~",G15)))</formula>
    </cfRule>
    <cfRule type="containsText" dxfId="20" priority="24" operator="containsText" text="TBD">
      <formula>NOT(ISERROR(SEARCH("TBD",G15)))</formula>
    </cfRule>
  </conditionalFormatting>
  <conditionalFormatting sqref="G16">
    <cfRule type="containsText" dxfId="19" priority="21" operator="containsText" text="~??~">
      <formula>NOT(ISERROR(SEARCH("~??~",G16)))</formula>
    </cfRule>
    <cfRule type="containsText" dxfId="18" priority="22" operator="containsText" text="TBD">
      <formula>NOT(ISERROR(SEARCH("TBD",G16)))</formula>
    </cfRule>
  </conditionalFormatting>
  <conditionalFormatting sqref="G76">
    <cfRule type="containsText" dxfId="17" priority="19" operator="containsText" text="~??~">
      <formula>NOT(ISERROR(SEARCH("~??~",G76)))</formula>
    </cfRule>
    <cfRule type="containsText" dxfId="16" priority="20" operator="containsText" text="TBD">
      <formula>NOT(ISERROR(SEARCH("TBD",G76)))</formula>
    </cfRule>
  </conditionalFormatting>
  <conditionalFormatting sqref="B106:C106">
    <cfRule type="containsText" dxfId="15" priority="17" operator="containsText" text="~??~">
      <formula>NOT(ISERROR(SEARCH("~??~",B106)))</formula>
    </cfRule>
    <cfRule type="containsText" dxfId="14" priority="18" operator="containsText" text="TBD">
      <formula>NOT(ISERROR(SEARCH("TBD",B106)))</formula>
    </cfRule>
  </conditionalFormatting>
  <conditionalFormatting sqref="D106:F106">
    <cfRule type="containsText" dxfId="13" priority="15" operator="containsText" text="~??~">
      <formula>NOT(ISERROR(SEARCH("~??~",D106)))</formula>
    </cfRule>
    <cfRule type="containsText" dxfId="12" priority="16" operator="containsText" text="TBD">
      <formula>NOT(ISERROR(SEARCH("TBD",D106)))</formula>
    </cfRule>
  </conditionalFormatting>
  <conditionalFormatting sqref="A132:A143">
    <cfRule type="containsText" dxfId="11" priority="13" operator="containsText" text="~??~">
      <formula>NOT(ISERROR(SEARCH("~??~",#REF!)))</formula>
    </cfRule>
    <cfRule type="containsText" dxfId="10" priority="14" operator="containsText" text="TBD">
      <formula>NOT(ISERROR(SEARCH("TBD",#REF!)))</formula>
    </cfRule>
  </conditionalFormatting>
  <conditionalFormatting sqref="D81:F81">
    <cfRule type="containsText" dxfId="9" priority="9" operator="containsText" text="~??~">
      <formula>NOT(ISERROR(SEARCH("~??~",D81)))</formula>
    </cfRule>
    <cfRule type="containsText" dxfId="8" priority="10" operator="containsText" text="TBD">
      <formula>NOT(ISERROR(SEARCH("TBD",D81)))</formula>
    </cfRule>
  </conditionalFormatting>
  <conditionalFormatting sqref="G81">
    <cfRule type="containsText" dxfId="7" priority="7" operator="containsText" text="~??~">
      <formula>NOT(ISERROR(SEARCH("~??~",G81)))</formula>
    </cfRule>
    <cfRule type="containsText" dxfId="6" priority="8" operator="containsText" text="TBD">
      <formula>NOT(ISERROR(SEARCH("TBD",G81)))</formula>
    </cfRule>
  </conditionalFormatting>
  <conditionalFormatting sqref="D85:F85">
    <cfRule type="containsText" dxfId="5" priority="5" operator="containsText" text="~??~">
      <formula>NOT(ISERROR(SEARCH("~??~",D85)))</formula>
    </cfRule>
    <cfRule type="containsText" dxfId="4" priority="6" operator="containsText" text="TBD">
      <formula>NOT(ISERROR(SEARCH("TBD",D85)))</formula>
    </cfRule>
  </conditionalFormatting>
  <conditionalFormatting sqref="D90:F90">
    <cfRule type="containsText" dxfId="3" priority="3" operator="containsText" text="~??~">
      <formula>NOT(ISERROR(SEARCH("~??~",D90)))</formula>
    </cfRule>
    <cfRule type="containsText" dxfId="2" priority="4" operator="containsText" text="TBD">
      <formula>NOT(ISERROR(SEARCH("TBD",D90)))</formula>
    </cfRule>
  </conditionalFormatting>
  <conditionalFormatting sqref="D94:F94">
    <cfRule type="containsText" dxfId="1" priority="1" operator="containsText" text="~??~">
      <formula>NOT(ISERROR(SEARCH("~??~",D94)))</formula>
    </cfRule>
    <cfRule type="containsText" dxfId="0" priority="2" operator="containsText" text="TBD">
      <formula>NOT(ISERROR(SEARCH("TBD",D94)))</formula>
    </cfRule>
  </conditionalFormatting>
  <pageMargins left="0.9" right="0.75" top="0.68" bottom="0.73" header="0.49" footer="0.59"/>
  <pageSetup scale="68" fitToHeight="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115" zoomScaleNormal="115" workbookViewId="0">
      <selection activeCell="D5" sqref="D5"/>
    </sheetView>
  </sheetViews>
  <sheetFormatPr defaultColWidth="8.796875" defaultRowHeight="9.75" x14ac:dyDescent="0.45"/>
  <cols>
    <col min="1" max="1" width="37.46484375" style="102" customWidth="1"/>
    <col min="2" max="2" width="10.6640625" style="119" customWidth="1"/>
    <col min="3" max="3" width="13.1328125" style="119" customWidth="1"/>
    <col min="4" max="12" width="10.6640625" style="119" customWidth="1"/>
    <col min="13" max="13" width="11.796875" style="119" customWidth="1"/>
    <col min="14" max="14" width="10.6640625" style="119" customWidth="1"/>
    <col min="15" max="15" width="10.6640625" style="102" customWidth="1"/>
    <col min="16" max="16" width="9.1328125" style="102"/>
    <col min="17" max="16384" width="8.796875" style="102"/>
  </cols>
  <sheetData>
    <row r="1" spans="1:15" ht="15" x14ac:dyDescent="0.4">
      <c r="A1" s="100" t="s">
        <v>193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ht="26.25" x14ac:dyDescent="0.4">
      <c r="A2" s="103"/>
      <c r="B2" s="101"/>
      <c r="C2" s="101"/>
      <c r="D2" s="101"/>
      <c r="E2" s="101"/>
      <c r="F2" s="101"/>
      <c r="G2" s="101"/>
      <c r="H2" s="105" t="s">
        <v>294</v>
      </c>
      <c r="I2" s="105" t="s">
        <v>295</v>
      </c>
      <c r="J2" s="105" t="s">
        <v>296</v>
      </c>
      <c r="K2" s="105" t="s">
        <v>297</v>
      </c>
      <c r="L2" s="105" t="s">
        <v>298</v>
      </c>
      <c r="M2" s="188"/>
      <c r="N2" s="101"/>
    </row>
    <row r="3" spans="1:15" ht="39.75" customHeight="1" x14ac:dyDescent="0.4">
      <c r="A3" s="104" t="s">
        <v>194</v>
      </c>
      <c r="B3" s="104" t="s">
        <v>313</v>
      </c>
      <c r="C3" s="105" t="s">
        <v>195</v>
      </c>
      <c r="D3" s="105" t="s">
        <v>196</v>
      </c>
      <c r="E3" s="105" t="s">
        <v>197</v>
      </c>
      <c r="F3" s="105" t="s">
        <v>198</v>
      </c>
      <c r="G3" s="105" t="s">
        <v>199</v>
      </c>
      <c r="H3" s="395" t="s">
        <v>293</v>
      </c>
      <c r="I3" s="396"/>
      <c r="J3" s="396"/>
      <c r="K3" s="396"/>
      <c r="L3" s="397"/>
      <c r="M3" s="105" t="s">
        <v>299</v>
      </c>
      <c r="N3" s="105" t="s">
        <v>200</v>
      </c>
      <c r="O3" s="187" t="s">
        <v>241</v>
      </c>
    </row>
    <row r="4" spans="1:15" ht="12.75" x14ac:dyDescent="0.35">
      <c r="A4" s="106" t="s">
        <v>350</v>
      </c>
      <c r="B4" s="107">
        <v>10500</v>
      </c>
      <c r="C4" s="108" t="s">
        <v>201</v>
      </c>
      <c r="D4" s="109">
        <f>B4*10</f>
        <v>105000</v>
      </c>
      <c r="E4" s="110">
        <v>1</v>
      </c>
      <c r="F4" s="107">
        <v>0</v>
      </c>
      <c r="G4" s="109">
        <v>0</v>
      </c>
      <c r="H4" s="186">
        <v>1.4</v>
      </c>
      <c r="I4" s="186">
        <v>1.4</v>
      </c>
      <c r="J4" s="186">
        <v>1.81</v>
      </c>
      <c r="K4" s="186">
        <v>1.81</v>
      </c>
      <c r="L4" s="186">
        <v>1.45</v>
      </c>
      <c r="M4" s="111">
        <v>200</v>
      </c>
      <c r="N4" s="112">
        <f>B4/M4</f>
        <v>52.5</v>
      </c>
      <c r="O4" s="111">
        <v>4</v>
      </c>
    </row>
    <row r="5" spans="1:15" ht="12.75" x14ac:dyDescent="0.35">
      <c r="A5" s="106" t="s">
        <v>351</v>
      </c>
      <c r="B5" s="107">
        <v>3000</v>
      </c>
      <c r="C5" s="108" t="s">
        <v>201</v>
      </c>
      <c r="D5" s="109">
        <f t="shared" ref="D5:D27" si="0">B5*10</f>
        <v>30000</v>
      </c>
      <c r="E5" s="110">
        <v>1</v>
      </c>
      <c r="F5" s="107">
        <v>0</v>
      </c>
      <c r="G5" s="109">
        <v>0</v>
      </c>
      <c r="H5" s="186">
        <v>1.4</v>
      </c>
      <c r="I5" s="186">
        <v>1.4</v>
      </c>
      <c r="J5" s="186">
        <v>1.81</v>
      </c>
      <c r="K5" s="186">
        <v>1.81</v>
      </c>
      <c r="L5" s="186">
        <v>1.45</v>
      </c>
      <c r="M5" s="111">
        <v>200</v>
      </c>
      <c r="N5" s="112">
        <f>B5/M5</f>
        <v>15</v>
      </c>
      <c r="O5" s="111">
        <v>4</v>
      </c>
    </row>
    <row r="6" spans="1:15" ht="12.75" x14ac:dyDescent="0.35">
      <c r="A6" s="106" t="s">
        <v>352</v>
      </c>
      <c r="B6" s="107">
        <v>1500</v>
      </c>
      <c r="C6" s="108" t="s">
        <v>201</v>
      </c>
      <c r="D6" s="109">
        <f t="shared" si="0"/>
        <v>15000</v>
      </c>
      <c r="E6" s="110">
        <v>1</v>
      </c>
      <c r="F6" s="107">
        <v>0</v>
      </c>
      <c r="G6" s="109">
        <v>0</v>
      </c>
      <c r="H6" s="186">
        <v>1.4</v>
      </c>
      <c r="I6" s="186">
        <v>1.4</v>
      </c>
      <c r="J6" s="186">
        <v>1.81</v>
      </c>
      <c r="K6" s="186">
        <v>1.81</v>
      </c>
      <c r="L6" s="186">
        <v>1.45</v>
      </c>
      <c r="M6" s="111" t="s">
        <v>202</v>
      </c>
      <c r="N6" s="111">
        <v>0</v>
      </c>
      <c r="O6" s="111">
        <v>15</v>
      </c>
    </row>
    <row r="7" spans="1:15" ht="12.75" x14ac:dyDescent="0.35">
      <c r="A7" s="106" t="s">
        <v>353</v>
      </c>
      <c r="B7" s="107">
        <v>10500</v>
      </c>
      <c r="C7" s="108" t="s">
        <v>201</v>
      </c>
      <c r="D7" s="109">
        <f t="shared" si="0"/>
        <v>105000</v>
      </c>
      <c r="E7" s="110">
        <v>1</v>
      </c>
      <c r="F7" s="107">
        <v>0</v>
      </c>
      <c r="G7" s="109">
        <v>0</v>
      </c>
      <c r="H7" s="186">
        <v>1.4</v>
      </c>
      <c r="I7" s="186">
        <v>1.4</v>
      </c>
      <c r="J7" s="186">
        <v>1.81</v>
      </c>
      <c r="K7" s="186">
        <v>1.81</v>
      </c>
      <c r="L7" s="186">
        <v>1.45</v>
      </c>
      <c r="M7" s="111">
        <v>200</v>
      </c>
      <c r="N7" s="112">
        <f>B7/M7</f>
        <v>52.5</v>
      </c>
      <c r="O7" s="111">
        <v>4</v>
      </c>
    </row>
    <row r="8" spans="1:15" ht="12.75" x14ac:dyDescent="0.35">
      <c r="A8" s="106" t="s">
        <v>354</v>
      </c>
      <c r="B8" s="107">
        <v>3000</v>
      </c>
      <c r="C8" s="108" t="s">
        <v>201</v>
      </c>
      <c r="D8" s="109">
        <f t="shared" si="0"/>
        <v>30000</v>
      </c>
      <c r="E8" s="110">
        <v>1</v>
      </c>
      <c r="F8" s="107">
        <v>0</v>
      </c>
      <c r="G8" s="109">
        <v>0</v>
      </c>
      <c r="H8" s="186">
        <v>1.4</v>
      </c>
      <c r="I8" s="186">
        <v>1.4</v>
      </c>
      <c r="J8" s="186">
        <v>1.81</v>
      </c>
      <c r="K8" s="186">
        <v>1.81</v>
      </c>
      <c r="L8" s="186">
        <v>1.45</v>
      </c>
      <c r="M8" s="111">
        <v>200</v>
      </c>
      <c r="N8" s="112">
        <f>B8/M8</f>
        <v>15</v>
      </c>
      <c r="O8" s="111">
        <v>4</v>
      </c>
    </row>
    <row r="9" spans="1:15" ht="12.75" x14ac:dyDescent="0.35">
      <c r="A9" s="106" t="s">
        <v>355</v>
      </c>
      <c r="B9" s="107">
        <v>1500</v>
      </c>
      <c r="C9" s="108" t="s">
        <v>201</v>
      </c>
      <c r="D9" s="109">
        <f t="shared" si="0"/>
        <v>15000</v>
      </c>
      <c r="E9" s="110">
        <v>1</v>
      </c>
      <c r="F9" s="107">
        <v>0</v>
      </c>
      <c r="G9" s="109">
        <v>0</v>
      </c>
      <c r="H9" s="186">
        <v>1.4</v>
      </c>
      <c r="I9" s="186">
        <v>1.4</v>
      </c>
      <c r="J9" s="186">
        <v>1.81</v>
      </c>
      <c r="K9" s="186">
        <v>1.81</v>
      </c>
      <c r="L9" s="186">
        <v>1.45</v>
      </c>
      <c r="M9" s="111" t="s">
        <v>202</v>
      </c>
      <c r="N9" s="111">
        <v>0</v>
      </c>
      <c r="O9" s="111">
        <v>15</v>
      </c>
    </row>
    <row r="10" spans="1:15" ht="12.75" x14ac:dyDescent="0.35">
      <c r="A10" s="106" t="s">
        <v>356</v>
      </c>
      <c r="B10" s="107">
        <v>10500</v>
      </c>
      <c r="C10" s="108" t="s">
        <v>201</v>
      </c>
      <c r="D10" s="109">
        <f t="shared" si="0"/>
        <v>105000</v>
      </c>
      <c r="E10" s="110">
        <v>1</v>
      </c>
      <c r="F10" s="107">
        <v>0</v>
      </c>
      <c r="G10" s="109">
        <v>0</v>
      </c>
      <c r="H10" s="186">
        <v>1.4</v>
      </c>
      <c r="I10" s="186">
        <v>1.4</v>
      </c>
      <c r="J10" s="186">
        <v>1.81</v>
      </c>
      <c r="K10" s="186">
        <v>1.81</v>
      </c>
      <c r="L10" s="186">
        <v>1.45</v>
      </c>
      <c r="M10" s="111">
        <v>200</v>
      </c>
      <c r="N10" s="112">
        <f>B10/M10</f>
        <v>52.5</v>
      </c>
      <c r="O10" s="111">
        <v>4</v>
      </c>
    </row>
    <row r="11" spans="1:15" ht="12.75" x14ac:dyDescent="0.35">
      <c r="A11" s="106" t="s">
        <v>357</v>
      </c>
      <c r="B11" s="107">
        <v>3000</v>
      </c>
      <c r="C11" s="108" t="s">
        <v>201</v>
      </c>
      <c r="D11" s="109">
        <f t="shared" si="0"/>
        <v>30000</v>
      </c>
      <c r="E11" s="110">
        <v>1</v>
      </c>
      <c r="F11" s="107">
        <v>0</v>
      </c>
      <c r="G11" s="109">
        <v>0</v>
      </c>
      <c r="H11" s="186">
        <v>1.4</v>
      </c>
      <c r="I11" s="186">
        <v>1.4</v>
      </c>
      <c r="J11" s="186">
        <v>1.81</v>
      </c>
      <c r="K11" s="186">
        <v>1.81</v>
      </c>
      <c r="L11" s="186">
        <v>1.45</v>
      </c>
      <c r="M11" s="111">
        <v>200</v>
      </c>
      <c r="N11" s="112">
        <f>B11/M11</f>
        <v>15</v>
      </c>
      <c r="O11" s="111">
        <v>4</v>
      </c>
    </row>
    <row r="12" spans="1:15" ht="12.75" x14ac:dyDescent="0.35">
      <c r="A12" s="106" t="s">
        <v>358</v>
      </c>
      <c r="B12" s="107">
        <v>1500</v>
      </c>
      <c r="C12" s="108" t="s">
        <v>201</v>
      </c>
      <c r="D12" s="109">
        <f t="shared" si="0"/>
        <v>15000</v>
      </c>
      <c r="E12" s="110">
        <v>1</v>
      </c>
      <c r="F12" s="107">
        <v>0</v>
      </c>
      <c r="G12" s="109">
        <v>0</v>
      </c>
      <c r="H12" s="186">
        <v>1.4</v>
      </c>
      <c r="I12" s="186">
        <v>1.4</v>
      </c>
      <c r="J12" s="186">
        <v>1.81</v>
      </c>
      <c r="K12" s="186">
        <v>1.81</v>
      </c>
      <c r="L12" s="186">
        <v>1.45</v>
      </c>
      <c r="M12" s="111" t="s">
        <v>202</v>
      </c>
      <c r="N12" s="111">
        <v>0</v>
      </c>
      <c r="O12" s="111">
        <v>15</v>
      </c>
    </row>
    <row r="13" spans="1:15" ht="12.75" x14ac:dyDescent="0.35">
      <c r="A13" s="106" t="s">
        <v>205</v>
      </c>
      <c r="B13" s="107">
        <v>4375</v>
      </c>
      <c r="C13" s="108" t="s">
        <v>201</v>
      </c>
      <c r="D13" s="109">
        <f t="shared" si="0"/>
        <v>43750</v>
      </c>
      <c r="E13" s="110">
        <v>1</v>
      </c>
      <c r="F13" s="107">
        <f>200*10</f>
        <v>2000</v>
      </c>
      <c r="G13" s="109">
        <f>0.3*F13*1.5</f>
        <v>900</v>
      </c>
      <c r="H13" s="186">
        <v>1</v>
      </c>
      <c r="I13" s="186">
        <v>1</v>
      </c>
      <c r="J13" s="186">
        <v>0.9</v>
      </c>
      <c r="K13" s="186">
        <v>0.82</v>
      </c>
      <c r="L13" s="186">
        <v>0.79</v>
      </c>
      <c r="M13" s="111">
        <f>1000/5</f>
        <v>200</v>
      </c>
      <c r="N13" s="112">
        <f t="shared" ref="N13:N24" si="1">B13/M13</f>
        <v>21.875</v>
      </c>
      <c r="O13" s="111">
        <v>0.75</v>
      </c>
    </row>
    <row r="14" spans="1:15" ht="12.75" x14ac:dyDescent="0.35">
      <c r="A14" s="106" t="s">
        <v>206</v>
      </c>
      <c r="B14" s="107">
        <v>3125</v>
      </c>
      <c r="C14" s="108" t="s">
        <v>201</v>
      </c>
      <c r="D14" s="109">
        <f t="shared" si="0"/>
        <v>31250</v>
      </c>
      <c r="E14" s="110">
        <v>1</v>
      </c>
      <c r="F14" s="107">
        <f>150*10</f>
        <v>1500</v>
      </c>
      <c r="G14" s="109">
        <f t="shared" ref="G14:G24" si="2">0.3*F14*1.5</f>
        <v>675</v>
      </c>
      <c r="H14" s="186">
        <v>1</v>
      </c>
      <c r="I14" s="186">
        <v>1</v>
      </c>
      <c r="J14" s="186">
        <v>0.9</v>
      </c>
      <c r="K14" s="186">
        <v>0.82</v>
      </c>
      <c r="L14" s="186">
        <v>0.79</v>
      </c>
      <c r="M14" s="111">
        <f t="shared" ref="M14:M24" si="3">1000/5</f>
        <v>200</v>
      </c>
      <c r="N14" s="112">
        <f t="shared" si="1"/>
        <v>15.625</v>
      </c>
      <c r="O14" s="111">
        <v>0.75</v>
      </c>
    </row>
    <row r="15" spans="1:15" ht="12.75" x14ac:dyDescent="0.35">
      <c r="A15" s="106" t="s">
        <v>207</v>
      </c>
      <c r="B15" s="107">
        <v>4375</v>
      </c>
      <c r="C15" s="108" t="s">
        <v>201</v>
      </c>
      <c r="D15" s="109">
        <f t="shared" si="0"/>
        <v>43750</v>
      </c>
      <c r="E15" s="110">
        <v>1</v>
      </c>
      <c r="F15" s="107">
        <f>200*10</f>
        <v>2000</v>
      </c>
      <c r="G15" s="109">
        <f t="shared" si="2"/>
        <v>900</v>
      </c>
      <c r="H15" s="186">
        <v>1</v>
      </c>
      <c r="I15" s="186">
        <v>1</v>
      </c>
      <c r="J15" s="186">
        <v>0.9</v>
      </c>
      <c r="K15" s="186">
        <v>0.82</v>
      </c>
      <c r="L15" s="186">
        <v>0.79</v>
      </c>
      <c r="M15" s="111">
        <f t="shared" si="3"/>
        <v>200</v>
      </c>
      <c r="N15" s="112">
        <f t="shared" si="1"/>
        <v>21.875</v>
      </c>
      <c r="O15" s="111">
        <v>0.75</v>
      </c>
    </row>
    <row r="16" spans="1:15" ht="12.75" x14ac:dyDescent="0.35">
      <c r="A16" s="106" t="s">
        <v>208</v>
      </c>
      <c r="B16" s="107">
        <v>3125</v>
      </c>
      <c r="C16" s="108" t="s">
        <v>201</v>
      </c>
      <c r="D16" s="109">
        <f t="shared" si="0"/>
        <v>31250</v>
      </c>
      <c r="E16" s="110">
        <v>1</v>
      </c>
      <c r="F16" s="107">
        <f>150*10</f>
        <v>1500</v>
      </c>
      <c r="G16" s="109">
        <f t="shared" si="2"/>
        <v>675</v>
      </c>
      <c r="H16" s="186">
        <v>1</v>
      </c>
      <c r="I16" s="186">
        <v>1</v>
      </c>
      <c r="J16" s="186">
        <v>0.9</v>
      </c>
      <c r="K16" s="186">
        <v>0.82</v>
      </c>
      <c r="L16" s="186">
        <v>0.79</v>
      </c>
      <c r="M16" s="111">
        <f t="shared" si="3"/>
        <v>200</v>
      </c>
      <c r="N16" s="112">
        <f t="shared" si="1"/>
        <v>15.625</v>
      </c>
      <c r="O16" s="111">
        <v>0.75</v>
      </c>
    </row>
    <row r="17" spans="1:15" ht="12.75" x14ac:dyDescent="0.35">
      <c r="A17" s="106" t="s">
        <v>209</v>
      </c>
      <c r="B17" s="107">
        <v>4375</v>
      </c>
      <c r="C17" s="108" t="s">
        <v>201</v>
      </c>
      <c r="D17" s="109">
        <f t="shared" si="0"/>
        <v>43750</v>
      </c>
      <c r="E17" s="110">
        <v>1</v>
      </c>
      <c r="F17" s="107">
        <f>200*10</f>
        <v>2000</v>
      </c>
      <c r="G17" s="109">
        <f t="shared" si="2"/>
        <v>900</v>
      </c>
      <c r="H17" s="186">
        <v>1</v>
      </c>
      <c r="I17" s="186">
        <v>1</v>
      </c>
      <c r="J17" s="186">
        <v>0.9</v>
      </c>
      <c r="K17" s="186">
        <v>0.82</v>
      </c>
      <c r="L17" s="186">
        <v>0.79</v>
      </c>
      <c r="M17" s="111">
        <f t="shared" si="3"/>
        <v>200</v>
      </c>
      <c r="N17" s="112">
        <f t="shared" si="1"/>
        <v>21.875</v>
      </c>
      <c r="O17" s="111">
        <v>0.75</v>
      </c>
    </row>
    <row r="18" spans="1:15" ht="12.75" x14ac:dyDescent="0.35">
      <c r="A18" s="106" t="s">
        <v>210</v>
      </c>
      <c r="B18" s="107">
        <v>3125</v>
      </c>
      <c r="C18" s="108" t="s">
        <v>201</v>
      </c>
      <c r="D18" s="109">
        <f t="shared" si="0"/>
        <v>31250</v>
      </c>
      <c r="E18" s="110">
        <v>1</v>
      </c>
      <c r="F18" s="107">
        <f>150*10</f>
        <v>1500</v>
      </c>
      <c r="G18" s="109">
        <f t="shared" si="2"/>
        <v>675</v>
      </c>
      <c r="H18" s="186">
        <v>1</v>
      </c>
      <c r="I18" s="186">
        <v>1</v>
      </c>
      <c r="J18" s="186">
        <v>0.9</v>
      </c>
      <c r="K18" s="186">
        <v>0.82</v>
      </c>
      <c r="L18" s="186">
        <v>0.79</v>
      </c>
      <c r="M18" s="111">
        <f t="shared" si="3"/>
        <v>200</v>
      </c>
      <c r="N18" s="112">
        <f t="shared" si="1"/>
        <v>15.625</v>
      </c>
      <c r="O18" s="111">
        <v>0.75</v>
      </c>
    </row>
    <row r="19" spans="1:15" ht="12.75" x14ac:dyDescent="0.35">
      <c r="A19" s="106" t="s">
        <v>211</v>
      </c>
      <c r="B19" s="107">
        <v>4375</v>
      </c>
      <c r="C19" s="108" t="s">
        <v>201</v>
      </c>
      <c r="D19" s="109">
        <f t="shared" si="0"/>
        <v>43750</v>
      </c>
      <c r="E19" s="110">
        <v>1</v>
      </c>
      <c r="F19" s="107">
        <f>200*10</f>
        <v>2000</v>
      </c>
      <c r="G19" s="109">
        <f t="shared" si="2"/>
        <v>900</v>
      </c>
      <c r="H19" s="186">
        <v>1</v>
      </c>
      <c r="I19" s="186">
        <v>1</v>
      </c>
      <c r="J19" s="186">
        <v>0.9</v>
      </c>
      <c r="K19" s="186">
        <v>0.82</v>
      </c>
      <c r="L19" s="186">
        <v>0.79</v>
      </c>
      <c r="M19" s="111">
        <f t="shared" si="3"/>
        <v>200</v>
      </c>
      <c r="N19" s="112">
        <f t="shared" si="1"/>
        <v>21.875</v>
      </c>
      <c r="O19" s="111">
        <v>0.75</v>
      </c>
    </row>
    <row r="20" spans="1:15" ht="12.75" x14ac:dyDescent="0.35">
      <c r="A20" s="106" t="s">
        <v>212</v>
      </c>
      <c r="B20" s="107">
        <v>3125</v>
      </c>
      <c r="C20" s="108" t="s">
        <v>201</v>
      </c>
      <c r="D20" s="109">
        <f t="shared" si="0"/>
        <v>31250</v>
      </c>
      <c r="E20" s="110">
        <v>1</v>
      </c>
      <c r="F20" s="107">
        <f>150*10</f>
        <v>1500</v>
      </c>
      <c r="G20" s="109">
        <f t="shared" si="2"/>
        <v>675</v>
      </c>
      <c r="H20" s="186">
        <v>1</v>
      </c>
      <c r="I20" s="186">
        <v>1</v>
      </c>
      <c r="J20" s="186">
        <v>0.9</v>
      </c>
      <c r="K20" s="186">
        <v>0.82</v>
      </c>
      <c r="L20" s="186">
        <v>0.79</v>
      </c>
      <c r="M20" s="111">
        <f t="shared" si="3"/>
        <v>200</v>
      </c>
      <c r="N20" s="112">
        <f t="shared" si="1"/>
        <v>15.625</v>
      </c>
      <c r="O20" s="111">
        <v>0.75</v>
      </c>
    </row>
    <row r="21" spans="1:15" ht="12.75" x14ac:dyDescent="0.35">
      <c r="A21" s="106" t="s">
        <v>213</v>
      </c>
      <c r="B21" s="107">
        <v>4375</v>
      </c>
      <c r="C21" s="108" t="s">
        <v>201</v>
      </c>
      <c r="D21" s="109">
        <f t="shared" si="0"/>
        <v>43750</v>
      </c>
      <c r="E21" s="110">
        <v>1</v>
      </c>
      <c r="F21" s="107">
        <f>200*10</f>
        <v>2000</v>
      </c>
      <c r="G21" s="109">
        <f t="shared" si="2"/>
        <v>900</v>
      </c>
      <c r="H21" s="186">
        <v>1</v>
      </c>
      <c r="I21" s="186">
        <v>1</v>
      </c>
      <c r="J21" s="186">
        <v>0.9</v>
      </c>
      <c r="K21" s="186">
        <v>0.82</v>
      </c>
      <c r="L21" s="186">
        <v>0.79</v>
      </c>
      <c r="M21" s="111">
        <f t="shared" si="3"/>
        <v>200</v>
      </c>
      <c r="N21" s="112">
        <f t="shared" si="1"/>
        <v>21.875</v>
      </c>
      <c r="O21" s="111">
        <v>0.75</v>
      </c>
    </row>
    <row r="22" spans="1:15" ht="12.75" x14ac:dyDescent="0.35">
      <c r="A22" s="106" t="s">
        <v>214</v>
      </c>
      <c r="B22" s="107">
        <v>3125</v>
      </c>
      <c r="C22" s="108" t="s">
        <v>201</v>
      </c>
      <c r="D22" s="109">
        <f t="shared" si="0"/>
        <v>31250</v>
      </c>
      <c r="E22" s="110">
        <v>1</v>
      </c>
      <c r="F22" s="107">
        <f>150*10</f>
        <v>1500</v>
      </c>
      <c r="G22" s="109">
        <f t="shared" si="2"/>
        <v>675</v>
      </c>
      <c r="H22" s="186">
        <v>1</v>
      </c>
      <c r="I22" s="186">
        <v>1</v>
      </c>
      <c r="J22" s="186">
        <v>0.9</v>
      </c>
      <c r="K22" s="186">
        <v>0.82</v>
      </c>
      <c r="L22" s="186">
        <v>0.79</v>
      </c>
      <c r="M22" s="111">
        <f t="shared" si="3"/>
        <v>200</v>
      </c>
      <c r="N22" s="112">
        <f t="shared" si="1"/>
        <v>15.625</v>
      </c>
      <c r="O22" s="111">
        <v>0.75</v>
      </c>
    </row>
    <row r="23" spans="1:15" ht="12.75" x14ac:dyDescent="0.35">
      <c r="A23" s="106" t="s">
        <v>215</v>
      </c>
      <c r="B23" s="107">
        <v>4375</v>
      </c>
      <c r="C23" s="108" t="s">
        <v>201</v>
      </c>
      <c r="D23" s="109">
        <f t="shared" si="0"/>
        <v>43750</v>
      </c>
      <c r="E23" s="110">
        <v>1</v>
      </c>
      <c r="F23" s="107">
        <f>200*10</f>
        <v>2000</v>
      </c>
      <c r="G23" s="109">
        <f t="shared" si="2"/>
        <v>900</v>
      </c>
      <c r="H23" s="186">
        <v>1</v>
      </c>
      <c r="I23" s="186">
        <v>1</v>
      </c>
      <c r="J23" s="186">
        <v>0.9</v>
      </c>
      <c r="K23" s="186">
        <v>0.82</v>
      </c>
      <c r="L23" s="186">
        <v>0.79</v>
      </c>
      <c r="M23" s="111">
        <f t="shared" si="3"/>
        <v>200</v>
      </c>
      <c r="N23" s="112">
        <f t="shared" si="1"/>
        <v>21.875</v>
      </c>
      <c r="O23" s="111">
        <v>0.75</v>
      </c>
    </row>
    <row r="24" spans="1:15" ht="12.75" x14ac:dyDescent="0.35">
      <c r="A24" s="106" t="s">
        <v>216</v>
      </c>
      <c r="B24" s="107">
        <v>3125</v>
      </c>
      <c r="C24" s="108" t="s">
        <v>201</v>
      </c>
      <c r="D24" s="109">
        <f t="shared" si="0"/>
        <v>31250</v>
      </c>
      <c r="E24" s="110">
        <v>1</v>
      </c>
      <c r="F24" s="107">
        <f>150*10</f>
        <v>1500</v>
      </c>
      <c r="G24" s="109">
        <f t="shared" si="2"/>
        <v>675</v>
      </c>
      <c r="H24" s="186">
        <v>1</v>
      </c>
      <c r="I24" s="186">
        <v>1</v>
      </c>
      <c r="J24" s="186">
        <v>0.9</v>
      </c>
      <c r="K24" s="186">
        <v>0.82</v>
      </c>
      <c r="L24" s="186">
        <v>0.79</v>
      </c>
      <c r="M24" s="111">
        <f t="shared" si="3"/>
        <v>200</v>
      </c>
      <c r="N24" s="112">
        <f t="shared" si="1"/>
        <v>15.625</v>
      </c>
      <c r="O24" s="111">
        <v>0.75</v>
      </c>
    </row>
    <row r="25" spans="1:15" ht="14.25" x14ac:dyDescent="0.35">
      <c r="A25" s="106" t="s">
        <v>300</v>
      </c>
      <c r="B25" s="107">
        <v>15000</v>
      </c>
      <c r="C25" s="108" t="s">
        <v>0</v>
      </c>
      <c r="D25" s="109">
        <f t="shared" si="0"/>
        <v>150000</v>
      </c>
      <c r="E25" s="110">
        <v>1</v>
      </c>
      <c r="F25" s="107">
        <f>700*5</f>
        <v>3500</v>
      </c>
      <c r="G25" s="109">
        <v>0</v>
      </c>
      <c r="H25" s="186" t="s">
        <v>202</v>
      </c>
      <c r="I25" s="186" t="s">
        <v>202</v>
      </c>
      <c r="J25" s="186" t="s">
        <v>202</v>
      </c>
      <c r="K25" s="186" t="s">
        <v>202</v>
      </c>
      <c r="L25" s="186" t="s">
        <v>202</v>
      </c>
      <c r="M25" s="111" t="s">
        <v>202</v>
      </c>
      <c r="N25" s="111">
        <v>0</v>
      </c>
      <c r="O25" s="111"/>
    </row>
    <row r="26" spans="1:15" ht="12.75" x14ac:dyDescent="0.35">
      <c r="A26" s="106" t="s">
        <v>203</v>
      </c>
      <c r="B26" s="107">
        <v>15000</v>
      </c>
      <c r="C26" s="108" t="s">
        <v>0</v>
      </c>
      <c r="D26" s="109">
        <f t="shared" si="0"/>
        <v>150000</v>
      </c>
      <c r="E26" s="110">
        <v>1</v>
      </c>
      <c r="F26" s="107">
        <f t="shared" ref="F26:F27" si="4">700*5</f>
        <v>3500</v>
      </c>
      <c r="G26" s="109">
        <v>0</v>
      </c>
      <c r="H26" s="186" t="s">
        <v>202</v>
      </c>
      <c r="I26" s="186" t="s">
        <v>202</v>
      </c>
      <c r="J26" s="186" t="s">
        <v>202</v>
      </c>
      <c r="K26" s="186" t="s">
        <v>202</v>
      </c>
      <c r="L26" s="186" t="s">
        <v>202</v>
      </c>
      <c r="M26" s="111" t="s">
        <v>202</v>
      </c>
      <c r="N26" s="111">
        <v>0</v>
      </c>
      <c r="O26" s="111"/>
    </row>
    <row r="27" spans="1:15" ht="12.75" x14ac:dyDescent="0.35">
      <c r="A27" s="106" t="s">
        <v>204</v>
      </c>
      <c r="B27" s="107">
        <v>15000</v>
      </c>
      <c r="C27" s="108" t="s">
        <v>0</v>
      </c>
      <c r="D27" s="109">
        <f t="shared" si="0"/>
        <v>150000</v>
      </c>
      <c r="E27" s="110">
        <v>1</v>
      </c>
      <c r="F27" s="107">
        <f t="shared" si="4"/>
        <v>3500</v>
      </c>
      <c r="G27" s="109">
        <v>0</v>
      </c>
      <c r="H27" s="186" t="s">
        <v>202</v>
      </c>
      <c r="I27" s="186" t="s">
        <v>202</v>
      </c>
      <c r="J27" s="186" t="s">
        <v>202</v>
      </c>
      <c r="K27" s="186" t="s">
        <v>202</v>
      </c>
      <c r="L27" s="186" t="s">
        <v>202</v>
      </c>
      <c r="M27" s="111" t="s">
        <v>202</v>
      </c>
      <c r="N27" s="111">
        <v>0</v>
      </c>
      <c r="O27" s="111"/>
    </row>
    <row r="28" spans="1:15" ht="14.25" x14ac:dyDescent="0.45">
      <c r="A28" s="106" t="s">
        <v>217</v>
      </c>
      <c r="B28" s="113">
        <f>SUM(B4:B24)</f>
        <v>90000</v>
      </c>
      <c r="C28" s="114"/>
      <c r="D28" s="113">
        <f>SUM(D4:D27)</f>
        <v>1350000</v>
      </c>
      <c r="E28" s="114"/>
      <c r="F28" s="113">
        <f>SUM(F4:F27)</f>
        <v>31500</v>
      </c>
      <c r="G28" s="113">
        <f>SUM(G4:G24)</f>
        <v>9450</v>
      </c>
      <c r="H28" s="115"/>
      <c r="I28" s="115"/>
      <c r="J28" s="115"/>
      <c r="K28" s="115"/>
      <c r="L28" s="115"/>
      <c r="M28" s="115"/>
      <c r="N28" s="184">
        <f>SUM(N4:N27)</f>
        <v>427.5</v>
      </c>
      <c r="O28" s="115"/>
    </row>
    <row r="29" spans="1:15" ht="13.15" x14ac:dyDescent="0.45">
      <c r="A29" s="106" t="s">
        <v>218</v>
      </c>
      <c r="B29" s="116"/>
      <c r="C29" s="116"/>
      <c r="D29" s="116"/>
      <c r="E29" s="116"/>
      <c r="F29" s="116"/>
      <c r="G29" s="116"/>
      <c r="H29" s="117">
        <f t="shared" ref="H29:M29" si="5">SUMPRODUCT(H4:H24,$B$4:$B$24)/SUM($B$4:$B$24)</f>
        <v>1.2</v>
      </c>
      <c r="I29" s="117">
        <f t="shared" si="5"/>
        <v>1.2</v>
      </c>
      <c r="J29" s="117">
        <f t="shared" si="5"/>
        <v>1.355</v>
      </c>
      <c r="K29" s="117">
        <f t="shared" si="5"/>
        <v>1.3149999999999999</v>
      </c>
      <c r="L29" s="117">
        <f t="shared" si="5"/>
        <v>1.1200000000000001</v>
      </c>
      <c r="M29" s="117">
        <f t="shared" si="5"/>
        <v>190</v>
      </c>
      <c r="N29" s="116"/>
      <c r="O29" s="120">
        <f>SUMPRODUCT(O4:O24,$B$4:$B$24)/SUM($B$4:$B$24)</f>
        <v>2.9249999999999998</v>
      </c>
    </row>
    <row r="30" spans="1:15" ht="14.25" x14ac:dyDescent="0.45">
      <c r="A30" s="118" t="s">
        <v>219</v>
      </c>
      <c r="B30" s="118"/>
      <c r="C30" s="118"/>
    </row>
    <row r="31" spans="1:15" ht="14.25" x14ac:dyDescent="0.45">
      <c r="A31" s="118" t="s">
        <v>302</v>
      </c>
      <c r="B31" s="118"/>
      <c r="C31" s="118"/>
    </row>
    <row r="32" spans="1:15" ht="14.25" x14ac:dyDescent="0.45">
      <c r="A32" s="118" t="s">
        <v>301</v>
      </c>
      <c r="B32" s="118"/>
      <c r="C32" s="118"/>
    </row>
    <row r="33" spans="1:14" s="225" customFormat="1" ht="14.25" x14ac:dyDescent="0.45">
      <c r="A33" s="223" t="s">
        <v>391</v>
      </c>
      <c r="B33" s="223"/>
      <c r="C33" s="223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</row>
    <row r="34" spans="1:14" s="225" customFormat="1" ht="14.25" x14ac:dyDescent="0.45">
      <c r="A34" s="223"/>
      <c r="B34" s="223" t="s">
        <v>340</v>
      </c>
      <c r="C34" s="223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</row>
    <row r="35" spans="1:14" s="225" customFormat="1" ht="14.25" x14ac:dyDescent="0.45">
      <c r="A35" s="223"/>
      <c r="B35" s="226" t="s">
        <v>341</v>
      </c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</row>
    <row r="36" spans="1:14" s="225" customFormat="1" ht="14.25" x14ac:dyDescent="0.45">
      <c r="A36" s="223"/>
      <c r="B36" s="226" t="s">
        <v>342</v>
      </c>
      <c r="C36" s="223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</row>
    <row r="37" spans="1:14" s="225" customFormat="1" ht="14.25" x14ac:dyDescent="0.45">
      <c r="A37" s="223"/>
      <c r="B37" s="223" t="s">
        <v>364</v>
      </c>
      <c r="C37" s="223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</row>
    <row r="38" spans="1:14" ht="14.25" x14ac:dyDescent="0.45">
      <c r="A38" s="118" t="s">
        <v>292</v>
      </c>
      <c r="B38" s="118"/>
      <c r="C38" s="118"/>
    </row>
    <row r="39" spans="1:14" ht="14.25" x14ac:dyDescent="0.45">
      <c r="A39" s="118"/>
      <c r="B39" s="118"/>
      <c r="C39" s="118"/>
    </row>
    <row r="40" spans="1:14" ht="14.25" x14ac:dyDescent="0.45">
      <c r="A40" s="118"/>
      <c r="B40" s="118"/>
      <c r="C40" s="118"/>
      <c r="H40" s="185"/>
      <c r="I40" s="185"/>
      <c r="J40" s="185"/>
      <c r="K40" s="185"/>
      <c r="L40" s="185"/>
    </row>
    <row r="41" spans="1:14" ht="14.25" x14ac:dyDescent="0.45">
      <c r="A41" s="118"/>
      <c r="B41" s="118"/>
      <c r="C41" s="118"/>
      <c r="H41" s="185"/>
      <c r="I41" s="185"/>
      <c r="J41" s="185"/>
      <c r="K41" s="185"/>
      <c r="L41" s="185"/>
    </row>
    <row r="42" spans="1:14" ht="14.25" x14ac:dyDescent="0.45">
      <c r="A42" s="118"/>
      <c r="B42" s="118"/>
      <c r="C42" s="118"/>
    </row>
  </sheetData>
  <mergeCells count="1">
    <mergeCell ref="H3:L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activeCell="F27" sqref="F27"/>
    </sheetView>
  </sheetViews>
  <sheetFormatPr defaultColWidth="8.796875" defaultRowHeight="10.15" x14ac:dyDescent="0.45"/>
  <cols>
    <col min="1" max="1" width="35.46484375" style="125" customWidth="1"/>
    <col min="2" max="2" width="16.46484375" style="125" customWidth="1"/>
    <col min="3" max="3" width="10.46484375" style="125" customWidth="1"/>
    <col min="4" max="4" width="23" style="125" customWidth="1"/>
    <col min="5" max="5" width="19.33203125" style="125" customWidth="1"/>
    <col min="6" max="6" width="10.796875" style="125" customWidth="1"/>
    <col min="7" max="10" width="10.6640625" style="125" customWidth="1"/>
    <col min="11" max="11" width="11" style="125" customWidth="1"/>
    <col min="12" max="13" width="10.6640625" style="125" customWidth="1"/>
    <col min="14" max="14" width="10.796875" style="125" bestFit="1" customWidth="1"/>
    <col min="15" max="15" width="11.1328125" style="125" customWidth="1"/>
    <col min="16" max="16" width="9.1328125" style="125"/>
    <col min="17" max="16384" width="8.796875" style="125"/>
  </cols>
  <sheetData>
    <row r="1" spans="1:15" ht="15" x14ac:dyDescent="0.4">
      <c r="A1" s="121" t="s">
        <v>224</v>
      </c>
      <c r="B1" s="122"/>
      <c r="C1" s="122"/>
      <c r="D1" s="123"/>
      <c r="E1" s="123"/>
      <c r="F1" s="124"/>
      <c r="G1" s="124"/>
      <c r="H1" s="124"/>
      <c r="I1" s="124"/>
      <c r="J1" s="124"/>
      <c r="K1" s="124"/>
      <c r="L1" s="124"/>
      <c r="M1" s="124"/>
    </row>
    <row r="2" spans="1:15" ht="15" x14ac:dyDescent="0.4">
      <c r="A2" s="121"/>
      <c r="B2" s="122"/>
      <c r="C2" s="122"/>
      <c r="D2" s="123"/>
      <c r="E2" s="123"/>
      <c r="F2" s="124"/>
      <c r="G2" s="124"/>
      <c r="H2" s="124"/>
      <c r="I2" s="124"/>
      <c r="J2" s="124"/>
      <c r="K2" s="124"/>
      <c r="L2" s="124"/>
      <c r="M2" s="124"/>
    </row>
    <row r="3" spans="1:15" ht="15" x14ac:dyDescent="0.4">
      <c r="A3" s="126"/>
      <c r="B3" s="126"/>
      <c r="C3" s="126"/>
      <c r="D3" s="126"/>
      <c r="E3" s="196" t="s">
        <v>225</v>
      </c>
      <c r="F3" s="398" t="s">
        <v>304</v>
      </c>
      <c r="G3" s="399"/>
      <c r="H3" s="399"/>
      <c r="I3" s="399"/>
      <c r="J3" s="400"/>
      <c r="K3" s="401" t="s">
        <v>306</v>
      </c>
      <c r="L3" s="402"/>
      <c r="M3" s="402"/>
      <c r="N3" s="402"/>
      <c r="O3" s="403"/>
    </row>
    <row r="4" spans="1:15" ht="26.25" x14ac:dyDescent="0.4">
      <c r="A4" s="127" t="s">
        <v>194</v>
      </c>
      <c r="B4" s="128" t="s">
        <v>226</v>
      </c>
      <c r="C4" s="129" t="s">
        <v>197</v>
      </c>
      <c r="D4" s="130" t="s">
        <v>227</v>
      </c>
      <c r="E4" s="131" t="s">
        <v>303</v>
      </c>
      <c r="F4" s="183" t="s">
        <v>307</v>
      </c>
      <c r="G4" s="181" t="s">
        <v>308</v>
      </c>
      <c r="H4" s="181" t="s">
        <v>309</v>
      </c>
      <c r="I4" s="181" t="s">
        <v>310</v>
      </c>
      <c r="J4" s="182" t="s">
        <v>311</v>
      </c>
      <c r="K4" s="194" t="s">
        <v>307</v>
      </c>
      <c r="L4" s="191" t="s">
        <v>308</v>
      </c>
      <c r="M4" s="191" t="s">
        <v>309</v>
      </c>
      <c r="N4" s="191" t="s">
        <v>310</v>
      </c>
      <c r="O4" s="192" t="s">
        <v>311</v>
      </c>
    </row>
    <row r="5" spans="1:15" ht="13.15" x14ac:dyDescent="0.4">
      <c r="A5" s="132" t="s">
        <v>350</v>
      </c>
      <c r="B5" s="133">
        <v>10500</v>
      </c>
      <c r="C5" s="134">
        <v>1</v>
      </c>
      <c r="D5" s="159" t="s">
        <v>359</v>
      </c>
      <c r="E5" s="135">
        <f>'Zone Summary'!N4</f>
        <v>52.5</v>
      </c>
      <c r="F5" s="197">
        <f>$B5*1</f>
        <v>10500</v>
      </c>
      <c r="G5" s="198">
        <f t="shared" ref="G5:J11" si="0">$B5*1</f>
        <v>10500</v>
      </c>
      <c r="H5" s="198">
        <f t="shared" si="0"/>
        <v>10500</v>
      </c>
      <c r="I5" s="198">
        <f t="shared" si="0"/>
        <v>10500</v>
      </c>
      <c r="J5" s="199">
        <f t="shared" si="0"/>
        <v>10500</v>
      </c>
      <c r="K5" s="138">
        <f>F5/$B5</f>
        <v>1</v>
      </c>
      <c r="L5" s="138">
        <f t="shared" ref="L5:O26" si="1">G5/$B5</f>
        <v>1</v>
      </c>
      <c r="M5" s="138">
        <f t="shared" si="1"/>
        <v>1</v>
      </c>
      <c r="N5" s="138">
        <f t="shared" si="1"/>
        <v>1</v>
      </c>
      <c r="O5" s="139">
        <f t="shared" si="1"/>
        <v>1</v>
      </c>
    </row>
    <row r="6" spans="1:15" ht="13.15" x14ac:dyDescent="0.4">
      <c r="A6" s="140" t="s">
        <v>351</v>
      </c>
      <c r="B6" s="141">
        <v>3000</v>
      </c>
      <c r="C6" s="134">
        <v>1</v>
      </c>
      <c r="D6" s="159" t="s">
        <v>360</v>
      </c>
      <c r="E6" s="135">
        <f>'Zone Summary'!N5</f>
        <v>15</v>
      </c>
      <c r="F6" s="136">
        <f>'Zone Summary'!$D$5*15/60</f>
        <v>7500</v>
      </c>
      <c r="G6" s="189">
        <f>'Zone Summary'!$D$5*15/60</f>
        <v>7500</v>
      </c>
      <c r="H6" s="189">
        <f>'Zone Summary'!$D$5*15/60</f>
        <v>7500</v>
      </c>
      <c r="I6" s="189">
        <f>'Zone Summary'!$D$5*15/60</f>
        <v>7500</v>
      </c>
      <c r="J6" s="137">
        <f>'Zone Summary'!$D$5*15/60</f>
        <v>7500</v>
      </c>
      <c r="K6" s="138">
        <f>F6/$B6</f>
        <v>2.5</v>
      </c>
      <c r="L6" s="138">
        <f t="shared" ref="L6" si="2">G6/$B6</f>
        <v>2.5</v>
      </c>
      <c r="M6" s="138">
        <f t="shared" ref="M6" si="3">H6/$B6</f>
        <v>2.5</v>
      </c>
      <c r="N6" s="138">
        <f t="shared" ref="N6" si="4">I6/$B6</f>
        <v>2.5</v>
      </c>
      <c r="O6" s="139">
        <f t="shared" ref="O6" si="5">J6/$B6</f>
        <v>2.5</v>
      </c>
    </row>
    <row r="7" spans="1:15" ht="13.15" x14ac:dyDescent="0.4">
      <c r="A7" s="140" t="s">
        <v>352</v>
      </c>
      <c r="B7" s="141">
        <v>1500</v>
      </c>
      <c r="C7" s="134">
        <v>1</v>
      </c>
      <c r="D7" s="159" t="s">
        <v>361</v>
      </c>
      <c r="E7" s="135">
        <f>'Zone Summary'!N6</f>
        <v>0</v>
      </c>
      <c r="F7" s="136" t="s">
        <v>363</v>
      </c>
      <c r="G7" s="189" t="s">
        <v>363</v>
      </c>
      <c r="H7" s="189" t="s">
        <v>363</v>
      </c>
      <c r="I7" s="189" t="s">
        <v>363</v>
      </c>
      <c r="J7" s="137" t="s">
        <v>363</v>
      </c>
      <c r="K7" s="189" t="s">
        <v>363</v>
      </c>
      <c r="L7" s="189" t="s">
        <v>363</v>
      </c>
      <c r="M7" s="189" t="s">
        <v>363</v>
      </c>
      <c r="N7" s="189" t="s">
        <v>363</v>
      </c>
      <c r="O7" s="137" t="s">
        <v>363</v>
      </c>
    </row>
    <row r="8" spans="1:15" ht="13.15" x14ac:dyDescent="0.4">
      <c r="A8" s="140" t="s">
        <v>353</v>
      </c>
      <c r="B8" s="141">
        <v>10500</v>
      </c>
      <c r="C8" s="134">
        <v>1</v>
      </c>
      <c r="D8" s="159" t="s">
        <v>359</v>
      </c>
      <c r="E8" s="135">
        <f>'Zone Summary'!N7</f>
        <v>52.5</v>
      </c>
      <c r="F8" s="136">
        <f>$B8*1</f>
        <v>10500</v>
      </c>
      <c r="G8" s="189">
        <f t="shared" si="0"/>
        <v>10500</v>
      </c>
      <c r="H8" s="189">
        <f t="shared" si="0"/>
        <v>10500</v>
      </c>
      <c r="I8" s="189">
        <f t="shared" si="0"/>
        <v>10500</v>
      </c>
      <c r="J8" s="137">
        <f t="shared" si="0"/>
        <v>10500</v>
      </c>
      <c r="K8" s="138">
        <f>F8/$B8</f>
        <v>1</v>
      </c>
      <c r="L8" s="138">
        <f t="shared" ref="L8:L9" si="6">G8/$B8</f>
        <v>1</v>
      </c>
      <c r="M8" s="138">
        <f t="shared" ref="M8:M9" si="7">H8/$B8</f>
        <v>1</v>
      </c>
      <c r="N8" s="138">
        <f t="shared" ref="N8:N9" si="8">I8/$B8</f>
        <v>1</v>
      </c>
      <c r="O8" s="139">
        <f t="shared" ref="O8:O9" si="9">J8/$B8</f>
        <v>1</v>
      </c>
    </row>
    <row r="9" spans="1:15" ht="13.15" x14ac:dyDescent="0.4">
      <c r="A9" s="140" t="s">
        <v>354</v>
      </c>
      <c r="B9" s="141">
        <v>3000</v>
      </c>
      <c r="C9" s="134">
        <v>1</v>
      </c>
      <c r="D9" s="159" t="s">
        <v>360</v>
      </c>
      <c r="E9" s="135">
        <f>'Zone Summary'!N8</f>
        <v>15</v>
      </c>
      <c r="F9" s="136">
        <f>'Zone Summary'!$D$5*15/60</f>
        <v>7500</v>
      </c>
      <c r="G9" s="189">
        <f>'Zone Summary'!$D$5*15/60</f>
        <v>7500</v>
      </c>
      <c r="H9" s="189">
        <f>'Zone Summary'!$D$5*15/60</f>
        <v>7500</v>
      </c>
      <c r="I9" s="189">
        <f>'Zone Summary'!$D$5*15/60</f>
        <v>7500</v>
      </c>
      <c r="J9" s="137">
        <f>'Zone Summary'!$D$5*15/60</f>
        <v>7500</v>
      </c>
      <c r="K9" s="138">
        <f>F9/$B9</f>
        <v>2.5</v>
      </c>
      <c r="L9" s="138">
        <f t="shared" si="6"/>
        <v>2.5</v>
      </c>
      <c r="M9" s="138">
        <f t="shared" si="7"/>
        <v>2.5</v>
      </c>
      <c r="N9" s="138">
        <f t="shared" si="8"/>
        <v>2.5</v>
      </c>
      <c r="O9" s="139">
        <f t="shared" si="9"/>
        <v>2.5</v>
      </c>
    </row>
    <row r="10" spans="1:15" ht="13.15" x14ac:dyDescent="0.4">
      <c r="A10" s="140" t="s">
        <v>355</v>
      </c>
      <c r="B10" s="141">
        <v>1500</v>
      </c>
      <c r="C10" s="134">
        <v>1</v>
      </c>
      <c r="D10" s="159" t="s">
        <v>361</v>
      </c>
      <c r="E10" s="135">
        <f>'Zone Summary'!N9</f>
        <v>0</v>
      </c>
      <c r="F10" s="136" t="s">
        <v>363</v>
      </c>
      <c r="G10" s="189" t="s">
        <v>363</v>
      </c>
      <c r="H10" s="189" t="s">
        <v>363</v>
      </c>
      <c r="I10" s="189" t="s">
        <v>363</v>
      </c>
      <c r="J10" s="137" t="s">
        <v>363</v>
      </c>
      <c r="K10" s="189" t="s">
        <v>363</v>
      </c>
      <c r="L10" s="189" t="s">
        <v>363</v>
      </c>
      <c r="M10" s="189" t="s">
        <v>363</v>
      </c>
      <c r="N10" s="189" t="s">
        <v>363</v>
      </c>
      <c r="O10" s="137" t="s">
        <v>363</v>
      </c>
    </row>
    <row r="11" spans="1:15" ht="13.15" x14ac:dyDescent="0.4">
      <c r="A11" s="140" t="s">
        <v>356</v>
      </c>
      <c r="B11" s="141">
        <v>10500</v>
      </c>
      <c r="C11" s="134">
        <v>1</v>
      </c>
      <c r="D11" s="159" t="s">
        <v>359</v>
      </c>
      <c r="E11" s="135">
        <f>'Zone Summary'!N10</f>
        <v>52.5</v>
      </c>
      <c r="F11" s="136">
        <f>$B11*1</f>
        <v>10500</v>
      </c>
      <c r="G11" s="189">
        <f t="shared" si="0"/>
        <v>10500</v>
      </c>
      <c r="H11" s="189">
        <f t="shared" si="0"/>
        <v>10500</v>
      </c>
      <c r="I11" s="189">
        <f t="shared" si="0"/>
        <v>10500</v>
      </c>
      <c r="J11" s="137">
        <f t="shared" si="0"/>
        <v>10500</v>
      </c>
      <c r="K11" s="138">
        <f>F11/$B11</f>
        <v>1</v>
      </c>
      <c r="L11" s="138">
        <f t="shared" ref="L11:L12" si="10">G11/$B11</f>
        <v>1</v>
      </c>
      <c r="M11" s="138">
        <f t="shared" ref="M11:M12" si="11">H11/$B11</f>
        <v>1</v>
      </c>
      <c r="N11" s="138">
        <f t="shared" ref="N11:N12" si="12">I11/$B11</f>
        <v>1</v>
      </c>
      <c r="O11" s="139">
        <f t="shared" ref="O11:O12" si="13">J11/$B11</f>
        <v>1</v>
      </c>
    </row>
    <row r="12" spans="1:15" ht="13.15" x14ac:dyDescent="0.4">
      <c r="A12" s="140" t="s">
        <v>357</v>
      </c>
      <c r="B12" s="141">
        <v>3000</v>
      </c>
      <c r="C12" s="134">
        <v>1</v>
      </c>
      <c r="D12" s="159" t="s">
        <v>360</v>
      </c>
      <c r="E12" s="135">
        <f>'Zone Summary'!N11</f>
        <v>15</v>
      </c>
      <c r="F12" s="136">
        <f>'Zone Summary'!$D$5*15/60</f>
        <v>7500</v>
      </c>
      <c r="G12" s="189">
        <f>'Zone Summary'!$D$5*15/60</f>
        <v>7500</v>
      </c>
      <c r="H12" s="189">
        <f>'Zone Summary'!$D$5*15/60</f>
        <v>7500</v>
      </c>
      <c r="I12" s="189">
        <f>'Zone Summary'!$D$5*15/60</f>
        <v>7500</v>
      </c>
      <c r="J12" s="137">
        <f>'Zone Summary'!$D$5*15/60</f>
        <v>7500</v>
      </c>
      <c r="K12" s="138">
        <f>F12/$B12</f>
        <v>2.5</v>
      </c>
      <c r="L12" s="138">
        <f t="shared" si="10"/>
        <v>2.5</v>
      </c>
      <c r="M12" s="138">
        <f t="shared" si="11"/>
        <v>2.5</v>
      </c>
      <c r="N12" s="138">
        <f t="shared" si="12"/>
        <v>2.5</v>
      </c>
      <c r="O12" s="139">
        <f t="shared" si="13"/>
        <v>2.5</v>
      </c>
    </row>
    <row r="13" spans="1:15" ht="13.15" x14ac:dyDescent="0.4">
      <c r="A13" s="140" t="s">
        <v>358</v>
      </c>
      <c r="B13" s="141">
        <v>1500</v>
      </c>
      <c r="C13" s="134">
        <v>1</v>
      </c>
      <c r="D13" s="159" t="s">
        <v>361</v>
      </c>
      <c r="E13" s="135">
        <f>'Zone Summary'!N12</f>
        <v>0</v>
      </c>
      <c r="F13" s="136" t="s">
        <v>363</v>
      </c>
      <c r="G13" s="189" t="s">
        <v>363</v>
      </c>
      <c r="H13" s="189" t="s">
        <v>363</v>
      </c>
      <c r="I13" s="189" t="s">
        <v>363</v>
      </c>
      <c r="J13" s="137" t="s">
        <v>363</v>
      </c>
      <c r="K13" s="189" t="s">
        <v>363</v>
      </c>
      <c r="L13" s="189" t="s">
        <v>363</v>
      </c>
      <c r="M13" s="189" t="s">
        <v>363</v>
      </c>
      <c r="N13" s="189" t="s">
        <v>363</v>
      </c>
      <c r="O13" s="137" t="s">
        <v>363</v>
      </c>
    </row>
    <row r="14" spans="1:15" ht="13.15" x14ac:dyDescent="0.4">
      <c r="A14" s="140" t="s">
        <v>205</v>
      </c>
      <c r="B14" s="141">
        <v>4375</v>
      </c>
      <c r="C14" s="134">
        <v>1</v>
      </c>
      <c r="D14" s="159" t="s">
        <v>228</v>
      </c>
      <c r="E14" s="135">
        <f>'Zone Summary'!N13</f>
        <v>21.875</v>
      </c>
      <c r="F14" s="136">
        <f>20*$E14</f>
        <v>437.5</v>
      </c>
      <c r="G14" s="189">
        <f>17*$E14</f>
        <v>371.875</v>
      </c>
      <c r="H14" s="189">
        <f t="shared" ref="H14:J25" si="14">17*$E14</f>
        <v>371.875</v>
      </c>
      <c r="I14" s="189">
        <f>17*$E14</f>
        <v>371.875</v>
      </c>
      <c r="J14" s="137">
        <f t="shared" si="14"/>
        <v>371.875</v>
      </c>
      <c r="K14" s="138">
        <f t="shared" ref="K14:K25" si="15">F14/$B14</f>
        <v>0.1</v>
      </c>
      <c r="L14" s="138">
        <f t="shared" si="1"/>
        <v>8.5000000000000006E-2</v>
      </c>
      <c r="M14" s="138">
        <f t="shared" si="1"/>
        <v>8.5000000000000006E-2</v>
      </c>
      <c r="N14" s="138">
        <f t="shared" si="1"/>
        <v>8.5000000000000006E-2</v>
      </c>
      <c r="O14" s="139">
        <f t="shared" si="1"/>
        <v>8.5000000000000006E-2</v>
      </c>
    </row>
    <row r="15" spans="1:15" ht="13.15" x14ac:dyDescent="0.4">
      <c r="A15" s="140" t="s">
        <v>206</v>
      </c>
      <c r="B15" s="141">
        <v>3125</v>
      </c>
      <c r="C15" s="134">
        <v>1</v>
      </c>
      <c r="D15" s="159" t="s">
        <v>228</v>
      </c>
      <c r="E15" s="135">
        <f>'Zone Summary'!N14</f>
        <v>15.625</v>
      </c>
      <c r="F15" s="136">
        <f t="shared" ref="F15:F25" si="16">20*$E15</f>
        <v>312.5</v>
      </c>
      <c r="G15" s="189">
        <f t="shared" ref="G15:I25" si="17">17*$E15</f>
        <v>265.625</v>
      </c>
      <c r="H15" s="189">
        <f t="shared" si="14"/>
        <v>265.625</v>
      </c>
      <c r="I15" s="189">
        <f t="shared" si="17"/>
        <v>265.625</v>
      </c>
      <c r="J15" s="137">
        <f t="shared" si="14"/>
        <v>265.625</v>
      </c>
      <c r="K15" s="138">
        <f t="shared" si="15"/>
        <v>0.1</v>
      </c>
      <c r="L15" s="138">
        <f t="shared" si="1"/>
        <v>8.5000000000000006E-2</v>
      </c>
      <c r="M15" s="138">
        <f t="shared" si="1"/>
        <v>8.5000000000000006E-2</v>
      </c>
      <c r="N15" s="138">
        <f t="shared" si="1"/>
        <v>8.5000000000000006E-2</v>
      </c>
      <c r="O15" s="139">
        <f t="shared" si="1"/>
        <v>8.5000000000000006E-2</v>
      </c>
    </row>
    <row r="16" spans="1:15" ht="13.15" x14ac:dyDescent="0.4">
      <c r="A16" s="140" t="s">
        <v>207</v>
      </c>
      <c r="B16" s="141">
        <v>4375</v>
      </c>
      <c r="C16" s="134">
        <v>1</v>
      </c>
      <c r="D16" s="159" t="s">
        <v>228</v>
      </c>
      <c r="E16" s="135">
        <f>'Zone Summary'!N15</f>
        <v>21.875</v>
      </c>
      <c r="F16" s="136">
        <f t="shared" si="16"/>
        <v>437.5</v>
      </c>
      <c r="G16" s="189">
        <f t="shared" si="17"/>
        <v>371.875</v>
      </c>
      <c r="H16" s="189">
        <f t="shared" si="14"/>
        <v>371.875</v>
      </c>
      <c r="I16" s="189">
        <f t="shared" si="17"/>
        <v>371.875</v>
      </c>
      <c r="J16" s="137">
        <f t="shared" si="14"/>
        <v>371.875</v>
      </c>
      <c r="K16" s="138">
        <f t="shared" si="15"/>
        <v>0.1</v>
      </c>
      <c r="L16" s="138">
        <f t="shared" si="1"/>
        <v>8.5000000000000006E-2</v>
      </c>
      <c r="M16" s="138">
        <f t="shared" si="1"/>
        <v>8.5000000000000006E-2</v>
      </c>
      <c r="N16" s="138">
        <f t="shared" si="1"/>
        <v>8.5000000000000006E-2</v>
      </c>
      <c r="O16" s="139">
        <f t="shared" si="1"/>
        <v>8.5000000000000006E-2</v>
      </c>
    </row>
    <row r="17" spans="1:15" ht="13.15" x14ac:dyDescent="0.4">
      <c r="A17" s="140" t="s">
        <v>208</v>
      </c>
      <c r="B17" s="141">
        <v>3125</v>
      </c>
      <c r="C17" s="134">
        <v>1</v>
      </c>
      <c r="D17" s="159" t="s">
        <v>228</v>
      </c>
      <c r="E17" s="135">
        <f>'Zone Summary'!N16</f>
        <v>15.625</v>
      </c>
      <c r="F17" s="136">
        <f t="shared" si="16"/>
        <v>312.5</v>
      </c>
      <c r="G17" s="189">
        <f t="shared" si="17"/>
        <v>265.625</v>
      </c>
      <c r="H17" s="189">
        <f t="shared" si="14"/>
        <v>265.625</v>
      </c>
      <c r="I17" s="189">
        <f t="shared" si="17"/>
        <v>265.625</v>
      </c>
      <c r="J17" s="137">
        <f t="shared" si="14"/>
        <v>265.625</v>
      </c>
      <c r="K17" s="138">
        <f t="shared" si="15"/>
        <v>0.1</v>
      </c>
      <c r="L17" s="138">
        <f t="shared" si="1"/>
        <v>8.5000000000000006E-2</v>
      </c>
      <c r="M17" s="138">
        <f t="shared" si="1"/>
        <v>8.5000000000000006E-2</v>
      </c>
      <c r="N17" s="138">
        <f t="shared" si="1"/>
        <v>8.5000000000000006E-2</v>
      </c>
      <c r="O17" s="139">
        <f t="shared" si="1"/>
        <v>8.5000000000000006E-2</v>
      </c>
    </row>
    <row r="18" spans="1:15" ht="13.15" x14ac:dyDescent="0.4">
      <c r="A18" s="140" t="s">
        <v>209</v>
      </c>
      <c r="B18" s="141">
        <v>4375</v>
      </c>
      <c r="C18" s="134">
        <v>1</v>
      </c>
      <c r="D18" s="159" t="s">
        <v>228</v>
      </c>
      <c r="E18" s="135">
        <f>'Zone Summary'!N17</f>
        <v>21.875</v>
      </c>
      <c r="F18" s="136">
        <f t="shared" si="16"/>
        <v>437.5</v>
      </c>
      <c r="G18" s="189">
        <f t="shared" si="17"/>
        <v>371.875</v>
      </c>
      <c r="H18" s="189">
        <f t="shared" si="14"/>
        <v>371.875</v>
      </c>
      <c r="I18" s="189">
        <f t="shared" si="17"/>
        <v>371.875</v>
      </c>
      <c r="J18" s="137">
        <f t="shared" si="14"/>
        <v>371.875</v>
      </c>
      <c r="K18" s="138">
        <f t="shared" si="15"/>
        <v>0.1</v>
      </c>
      <c r="L18" s="138">
        <f t="shared" si="1"/>
        <v>8.5000000000000006E-2</v>
      </c>
      <c r="M18" s="138">
        <f t="shared" si="1"/>
        <v>8.5000000000000006E-2</v>
      </c>
      <c r="N18" s="138">
        <f t="shared" si="1"/>
        <v>8.5000000000000006E-2</v>
      </c>
      <c r="O18" s="139">
        <f t="shared" si="1"/>
        <v>8.5000000000000006E-2</v>
      </c>
    </row>
    <row r="19" spans="1:15" ht="13.15" x14ac:dyDescent="0.4">
      <c r="A19" s="140" t="s">
        <v>210</v>
      </c>
      <c r="B19" s="141">
        <v>3125</v>
      </c>
      <c r="C19" s="134">
        <v>1</v>
      </c>
      <c r="D19" s="159" t="s">
        <v>228</v>
      </c>
      <c r="E19" s="135">
        <f>'Zone Summary'!N18</f>
        <v>15.625</v>
      </c>
      <c r="F19" s="136">
        <f t="shared" si="16"/>
        <v>312.5</v>
      </c>
      <c r="G19" s="189">
        <f t="shared" si="17"/>
        <v>265.625</v>
      </c>
      <c r="H19" s="189">
        <f t="shared" si="14"/>
        <v>265.625</v>
      </c>
      <c r="I19" s="189">
        <f t="shared" si="17"/>
        <v>265.625</v>
      </c>
      <c r="J19" s="137">
        <f t="shared" si="14"/>
        <v>265.625</v>
      </c>
      <c r="K19" s="138">
        <f t="shared" si="15"/>
        <v>0.1</v>
      </c>
      <c r="L19" s="138">
        <f t="shared" si="1"/>
        <v>8.5000000000000006E-2</v>
      </c>
      <c r="M19" s="138">
        <f t="shared" si="1"/>
        <v>8.5000000000000006E-2</v>
      </c>
      <c r="N19" s="138">
        <f t="shared" si="1"/>
        <v>8.5000000000000006E-2</v>
      </c>
      <c r="O19" s="139">
        <f t="shared" si="1"/>
        <v>8.5000000000000006E-2</v>
      </c>
    </row>
    <row r="20" spans="1:15" ht="13.15" x14ac:dyDescent="0.4">
      <c r="A20" s="140" t="s">
        <v>211</v>
      </c>
      <c r="B20" s="141">
        <v>4375</v>
      </c>
      <c r="C20" s="134">
        <v>1</v>
      </c>
      <c r="D20" s="159" t="s">
        <v>228</v>
      </c>
      <c r="E20" s="135">
        <f>'Zone Summary'!N19</f>
        <v>21.875</v>
      </c>
      <c r="F20" s="136">
        <f t="shared" si="16"/>
        <v>437.5</v>
      </c>
      <c r="G20" s="189">
        <f t="shared" si="17"/>
        <v>371.875</v>
      </c>
      <c r="H20" s="189">
        <f t="shared" si="14"/>
        <v>371.875</v>
      </c>
      <c r="I20" s="189">
        <f t="shared" si="17"/>
        <v>371.875</v>
      </c>
      <c r="J20" s="137">
        <f t="shared" si="14"/>
        <v>371.875</v>
      </c>
      <c r="K20" s="138">
        <f t="shared" si="15"/>
        <v>0.1</v>
      </c>
      <c r="L20" s="138">
        <f t="shared" si="1"/>
        <v>8.5000000000000006E-2</v>
      </c>
      <c r="M20" s="138">
        <f t="shared" si="1"/>
        <v>8.5000000000000006E-2</v>
      </c>
      <c r="N20" s="138">
        <f t="shared" si="1"/>
        <v>8.5000000000000006E-2</v>
      </c>
      <c r="O20" s="139">
        <f t="shared" si="1"/>
        <v>8.5000000000000006E-2</v>
      </c>
    </row>
    <row r="21" spans="1:15" ht="13.15" x14ac:dyDescent="0.4">
      <c r="A21" s="140" t="s">
        <v>212</v>
      </c>
      <c r="B21" s="141">
        <v>3125</v>
      </c>
      <c r="C21" s="134">
        <v>1</v>
      </c>
      <c r="D21" s="159" t="s">
        <v>228</v>
      </c>
      <c r="E21" s="135">
        <f>'Zone Summary'!N20</f>
        <v>15.625</v>
      </c>
      <c r="F21" s="136">
        <f t="shared" si="16"/>
        <v>312.5</v>
      </c>
      <c r="G21" s="189">
        <f t="shared" si="17"/>
        <v>265.625</v>
      </c>
      <c r="H21" s="189">
        <f t="shared" si="14"/>
        <v>265.625</v>
      </c>
      <c r="I21" s="189">
        <f t="shared" si="17"/>
        <v>265.625</v>
      </c>
      <c r="J21" s="137">
        <f t="shared" si="14"/>
        <v>265.625</v>
      </c>
      <c r="K21" s="138">
        <f t="shared" si="15"/>
        <v>0.1</v>
      </c>
      <c r="L21" s="138">
        <f t="shared" si="1"/>
        <v>8.5000000000000006E-2</v>
      </c>
      <c r="M21" s="138">
        <f t="shared" si="1"/>
        <v>8.5000000000000006E-2</v>
      </c>
      <c r="N21" s="138">
        <f t="shared" si="1"/>
        <v>8.5000000000000006E-2</v>
      </c>
      <c r="O21" s="139">
        <f t="shared" si="1"/>
        <v>8.5000000000000006E-2</v>
      </c>
    </row>
    <row r="22" spans="1:15" ht="13.15" x14ac:dyDescent="0.4">
      <c r="A22" s="140" t="s">
        <v>213</v>
      </c>
      <c r="B22" s="141">
        <v>4375</v>
      </c>
      <c r="C22" s="134">
        <v>1</v>
      </c>
      <c r="D22" s="159" t="s">
        <v>228</v>
      </c>
      <c r="E22" s="135">
        <f>'Zone Summary'!N21</f>
        <v>21.875</v>
      </c>
      <c r="F22" s="136">
        <f t="shared" si="16"/>
        <v>437.5</v>
      </c>
      <c r="G22" s="189">
        <f t="shared" si="17"/>
        <v>371.875</v>
      </c>
      <c r="H22" s="189">
        <f t="shared" si="14"/>
        <v>371.875</v>
      </c>
      <c r="I22" s="189">
        <f t="shared" si="17"/>
        <v>371.875</v>
      </c>
      <c r="J22" s="137">
        <f t="shared" si="14"/>
        <v>371.875</v>
      </c>
      <c r="K22" s="138">
        <f t="shared" si="15"/>
        <v>0.1</v>
      </c>
      <c r="L22" s="138">
        <f t="shared" si="1"/>
        <v>8.5000000000000006E-2</v>
      </c>
      <c r="M22" s="138">
        <f t="shared" si="1"/>
        <v>8.5000000000000006E-2</v>
      </c>
      <c r="N22" s="138">
        <f t="shared" si="1"/>
        <v>8.5000000000000006E-2</v>
      </c>
      <c r="O22" s="139">
        <f t="shared" si="1"/>
        <v>8.5000000000000006E-2</v>
      </c>
    </row>
    <row r="23" spans="1:15" ht="13.15" x14ac:dyDescent="0.4">
      <c r="A23" s="140" t="s">
        <v>214</v>
      </c>
      <c r="B23" s="141">
        <v>3125</v>
      </c>
      <c r="C23" s="134">
        <v>1</v>
      </c>
      <c r="D23" s="159" t="s">
        <v>228</v>
      </c>
      <c r="E23" s="135">
        <f>'Zone Summary'!N22</f>
        <v>15.625</v>
      </c>
      <c r="F23" s="136">
        <f t="shared" si="16"/>
        <v>312.5</v>
      </c>
      <c r="G23" s="189">
        <f t="shared" si="17"/>
        <v>265.625</v>
      </c>
      <c r="H23" s="189">
        <f t="shared" si="14"/>
        <v>265.625</v>
      </c>
      <c r="I23" s="189">
        <f t="shared" si="17"/>
        <v>265.625</v>
      </c>
      <c r="J23" s="137">
        <f t="shared" si="14"/>
        <v>265.625</v>
      </c>
      <c r="K23" s="138">
        <f t="shared" si="15"/>
        <v>0.1</v>
      </c>
      <c r="L23" s="138">
        <f t="shared" si="1"/>
        <v>8.5000000000000006E-2</v>
      </c>
      <c r="M23" s="138">
        <f t="shared" si="1"/>
        <v>8.5000000000000006E-2</v>
      </c>
      <c r="N23" s="138">
        <f t="shared" si="1"/>
        <v>8.5000000000000006E-2</v>
      </c>
      <c r="O23" s="139">
        <f t="shared" si="1"/>
        <v>8.5000000000000006E-2</v>
      </c>
    </row>
    <row r="24" spans="1:15" ht="13.15" x14ac:dyDescent="0.4">
      <c r="A24" s="140" t="s">
        <v>215</v>
      </c>
      <c r="B24" s="141">
        <v>4375</v>
      </c>
      <c r="C24" s="134">
        <v>1</v>
      </c>
      <c r="D24" s="159" t="s">
        <v>228</v>
      </c>
      <c r="E24" s="135">
        <f>'Zone Summary'!N23</f>
        <v>21.875</v>
      </c>
      <c r="F24" s="136">
        <f t="shared" si="16"/>
        <v>437.5</v>
      </c>
      <c r="G24" s="189">
        <f t="shared" si="17"/>
        <v>371.875</v>
      </c>
      <c r="H24" s="189">
        <f t="shared" si="14"/>
        <v>371.875</v>
      </c>
      <c r="I24" s="189">
        <f t="shared" si="17"/>
        <v>371.875</v>
      </c>
      <c r="J24" s="137">
        <f t="shared" si="14"/>
        <v>371.875</v>
      </c>
      <c r="K24" s="138">
        <f t="shared" si="15"/>
        <v>0.1</v>
      </c>
      <c r="L24" s="138">
        <f t="shared" si="1"/>
        <v>8.5000000000000006E-2</v>
      </c>
      <c r="M24" s="138">
        <f t="shared" si="1"/>
        <v>8.5000000000000006E-2</v>
      </c>
      <c r="N24" s="138">
        <f t="shared" si="1"/>
        <v>8.5000000000000006E-2</v>
      </c>
      <c r="O24" s="139">
        <f t="shared" si="1"/>
        <v>8.5000000000000006E-2</v>
      </c>
    </row>
    <row r="25" spans="1:15" ht="13.15" x14ac:dyDescent="0.4">
      <c r="A25" s="142" t="s">
        <v>216</v>
      </c>
      <c r="B25" s="141">
        <v>3125</v>
      </c>
      <c r="C25" s="134">
        <v>1</v>
      </c>
      <c r="D25" s="159" t="s">
        <v>228</v>
      </c>
      <c r="E25" s="135">
        <f>'Zone Summary'!N24</f>
        <v>15.625</v>
      </c>
      <c r="F25" s="143">
        <f t="shared" si="16"/>
        <v>312.5</v>
      </c>
      <c r="G25" s="193">
        <f t="shared" si="17"/>
        <v>265.625</v>
      </c>
      <c r="H25" s="193">
        <f t="shared" si="14"/>
        <v>265.625</v>
      </c>
      <c r="I25" s="193">
        <f t="shared" si="17"/>
        <v>265.625</v>
      </c>
      <c r="J25" s="144">
        <f t="shared" si="14"/>
        <v>265.625</v>
      </c>
      <c r="K25" s="138">
        <f t="shared" si="15"/>
        <v>0.1</v>
      </c>
      <c r="L25" s="138">
        <f t="shared" si="1"/>
        <v>8.5000000000000006E-2</v>
      </c>
      <c r="M25" s="138">
        <f t="shared" si="1"/>
        <v>8.5000000000000006E-2</v>
      </c>
      <c r="N25" s="138">
        <f t="shared" si="1"/>
        <v>8.5000000000000006E-2</v>
      </c>
      <c r="O25" s="139">
        <f t="shared" si="1"/>
        <v>8.5000000000000006E-2</v>
      </c>
    </row>
    <row r="26" spans="1:15" ht="13.15" x14ac:dyDescent="0.4">
      <c r="A26" s="145" t="s">
        <v>229</v>
      </c>
      <c r="B26" s="146">
        <f>SUMPRODUCT(B5:B25,$C5:$C25)</f>
        <v>90000</v>
      </c>
      <c r="C26" s="147"/>
      <c r="D26" s="148"/>
      <c r="E26" s="149">
        <f>SUM(E5:E25)</f>
        <v>427.5</v>
      </c>
      <c r="F26" s="149">
        <f>SUMPRODUCT(C5:C25,F5:F25)</f>
        <v>58500</v>
      </c>
      <c r="G26" s="190">
        <f>SUMPRODUCT(C5:C25,G5:G25)</f>
        <v>57825</v>
      </c>
      <c r="H26" s="190">
        <f>SUMPRODUCT(C5:C25,H5:H25)</f>
        <v>57825</v>
      </c>
      <c r="I26" s="190">
        <f>SUMPRODUCT(C5:C25,I5:I25)</f>
        <v>57825</v>
      </c>
      <c r="J26" s="146">
        <f>SUMPRODUCT(C5:C25,J5:J25)</f>
        <v>57825</v>
      </c>
      <c r="K26" s="150">
        <f>F26/$B26</f>
        <v>0.65</v>
      </c>
      <c r="L26" s="150">
        <f t="shared" si="1"/>
        <v>0.64249999999999996</v>
      </c>
      <c r="M26" s="150">
        <f t="shared" si="1"/>
        <v>0.64249999999999996</v>
      </c>
      <c r="N26" s="150">
        <f>I26/$B26</f>
        <v>0.64249999999999996</v>
      </c>
      <c r="O26" s="151">
        <f t="shared" si="1"/>
        <v>0.64249999999999996</v>
      </c>
    </row>
    <row r="27" spans="1:15" ht="13.15" x14ac:dyDescent="0.4">
      <c r="A27" s="152" t="s">
        <v>305</v>
      </c>
      <c r="B27" s="153"/>
      <c r="C27" s="154"/>
      <c r="D27" s="123"/>
      <c r="E27" s="155"/>
      <c r="F27" s="156"/>
      <c r="G27" s="157"/>
      <c r="H27" s="157"/>
      <c r="I27" s="157"/>
      <c r="J27" s="157"/>
      <c r="K27" s="158"/>
      <c r="L27" s="158"/>
      <c r="M27" s="158"/>
    </row>
    <row r="28" spans="1:15" ht="12.75" x14ac:dyDescent="0.35">
      <c r="A28" s="152" t="s">
        <v>312</v>
      </c>
    </row>
    <row r="29" spans="1:15" ht="12.75" x14ac:dyDescent="0.35">
      <c r="A29" s="195" t="s">
        <v>321</v>
      </c>
    </row>
    <row r="30" spans="1:15" ht="12.75" x14ac:dyDescent="0.35">
      <c r="A30" s="152" t="s">
        <v>362</v>
      </c>
    </row>
    <row r="32" spans="1:15" s="229" customFormat="1" x14ac:dyDescent="0.45"/>
    <row r="33" spans="2:2" s="229" customFormat="1" x14ac:dyDescent="0.45">
      <c r="B33" s="228"/>
    </row>
    <row r="34" spans="2:2" s="229" customFormat="1" x14ac:dyDescent="0.45">
      <c r="B34" s="228"/>
    </row>
    <row r="35" spans="2:2" s="229" customFormat="1" x14ac:dyDescent="0.45">
      <c r="B35" s="228"/>
    </row>
    <row r="36" spans="2:2" s="229" customFormat="1" x14ac:dyDescent="0.45">
      <c r="B36" s="228"/>
    </row>
    <row r="37" spans="2:2" s="229" customFormat="1" x14ac:dyDescent="0.45"/>
    <row r="38" spans="2:2" s="229" customFormat="1" x14ac:dyDescent="0.45"/>
    <row r="39" spans="2:2" s="229" customFormat="1" x14ac:dyDescent="0.45"/>
    <row r="40" spans="2:2" s="229" customFormat="1" x14ac:dyDescent="0.45"/>
    <row r="41" spans="2:2" s="229" customFormat="1" x14ac:dyDescent="0.45"/>
    <row r="42" spans="2:2" s="229" customFormat="1" x14ac:dyDescent="0.45"/>
    <row r="43" spans="2:2" s="229" customFormat="1" x14ac:dyDescent="0.45"/>
  </sheetData>
  <mergeCells count="2">
    <mergeCell ref="F3:J3"/>
    <mergeCell ref="K3:O3"/>
  </mergeCells>
  <dataValidations disablePrompts="1" count="2">
    <dataValidation type="list" allowBlank="1" showInputMessage="1" showErrorMessage="1" sqref="D983051:D983065 D917515:D917529 D851979:D851993 D786443:D786457 D720907:D720921 D655371:D655385 D589835:D589849 D524299:D524313 D458763:D458777 D393227:D393241 D327691:D327705 D262155:D262169 D196619:D196633 D131083:D131097 D65547:D65561">
      <formula1>$B$34:$B$107</formula1>
    </dataValidation>
    <dataValidation type="list" allowBlank="1" showInputMessage="1" showErrorMessage="1" sqref="D26 D983066 D917530 D851994 D786458 D720922 D655386 D589850 D524314 D458778 D393242 D327706 D262170 D196634 D131098 D65562">
      <formula1>$B$22:$B$75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zoomScale="125" zoomScaleNormal="100" workbookViewId="0">
      <pane xSplit="4" ySplit="2" topLeftCell="E57" activePane="bottomRight" state="frozen"/>
      <selection pane="topRight" activeCell="E1" sqref="E1"/>
      <selection pane="bottomLeft" activeCell="A2" sqref="A2"/>
      <selection pane="bottomRight" activeCell="G63" sqref="G63:G64"/>
    </sheetView>
  </sheetViews>
  <sheetFormatPr defaultColWidth="9.1328125" defaultRowHeight="10.15" x14ac:dyDescent="0.3"/>
  <cols>
    <col min="1" max="1" width="33.33203125" style="86" bestFit="1" customWidth="1"/>
    <col min="2" max="2" width="13" style="86" customWidth="1"/>
    <col min="3" max="3" width="12.6640625" style="86" customWidth="1"/>
    <col min="4" max="4" width="26.33203125" style="86" bestFit="1" customWidth="1"/>
    <col min="5" max="28" width="4.6640625" style="86" customWidth="1"/>
    <col min="29" max="16384" width="9.1328125" style="86"/>
  </cols>
  <sheetData>
    <row r="1" spans="1:29" ht="28.5" customHeight="1" x14ac:dyDescent="0.4">
      <c r="A1" s="85"/>
    </row>
    <row r="2" spans="1:29" x14ac:dyDescent="0.3">
      <c r="A2" s="87" t="s">
        <v>121</v>
      </c>
      <c r="B2" s="88" t="s">
        <v>122</v>
      </c>
      <c r="C2" s="88" t="s">
        <v>123</v>
      </c>
      <c r="D2" s="88" t="s">
        <v>124</v>
      </c>
      <c r="E2" s="89" t="s">
        <v>125</v>
      </c>
      <c r="F2" s="89" t="s">
        <v>126</v>
      </c>
      <c r="G2" s="89" t="s">
        <v>127</v>
      </c>
      <c r="H2" s="89" t="s">
        <v>128</v>
      </c>
      <c r="I2" s="89" t="s">
        <v>129</v>
      </c>
      <c r="J2" s="89" t="s">
        <v>130</v>
      </c>
      <c r="K2" s="89" t="s">
        <v>131</v>
      </c>
      <c r="L2" s="89" t="s">
        <v>132</v>
      </c>
      <c r="M2" s="89" t="s">
        <v>133</v>
      </c>
      <c r="N2" s="89" t="s">
        <v>134</v>
      </c>
      <c r="O2" s="89" t="s">
        <v>135</v>
      </c>
      <c r="P2" s="89" t="s">
        <v>136</v>
      </c>
      <c r="Q2" s="89" t="s">
        <v>137</v>
      </c>
      <c r="R2" s="89" t="s">
        <v>138</v>
      </c>
      <c r="S2" s="89" t="s">
        <v>139</v>
      </c>
      <c r="T2" s="89" t="s">
        <v>140</v>
      </c>
      <c r="U2" s="89" t="s">
        <v>141</v>
      </c>
      <c r="V2" s="89" t="s">
        <v>142</v>
      </c>
      <c r="W2" s="89" t="s">
        <v>143</v>
      </c>
      <c r="X2" s="89" t="s">
        <v>144</v>
      </c>
      <c r="Y2" s="89" t="s">
        <v>145</v>
      </c>
      <c r="Z2" s="89" t="s">
        <v>146</v>
      </c>
      <c r="AA2" s="89" t="s">
        <v>147</v>
      </c>
      <c r="AB2" s="90" t="s">
        <v>148</v>
      </c>
    </row>
    <row r="3" spans="1:29" x14ac:dyDescent="0.3">
      <c r="A3" s="91" t="s">
        <v>149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3"/>
    </row>
    <row r="4" spans="1:29" x14ac:dyDescent="0.3">
      <c r="A4" s="94" t="s">
        <v>247</v>
      </c>
      <c r="B4" s="95" t="s">
        <v>150</v>
      </c>
      <c r="C4" s="95" t="s">
        <v>151</v>
      </c>
      <c r="D4" s="95" t="s">
        <v>152</v>
      </c>
      <c r="E4" s="95">
        <v>0.2</v>
      </c>
      <c r="F4" s="95">
        <v>0.2</v>
      </c>
      <c r="G4" s="95">
        <v>0.2</v>
      </c>
      <c r="H4" s="95">
        <v>0.2</v>
      </c>
      <c r="I4" s="95">
        <v>0.2</v>
      </c>
      <c r="J4" s="95">
        <v>0.3</v>
      </c>
      <c r="K4" s="95">
        <v>0.5</v>
      </c>
      <c r="L4" s="95">
        <v>0.9</v>
      </c>
      <c r="M4" s="95">
        <v>0.9</v>
      </c>
      <c r="N4" s="95">
        <v>0.9</v>
      </c>
      <c r="O4" s="95">
        <v>0.9</v>
      </c>
      <c r="P4" s="95">
        <v>0.8</v>
      </c>
      <c r="Q4" s="95">
        <v>0.9</v>
      </c>
      <c r="R4" s="95">
        <v>0.9</v>
      </c>
      <c r="S4" s="95">
        <v>0.9</v>
      </c>
      <c r="T4" s="95">
        <v>0.9</v>
      </c>
      <c r="U4" s="95">
        <v>0.9</v>
      </c>
      <c r="V4" s="95">
        <v>0.5</v>
      </c>
      <c r="W4" s="95">
        <v>0.5</v>
      </c>
      <c r="X4" s="95">
        <v>0.3</v>
      </c>
      <c r="Y4" s="95">
        <v>0.3</v>
      </c>
      <c r="Z4" s="95">
        <v>0.2</v>
      </c>
      <c r="AA4" s="95">
        <v>0.2</v>
      </c>
      <c r="AB4" s="96">
        <v>0.2</v>
      </c>
      <c r="AC4" s="86" t="s">
        <v>339</v>
      </c>
    </row>
    <row r="5" spans="1:29" x14ac:dyDescent="0.3">
      <c r="A5" s="94"/>
      <c r="B5" s="95"/>
      <c r="C5" s="95"/>
      <c r="D5" s="95" t="s">
        <v>243</v>
      </c>
      <c r="E5" s="95">
        <v>0.1</v>
      </c>
      <c r="F5" s="95">
        <v>0.1</v>
      </c>
      <c r="G5" s="95">
        <v>0.1</v>
      </c>
      <c r="H5" s="95">
        <v>0.1</v>
      </c>
      <c r="I5" s="95">
        <v>0.1</v>
      </c>
      <c r="J5" s="95">
        <v>0.1</v>
      </c>
      <c r="K5" s="95">
        <v>0.1</v>
      </c>
      <c r="L5" s="95">
        <v>0.4</v>
      </c>
      <c r="M5" s="95">
        <v>0.4</v>
      </c>
      <c r="N5" s="95">
        <v>0.4</v>
      </c>
      <c r="O5" s="95">
        <v>0.4</v>
      </c>
      <c r="P5" s="95">
        <v>0.2</v>
      </c>
      <c r="Q5" s="95">
        <v>0.2</v>
      </c>
      <c r="R5" s="95">
        <v>0.2</v>
      </c>
      <c r="S5" s="95">
        <v>0.2</v>
      </c>
      <c r="T5" s="95">
        <v>0.2</v>
      </c>
      <c r="U5" s="95">
        <v>0.1</v>
      </c>
      <c r="V5" s="95">
        <v>0.1</v>
      </c>
      <c r="W5" s="95">
        <v>0.1</v>
      </c>
      <c r="X5" s="95">
        <v>0.1</v>
      </c>
      <c r="Y5" s="95">
        <v>0.1</v>
      </c>
      <c r="Z5" s="95">
        <v>0.1</v>
      </c>
      <c r="AA5" s="95">
        <v>0.1</v>
      </c>
      <c r="AB5" s="96">
        <v>0.1</v>
      </c>
    </row>
    <row r="6" spans="1:29" x14ac:dyDescent="0.3">
      <c r="A6" s="94"/>
      <c r="B6" s="95"/>
      <c r="C6" s="95"/>
      <c r="D6" s="95" t="s">
        <v>155</v>
      </c>
      <c r="E6" s="95">
        <v>1</v>
      </c>
      <c r="F6" s="95">
        <v>1</v>
      </c>
      <c r="G6" s="95">
        <v>1</v>
      </c>
      <c r="H6" s="95">
        <v>1</v>
      </c>
      <c r="I6" s="95">
        <v>1</v>
      </c>
      <c r="J6" s="95">
        <v>1</v>
      </c>
      <c r="K6" s="95">
        <v>1</v>
      </c>
      <c r="L6" s="95">
        <v>1</v>
      </c>
      <c r="M6" s="95">
        <v>1</v>
      </c>
      <c r="N6" s="95">
        <v>1</v>
      </c>
      <c r="O6" s="95">
        <v>1</v>
      </c>
      <c r="P6" s="95">
        <v>1</v>
      </c>
      <c r="Q6" s="95">
        <v>1</v>
      </c>
      <c r="R6" s="95">
        <v>1</v>
      </c>
      <c r="S6" s="95">
        <v>1</v>
      </c>
      <c r="T6" s="95">
        <v>1</v>
      </c>
      <c r="U6" s="95">
        <v>1</v>
      </c>
      <c r="V6" s="95">
        <v>1</v>
      </c>
      <c r="W6" s="95">
        <v>1</v>
      </c>
      <c r="X6" s="95">
        <v>1</v>
      </c>
      <c r="Y6" s="95">
        <v>1</v>
      </c>
      <c r="Z6" s="95">
        <v>1</v>
      </c>
      <c r="AA6" s="95">
        <v>1</v>
      </c>
      <c r="AB6" s="96">
        <v>1</v>
      </c>
    </row>
    <row r="7" spans="1:29" x14ac:dyDescent="0.3">
      <c r="A7" s="94"/>
      <c r="B7" s="95"/>
      <c r="C7" s="95"/>
      <c r="D7" s="95" t="s">
        <v>156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0</v>
      </c>
      <c r="V7" s="95">
        <v>0</v>
      </c>
      <c r="W7" s="95">
        <v>0</v>
      </c>
      <c r="X7" s="95">
        <v>0</v>
      </c>
      <c r="Y7" s="95">
        <v>0</v>
      </c>
      <c r="Z7" s="95">
        <v>0</v>
      </c>
      <c r="AA7" s="95">
        <v>0</v>
      </c>
      <c r="AB7" s="96">
        <v>0</v>
      </c>
    </row>
    <row r="8" spans="1:29" x14ac:dyDescent="0.3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6"/>
    </row>
    <row r="9" spans="1:29" x14ac:dyDescent="0.3">
      <c r="A9" s="94" t="s">
        <v>248</v>
      </c>
      <c r="B9" s="95" t="s">
        <v>150</v>
      </c>
      <c r="C9" s="95" t="s">
        <v>151</v>
      </c>
      <c r="D9" s="95" t="s">
        <v>152</v>
      </c>
      <c r="E9" s="95">
        <v>0.2</v>
      </c>
      <c r="F9" s="95">
        <v>0.2</v>
      </c>
      <c r="G9" s="95">
        <v>0.2</v>
      </c>
      <c r="H9" s="95">
        <v>0.2</v>
      </c>
      <c r="I9" s="95">
        <v>0.2</v>
      </c>
      <c r="J9" s="95">
        <v>0.2</v>
      </c>
      <c r="K9" s="95">
        <v>0.3</v>
      </c>
      <c r="L9" s="95">
        <v>0.4</v>
      </c>
      <c r="M9" s="95">
        <v>0.5</v>
      </c>
      <c r="N9" s="95">
        <v>0.5</v>
      </c>
      <c r="O9" s="95">
        <v>0.5</v>
      </c>
      <c r="P9" s="95">
        <v>0.4</v>
      </c>
      <c r="Q9" s="95">
        <v>0.5</v>
      </c>
      <c r="R9" s="95">
        <v>0.5</v>
      </c>
      <c r="S9" s="95">
        <v>0.5</v>
      </c>
      <c r="T9" s="95">
        <v>0.5</v>
      </c>
      <c r="U9" s="95">
        <v>0.4</v>
      </c>
      <c r="V9" s="95">
        <v>0.3</v>
      </c>
      <c r="W9" s="95">
        <v>0.3</v>
      </c>
      <c r="X9" s="95">
        <v>0.2</v>
      </c>
      <c r="Y9" s="95">
        <v>0.2</v>
      </c>
      <c r="Z9" s="95">
        <v>0.2</v>
      </c>
      <c r="AA9" s="95">
        <v>0.2</v>
      </c>
      <c r="AB9" s="96">
        <v>0.2</v>
      </c>
      <c r="AC9" s="86" t="s">
        <v>339</v>
      </c>
    </row>
    <row r="10" spans="1:29" x14ac:dyDescent="0.3">
      <c r="A10" s="94"/>
      <c r="B10" s="95"/>
      <c r="C10" s="95"/>
      <c r="D10" s="95" t="s">
        <v>243</v>
      </c>
      <c r="E10" s="95">
        <v>0.2</v>
      </c>
      <c r="F10" s="95">
        <v>0.2</v>
      </c>
      <c r="G10" s="95">
        <v>0.2</v>
      </c>
      <c r="H10" s="95">
        <v>0.2</v>
      </c>
      <c r="I10" s="95">
        <v>0.2</v>
      </c>
      <c r="J10" s="95">
        <v>0.3</v>
      </c>
      <c r="K10" s="95">
        <v>0.3</v>
      </c>
      <c r="L10" s="95">
        <v>0.4</v>
      </c>
      <c r="M10" s="95">
        <v>0.4</v>
      </c>
      <c r="N10" s="95">
        <v>0.4</v>
      </c>
      <c r="O10" s="95">
        <v>0.4</v>
      </c>
      <c r="P10" s="95">
        <v>0.3</v>
      </c>
      <c r="Q10" s="95">
        <v>0.3</v>
      </c>
      <c r="R10" s="95">
        <v>0.3</v>
      </c>
      <c r="S10" s="95">
        <v>0.3</v>
      </c>
      <c r="T10" s="95">
        <v>0.3</v>
      </c>
      <c r="U10" s="95">
        <v>0.2</v>
      </c>
      <c r="V10" s="95">
        <v>0.2</v>
      </c>
      <c r="W10" s="95">
        <v>0.2</v>
      </c>
      <c r="X10" s="95">
        <v>0.2</v>
      </c>
      <c r="Y10" s="95">
        <v>0.2</v>
      </c>
      <c r="Z10" s="95">
        <v>0.2</v>
      </c>
      <c r="AA10" s="95">
        <v>0.2</v>
      </c>
      <c r="AB10" s="96">
        <v>0.2</v>
      </c>
    </row>
    <row r="11" spans="1:29" x14ac:dyDescent="0.3">
      <c r="A11" s="94"/>
      <c r="B11" s="95"/>
      <c r="C11" s="95"/>
      <c r="D11" s="95" t="s">
        <v>155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5">
        <v>1</v>
      </c>
      <c r="L11" s="95">
        <v>1</v>
      </c>
      <c r="M11" s="95">
        <v>1</v>
      </c>
      <c r="N11" s="95">
        <v>1</v>
      </c>
      <c r="O11" s="95">
        <v>1</v>
      </c>
      <c r="P11" s="95">
        <v>1</v>
      </c>
      <c r="Q11" s="95">
        <v>1</v>
      </c>
      <c r="R11" s="95">
        <v>1</v>
      </c>
      <c r="S11" s="95">
        <v>1</v>
      </c>
      <c r="T11" s="95">
        <v>1</v>
      </c>
      <c r="U11" s="95">
        <v>1</v>
      </c>
      <c r="V11" s="95">
        <v>1</v>
      </c>
      <c r="W11" s="95">
        <v>1</v>
      </c>
      <c r="X11" s="95">
        <v>1</v>
      </c>
      <c r="Y11" s="95">
        <v>1</v>
      </c>
      <c r="Z11" s="95">
        <v>1</v>
      </c>
      <c r="AA11" s="95">
        <v>1</v>
      </c>
      <c r="AB11" s="96">
        <v>1</v>
      </c>
    </row>
    <row r="12" spans="1:29" x14ac:dyDescent="0.3">
      <c r="A12" s="94"/>
      <c r="B12" s="95"/>
      <c r="C12" s="95"/>
      <c r="D12" s="95" t="s">
        <v>156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5">
        <v>0</v>
      </c>
      <c r="X12" s="95">
        <v>0</v>
      </c>
      <c r="Y12" s="95">
        <v>0</v>
      </c>
      <c r="Z12" s="95">
        <v>0</v>
      </c>
      <c r="AA12" s="95">
        <v>0</v>
      </c>
      <c r="AB12" s="96">
        <v>0</v>
      </c>
    </row>
    <row r="13" spans="1:29" x14ac:dyDescent="0.3">
      <c r="A13" s="94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6"/>
    </row>
    <row r="14" spans="1:29" s="97" customFormat="1" x14ac:dyDescent="0.3">
      <c r="A14" s="163" t="s">
        <v>249</v>
      </c>
      <c r="B14" s="164" t="s">
        <v>150</v>
      </c>
      <c r="C14" s="164" t="s">
        <v>151</v>
      </c>
      <c r="D14" s="164" t="s">
        <v>152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0.1</v>
      </c>
      <c r="L14" s="164">
        <v>0.2</v>
      </c>
      <c r="M14" s="164">
        <v>0.9</v>
      </c>
      <c r="N14" s="164">
        <v>0.9</v>
      </c>
      <c r="O14" s="164">
        <v>0.45</v>
      </c>
      <c r="P14" s="164">
        <v>0.45</v>
      </c>
      <c r="Q14" s="164">
        <v>0.9</v>
      </c>
      <c r="R14" s="164">
        <v>0.9</v>
      </c>
      <c r="S14" s="164">
        <v>0.9</v>
      </c>
      <c r="T14" s="164">
        <v>0.9</v>
      </c>
      <c r="U14" s="164">
        <v>0.9</v>
      </c>
      <c r="V14" s="164">
        <v>0.3</v>
      </c>
      <c r="W14" s="164">
        <v>0.1</v>
      </c>
      <c r="X14" s="164">
        <v>0.1</v>
      </c>
      <c r="Y14" s="164">
        <v>0.1</v>
      </c>
      <c r="Z14" s="164">
        <v>0.05</v>
      </c>
      <c r="AA14" s="164">
        <v>0.05</v>
      </c>
      <c r="AB14" s="165">
        <v>0.05</v>
      </c>
      <c r="AC14" s="86" t="s">
        <v>339</v>
      </c>
    </row>
    <row r="15" spans="1:29" x14ac:dyDescent="0.3">
      <c r="A15" s="94"/>
      <c r="B15" s="95"/>
      <c r="C15" s="95"/>
      <c r="D15" s="95" t="s">
        <v>243</v>
      </c>
      <c r="E15" s="95">
        <v>0.05</v>
      </c>
      <c r="F15" s="95">
        <v>0.05</v>
      </c>
      <c r="G15" s="95">
        <v>0.05</v>
      </c>
      <c r="H15" s="95">
        <v>0.05</v>
      </c>
      <c r="I15" s="95">
        <v>0.05</v>
      </c>
      <c r="J15" s="95">
        <v>0.05</v>
      </c>
      <c r="K15" s="95">
        <v>0.1</v>
      </c>
      <c r="L15" s="95">
        <v>0.1</v>
      </c>
      <c r="M15" s="95">
        <v>0.3</v>
      </c>
      <c r="N15" s="95">
        <v>0.3</v>
      </c>
      <c r="O15" s="95">
        <v>0.3</v>
      </c>
      <c r="P15" s="95">
        <v>0.3</v>
      </c>
      <c r="Q15" s="95">
        <v>0.1</v>
      </c>
      <c r="R15" s="95">
        <v>0.1</v>
      </c>
      <c r="S15" s="95">
        <v>0.1</v>
      </c>
      <c r="T15" s="95">
        <v>0.1</v>
      </c>
      <c r="U15" s="95">
        <v>0.1</v>
      </c>
      <c r="V15" s="95">
        <v>0.05</v>
      </c>
      <c r="W15" s="95">
        <v>0.05</v>
      </c>
      <c r="X15" s="95">
        <v>0.05</v>
      </c>
      <c r="Y15" s="95">
        <v>0.05</v>
      </c>
      <c r="Z15" s="95">
        <v>0.05</v>
      </c>
      <c r="AA15" s="95">
        <v>0.05</v>
      </c>
      <c r="AB15" s="96">
        <v>0.05</v>
      </c>
    </row>
    <row r="16" spans="1:29" x14ac:dyDescent="0.3">
      <c r="A16" s="94"/>
      <c r="B16" s="95"/>
      <c r="C16" s="95"/>
      <c r="D16" s="95" t="s">
        <v>155</v>
      </c>
      <c r="E16" s="95">
        <v>1</v>
      </c>
      <c r="F16" s="95">
        <v>1</v>
      </c>
      <c r="G16" s="95">
        <v>1</v>
      </c>
      <c r="H16" s="95">
        <v>1</v>
      </c>
      <c r="I16" s="95">
        <v>1</v>
      </c>
      <c r="J16" s="95">
        <v>1</v>
      </c>
      <c r="K16" s="95">
        <v>1</v>
      </c>
      <c r="L16" s="95">
        <v>1</v>
      </c>
      <c r="M16" s="95">
        <v>1</v>
      </c>
      <c r="N16" s="95">
        <v>1</v>
      </c>
      <c r="O16" s="95">
        <v>1</v>
      </c>
      <c r="P16" s="95">
        <v>1</v>
      </c>
      <c r="Q16" s="95">
        <v>1</v>
      </c>
      <c r="R16" s="95">
        <v>1</v>
      </c>
      <c r="S16" s="95">
        <v>1</v>
      </c>
      <c r="T16" s="95">
        <v>1</v>
      </c>
      <c r="U16" s="95">
        <v>1</v>
      </c>
      <c r="V16" s="95">
        <v>1</v>
      </c>
      <c r="W16" s="95">
        <v>1</v>
      </c>
      <c r="X16" s="95">
        <v>1</v>
      </c>
      <c r="Y16" s="95">
        <v>1</v>
      </c>
      <c r="Z16" s="95">
        <v>1</v>
      </c>
      <c r="AA16" s="95">
        <v>1</v>
      </c>
      <c r="AB16" s="96">
        <v>1</v>
      </c>
    </row>
    <row r="17" spans="1:29" x14ac:dyDescent="0.3">
      <c r="A17" s="94"/>
      <c r="B17" s="95"/>
      <c r="C17" s="95"/>
      <c r="D17" s="95" t="s">
        <v>156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95">
        <v>0</v>
      </c>
      <c r="AB17" s="96">
        <v>0</v>
      </c>
    </row>
    <row r="18" spans="1:29" x14ac:dyDescent="0.3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6"/>
    </row>
    <row r="19" spans="1:29" x14ac:dyDescent="0.3">
      <c r="A19" s="94" t="s">
        <v>392</v>
      </c>
      <c r="B19" s="95" t="s">
        <v>393</v>
      </c>
      <c r="C19" s="164" t="s">
        <v>151</v>
      </c>
      <c r="D19" s="95" t="s">
        <v>394</v>
      </c>
      <c r="E19" s="95">
        <v>167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86" t="s">
        <v>395</v>
      </c>
    </row>
    <row r="20" spans="1:29" x14ac:dyDescent="0.3">
      <c r="A20" s="9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</row>
    <row r="21" spans="1:29" x14ac:dyDescent="0.3">
      <c r="A21" s="94" t="s">
        <v>244</v>
      </c>
      <c r="B21" s="95" t="s">
        <v>150</v>
      </c>
      <c r="C21" s="95" t="s">
        <v>151</v>
      </c>
      <c r="D21" s="95" t="s">
        <v>152</v>
      </c>
      <c r="E21" s="95">
        <v>0.05</v>
      </c>
      <c r="F21" s="95">
        <v>0.05</v>
      </c>
      <c r="G21" s="95">
        <v>0.05</v>
      </c>
      <c r="H21" s="95">
        <v>0.05</v>
      </c>
      <c r="I21" s="95">
        <v>0.05</v>
      </c>
      <c r="J21" s="95">
        <v>0.1</v>
      </c>
      <c r="K21" s="95">
        <v>0.1</v>
      </c>
      <c r="L21" s="95">
        <v>0.3</v>
      </c>
      <c r="M21" s="95">
        <v>0.9</v>
      </c>
      <c r="N21" s="95">
        <v>0.9</v>
      </c>
      <c r="O21" s="95">
        <v>0.9</v>
      </c>
      <c r="P21" s="95">
        <v>0.9</v>
      </c>
      <c r="Q21" s="95">
        <v>0.9</v>
      </c>
      <c r="R21" s="95">
        <v>0.9</v>
      </c>
      <c r="S21" s="95">
        <v>0.9</v>
      </c>
      <c r="T21" s="95">
        <v>0.9</v>
      </c>
      <c r="U21" s="95">
        <v>0.9</v>
      </c>
      <c r="V21" s="95">
        <v>0.5</v>
      </c>
      <c r="W21" s="95">
        <v>0.3</v>
      </c>
      <c r="X21" s="95">
        <v>0.3</v>
      </c>
      <c r="Y21" s="95">
        <v>0.2</v>
      </c>
      <c r="Z21" s="95">
        <v>0.2</v>
      </c>
      <c r="AA21" s="95">
        <v>0.1</v>
      </c>
      <c r="AB21" s="96">
        <v>0.05</v>
      </c>
    </row>
    <row r="22" spans="1:29" x14ac:dyDescent="0.3">
      <c r="A22" s="94"/>
      <c r="B22" s="95"/>
      <c r="C22" s="95"/>
      <c r="D22" s="95" t="s">
        <v>153</v>
      </c>
      <c r="E22" s="95">
        <v>0.05</v>
      </c>
      <c r="F22" s="95">
        <v>0.05</v>
      </c>
      <c r="G22" s="95">
        <v>0.05</v>
      </c>
      <c r="H22" s="95">
        <v>0.05</v>
      </c>
      <c r="I22" s="95">
        <v>0.05</v>
      </c>
      <c r="J22" s="95">
        <v>0.05</v>
      </c>
      <c r="K22" s="95">
        <v>0.1</v>
      </c>
      <c r="L22" s="95">
        <v>0.1</v>
      </c>
      <c r="M22" s="95">
        <v>0.3</v>
      </c>
      <c r="N22" s="95">
        <v>0.3</v>
      </c>
      <c r="O22" s="95">
        <v>0.3</v>
      </c>
      <c r="P22" s="95">
        <v>0.3</v>
      </c>
      <c r="Q22" s="95">
        <v>0.15</v>
      </c>
      <c r="R22" s="95">
        <v>0.15</v>
      </c>
      <c r="S22" s="95">
        <v>0.15</v>
      </c>
      <c r="T22" s="95">
        <v>0.15</v>
      </c>
      <c r="U22" s="95">
        <v>0.15</v>
      </c>
      <c r="V22" s="95">
        <v>0.05</v>
      </c>
      <c r="W22" s="95">
        <v>0.05</v>
      </c>
      <c r="X22" s="95">
        <v>0.05</v>
      </c>
      <c r="Y22" s="95">
        <v>0.05</v>
      </c>
      <c r="Z22" s="95">
        <v>0.05</v>
      </c>
      <c r="AA22" s="95">
        <v>0.05</v>
      </c>
      <c r="AB22" s="96">
        <v>0.05</v>
      </c>
    </row>
    <row r="23" spans="1:29" x14ac:dyDescent="0.3">
      <c r="A23" s="94"/>
      <c r="B23" s="95"/>
      <c r="C23" s="95"/>
      <c r="D23" s="95" t="s">
        <v>154</v>
      </c>
      <c r="E23" s="95">
        <v>0.05</v>
      </c>
      <c r="F23" s="95">
        <v>0.05</v>
      </c>
      <c r="G23" s="95">
        <v>0.05</v>
      </c>
      <c r="H23" s="95">
        <v>0.05</v>
      </c>
      <c r="I23" s="95">
        <v>0.05</v>
      </c>
      <c r="J23" s="95">
        <v>0.05</v>
      </c>
      <c r="K23" s="95">
        <v>0.05</v>
      </c>
      <c r="L23" s="95">
        <v>0.05</v>
      </c>
      <c r="M23" s="95">
        <v>0.05</v>
      </c>
      <c r="N23" s="95">
        <v>0.05</v>
      </c>
      <c r="O23" s="95">
        <v>0.05</v>
      </c>
      <c r="P23" s="95">
        <v>0.05</v>
      </c>
      <c r="Q23" s="95">
        <v>0.05</v>
      </c>
      <c r="R23" s="95">
        <v>0.05</v>
      </c>
      <c r="S23" s="95">
        <v>0.05</v>
      </c>
      <c r="T23" s="95">
        <v>0.05</v>
      </c>
      <c r="U23" s="95">
        <v>0.05</v>
      </c>
      <c r="V23" s="95">
        <v>0.05</v>
      </c>
      <c r="W23" s="95">
        <v>0.05</v>
      </c>
      <c r="X23" s="95">
        <v>0.05</v>
      </c>
      <c r="Y23" s="95">
        <v>0.05</v>
      </c>
      <c r="Z23" s="95">
        <v>0.05</v>
      </c>
      <c r="AA23" s="95">
        <v>0.05</v>
      </c>
      <c r="AB23" s="96">
        <v>0.05</v>
      </c>
    </row>
    <row r="24" spans="1:29" x14ac:dyDescent="0.3">
      <c r="A24" s="94"/>
      <c r="B24" s="95"/>
      <c r="C24" s="95"/>
      <c r="D24" s="95" t="s">
        <v>155</v>
      </c>
      <c r="E24" s="95">
        <v>1</v>
      </c>
      <c r="F24" s="95">
        <v>1</v>
      </c>
      <c r="G24" s="95">
        <v>1</v>
      </c>
      <c r="H24" s="95">
        <v>1</v>
      </c>
      <c r="I24" s="95">
        <v>1</v>
      </c>
      <c r="J24" s="95">
        <v>1</v>
      </c>
      <c r="K24" s="95">
        <v>1</v>
      </c>
      <c r="L24" s="95">
        <v>1</v>
      </c>
      <c r="M24" s="95">
        <v>1</v>
      </c>
      <c r="N24" s="95">
        <v>1</v>
      </c>
      <c r="O24" s="95">
        <v>1</v>
      </c>
      <c r="P24" s="95">
        <v>1</v>
      </c>
      <c r="Q24" s="95">
        <v>1</v>
      </c>
      <c r="R24" s="95">
        <v>1</v>
      </c>
      <c r="S24" s="95">
        <v>1</v>
      </c>
      <c r="T24" s="95">
        <v>1</v>
      </c>
      <c r="U24" s="95">
        <v>1</v>
      </c>
      <c r="V24" s="95">
        <v>1</v>
      </c>
      <c r="W24" s="95">
        <v>1</v>
      </c>
      <c r="X24" s="95">
        <v>1</v>
      </c>
      <c r="Y24" s="95">
        <v>1</v>
      </c>
      <c r="Z24" s="95">
        <v>1</v>
      </c>
      <c r="AA24" s="95">
        <v>1</v>
      </c>
      <c r="AB24" s="96">
        <v>1</v>
      </c>
    </row>
    <row r="25" spans="1:29" x14ac:dyDescent="0.3">
      <c r="A25" s="94"/>
      <c r="B25" s="95"/>
      <c r="C25" s="95"/>
      <c r="D25" s="95" t="s">
        <v>156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6">
        <v>0</v>
      </c>
    </row>
    <row r="26" spans="1:29" x14ac:dyDescent="0.3">
      <c r="A26" s="9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6"/>
    </row>
    <row r="27" spans="1:29" x14ac:dyDescent="0.3">
      <c r="A27" s="94" t="s">
        <v>245</v>
      </c>
      <c r="B27" s="95" t="s">
        <v>150</v>
      </c>
      <c r="C27" s="95" t="s">
        <v>151</v>
      </c>
      <c r="D27" s="95" t="s">
        <v>152</v>
      </c>
      <c r="E27" s="95">
        <v>0.4</v>
      </c>
      <c r="F27" s="95">
        <v>0.4</v>
      </c>
      <c r="G27" s="95">
        <v>0.4</v>
      </c>
      <c r="H27" s="95">
        <v>0.4</v>
      </c>
      <c r="I27" s="95">
        <v>0.4</v>
      </c>
      <c r="J27" s="95">
        <v>0.4</v>
      </c>
      <c r="K27" s="95">
        <v>0.4</v>
      </c>
      <c r="L27" s="95">
        <v>0.4</v>
      </c>
      <c r="M27" s="95">
        <v>0.9</v>
      </c>
      <c r="N27" s="95">
        <v>0.9</v>
      </c>
      <c r="O27" s="95">
        <v>0.9</v>
      </c>
      <c r="P27" s="95">
        <v>0.9</v>
      </c>
      <c r="Q27" s="95">
        <v>0.8</v>
      </c>
      <c r="R27" s="95">
        <v>0.9</v>
      </c>
      <c r="S27" s="95">
        <v>0.9</v>
      </c>
      <c r="T27" s="95">
        <v>0.9</v>
      </c>
      <c r="U27" s="95">
        <v>0.9</v>
      </c>
      <c r="V27" s="95">
        <v>0.5</v>
      </c>
      <c r="W27" s="95">
        <v>0.4</v>
      </c>
      <c r="X27" s="95">
        <v>0.4</v>
      </c>
      <c r="Y27" s="95">
        <v>0.4</v>
      </c>
      <c r="Z27" s="95">
        <v>0.4</v>
      </c>
      <c r="AA27" s="95">
        <v>0.4</v>
      </c>
      <c r="AB27" s="96">
        <v>0.4</v>
      </c>
    </row>
    <row r="28" spans="1:29" x14ac:dyDescent="0.3">
      <c r="A28" s="94"/>
      <c r="B28" s="95"/>
      <c r="C28" s="95"/>
      <c r="D28" s="95" t="s">
        <v>153</v>
      </c>
      <c r="E28" s="95">
        <v>0.3</v>
      </c>
      <c r="F28" s="95">
        <v>0.3</v>
      </c>
      <c r="G28" s="95">
        <v>0.3</v>
      </c>
      <c r="H28" s="95">
        <v>0.3</v>
      </c>
      <c r="I28" s="95">
        <v>0.3</v>
      </c>
      <c r="J28" s="95">
        <v>0.3</v>
      </c>
      <c r="K28" s="95">
        <v>0.4</v>
      </c>
      <c r="L28" s="95">
        <v>0.4</v>
      </c>
      <c r="M28" s="95">
        <v>0.5</v>
      </c>
      <c r="N28" s="95">
        <v>0.5</v>
      </c>
      <c r="O28" s="95">
        <v>0.5</v>
      </c>
      <c r="P28" s="95">
        <v>0.5</v>
      </c>
      <c r="Q28" s="95">
        <v>0.35</v>
      </c>
      <c r="R28" s="95">
        <v>0.35</v>
      </c>
      <c r="S28" s="95">
        <v>0.35</v>
      </c>
      <c r="T28" s="95">
        <v>0.35</v>
      </c>
      <c r="U28" s="95">
        <v>0.35</v>
      </c>
      <c r="V28" s="95">
        <v>0.3</v>
      </c>
      <c r="W28" s="95">
        <v>0.3</v>
      </c>
      <c r="X28" s="95">
        <v>0.3</v>
      </c>
      <c r="Y28" s="95">
        <v>0.3</v>
      </c>
      <c r="Z28" s="95">
        <v>0.3</v>
      </c>
      <c r="AA28" s="95">
        <v>0.3</v>
      </c>
      <c r="AB28" s="96">
        <v>0.3</v>
      </c>
    </row>
    <row r="29" spans="1:29" x14ac:dyDescent="0.3">
      <c r="A29" s="94"/>
      <c r="B29" s="95"/>
      <c r="C29" s="95"/>
      <c r="D29" s="95" t="s">
        <v>154</v>
      </c>
      <c r="E29" s="95">
        <v>0.3</v>
      </c>
      <c r="F29" s="95">
        <v>0.3</v>
      </c>
      <c r="G29" s="95">
        <v>0.3</v>
      </c>
      <c r="H29" s="95">
        <v>0.3</v>
      </c>
      <c r="I29" s="95">
        <v>0.3</v>
      </c>
      <c r="J29" s="95">
        <v>0.3</v>
      </c>
      <c r="K29" s="95">
        <v>0.3</v>
      </c>
      <c r="L29" s="95">
        <v>0.3</v>
      </c>
      <c r="M29" s="95">
        <v>0.3</v>
      </c>
      <c r="N29" s="95">
        <v>0.3</v>
      </c>
      <c r="O29" s="95">
        <v>0.3</v>
      </c>
      <c r="P29" s="95">
        <v>0.3</v>
      </c>
      <c r="Q29" s="95">
        <v>0.3</v>
      </c>
      <c r="R29" s="95">
        <v>0.3</v>
      </c>
      <c r="S29" s="95">
        <v>0.3</v>
      </c>
      <c r="T29" s="95">
        <v>0.3</v>
      </c>
      <c r="U29" s="95">
        <v>0.3</v>
      </c>
      <c r="V29" s="95">
        <v>0.3</v>
      </c>
      <c r="W29" s="95">
        <v>0.3</v>
      </c>
      <c r="X29" s="95">
        <v>0.3</v>
      </c>
      <c r="Y29" s="95">
        <v>0.3</v>
      </c>
      <c r="Z29" s="95">
        <v>0.3</v>
      </c>
      <c r="AA29" s="95">
        <v>0.3</v>
      </c>
      <c r="AB29" s="96">
        <v>0.3</v>
      </c>
    </row>
    <row r="30" spans="1:29" x14ac:dyDescent="0.3">
      <c r="A30" s="94"/>
      <c r="B30" s="95"/>
      <c r="C30" s="95"/>
      <c r="D30" s="95" t="s">
        <v>155</v>
      </c>
      <c r="E30" s="95">
        <v>1</v>
      </c>
      <c r="F30" s="95">
        <v>1</v>
      </c>
      <c r="G30" s="95">
        <v>1</v>
      </c>
      <c r="H30" s="95">
        <v>1</v>
      </c>
      <c r="I30" s="95">
        <v>1</v>
      </c>
      <c r="J30" s="95">
        <v>1</v>
      </c>
      <c r="K30" s="95">
        <v>1</v>
      </c>
      <c r="L30" s="95">
        <v>1</v>
      </c>
      <c r="M30" s="95">
        <v>1</v>
      </c>
      <c r="N30" s="95">
        <v>1</v>
      </c>
      <c r="O30" s="95">
        <v>1</v>
      </c>
      <c r="P30" s="95">
        <v>1</v>
      </c>
      <c r="Q30" s="95">
        <v>1</v>
      </c>
      <c r="R30" s="95">
        <v>1</v>
      </c>
      <c r="S30" s="95">
        <v>1</v>
      </c>
      <c r="T30" s="95">
        <v>1</v>
      </c>
      <c r="U30" s="95">
        <v>1</v>
      </c>
      <c r="V30" s="95">
        <v>1</v>
      </c>
      <c r="W30" s="95">
        <v>1</v>
      </c>
      <c r="X30" s="95">
        <v>1</v>
      </c>
      <c r="Y30" s="95">
        <v>1</v>
      </c>
      <c r="Z30" s="95">
        <v>1</v>
      </c>
      <c r="AA30" s="95">
        <v>1</v>
      </c>
      <c r="AB30" s="96">
        <v>1</v>
      </c>
    </row>
    <row r="31" spans="1:29" x14ac:dyDescent="0.3">
      <c r="A31" s="94"/>
      <c r="B31" s="95"/>
      <c r="C31" s="95"/>
      <c r="D31" s="95" t="s">
        <v>156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6">
        <v>0</v>
      </c>
    </row>
    <row r="32" spans="1:29" x14ac:dyDescent="0.3">
      <c r="A32" s="94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6"/>
    </row>
    <row r="33" spans="1:29" s="97" customFormat="1" x14ac:dyDescent="0.3">
      <c r="A33" s="163" t="s">
        <v>246</v>
      </c>
      <c r="B33" s="164" t="s">
        <v>150</v>
      </c>
      <c r="C33" s="164" t="s">
        <v>151</v>
      </c>
      <c r="D33" s="164" t="s">
        <v>152</v>
      </c>
      <c r="E33" s="164">
        <v>0</v>
      </c>
      <c r="F33" s="164">
        <v>0</v>
      </c>
      <c r="G33" s="164">
        <v>0</v>
      </c>
      <c r="H33" s="164">
        <v>0</v>
      </c>
      <c r="I33" s="164">
        <v>0</v>
      </c>
      <c r="J33" s="164">
        <v>0</v>
      </c>
      <c r="K33" s="164">
        <v>0.1</v>
      </c>
      <c r="L33" s="164">
        <v>0.2</v>
      </c>
      <c r="M33" s="164">
        <v>0.95</v>
      </c>
      <c r="N33" s="164">
        <v>0.95</v>
      </c>
      <c r="O33" s="164">
        <v>0.95</v>
      </c>
      <c r="P33" s="164">
        <v>0.95</v>
      </c>
      <c r="Q33" s="164">
        <v>0.5</v>
      </c>
      <c r="R33" s="164">
        <v>0.95</v>
      </c>
      <c r="S33" s="164">
        <v>0.95</v>
      </c>
      <c r="T33" s="164">
        <v>0.95</v>
      </c>
      <c r="U33" s="164">
        <v>0.95</v>
      </c>
      <c r="V33" s="164">
        <v>0.3</v>
      </c>
      <c r="W33" s="164">
        <v>0.1</v>
      </c>
      <c r="X33" s="164">
        <v>0.1</v>
      </c>
      <c r="Y33" s="164">
        <v>0.1</v>
      </c>
      <c r="Z33" s="164">
        <v>0.1</v>
      </c>
      <c r="AA33" s="164">
        <v>0.05</v>
      </c>
      <c r="AB33" s="165">
        <v>0.05</v>
      </c>
    </row>
    <row r="34" spans="1:29" x14ac:dyDescent="0.3">
      <c r="A34" s="94"/>
      <c r="B34" s="95"/>
      <c r="C34" s="95"/>
      <c r="D34" s="95" t="s">
        <v>153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0.1</v>
      </c>
      <c r="L34" s="95">
        <v>0.1</v>
      </c>
      <c r="M34" s="95">
        <v>0.3</v>
      </c>
      <c r="N34" s="95">
        <v>0.3</v>
      </c>
      <c r="O34" s="95">
        <v>0.3</v>
      </c>
      <c r="P34" s="95">
        <v>0.3</v>
      </c>
      <c r="Q34" s="95">
        <v>0.1</v>
      </c>
      <c r="R34" s="95">
        <v>0.1</v>
      </c>
      <c r="S34" s="95">
        <v>0.1</v>
      </c>
      <c r="T34" s="95">
        <v>0.1</v>
      </c>
      <c r="U34" s="95">
        <v>0.1</v>
      </c>
      <c r="V34" s="95">
        <v>0.05</v>
      </c>
      <c r="W34" s="95">
        <v>0.05</v>
      </c>
      <c r="X34" s="95">
        <v>0</v>
      </c>
      <c r="Y34" s="95">
        <v>0</v>
      </c>
      <c r="Z34" s="95">
        <v>0</v>
      </c>
      <c r="AA34" s="95">
        <v>0</v>
      </c>
      <c r="AB34" s="96">
        <v>0</v>
      </c>
    </row>
    <row r="35" spans="1:29" x14ac:dyDescent="0.3">
      <c r="A35" s="94"/>
      <c r="B35" s="95"/>
      <c r="C35" s="95"/>
      <c r="D35" s="95" t="s">
        <v>154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0.05</v>
      </c>
      <c r="L35" s="95">
        <v>0.05</v>
      </c>
      <c r="M35" s="95">
        <v>0.05</v>
      </c>
      <c r="N35" s="95">
        <v>0.05</v>
      </c>
      <c r="O35" s="95">
        <v>0.05</v>
      </c>
      <c r="P35" s="95">
        <v>0.05</v>
      </c>
      <c r="Q35" s="95">
        <v>0.05</v>
      </c>
      <c r="R35" s="95">
        <v>0.05</v>
      </c>
      <c r="S35" s="95">
        <v>0.05</v>
      </c>
      <c r="T35" s="95">
        <v>0.05</v>
      </c>
      <c r="U35" s="95">
        <v>0.05</v>
      </c>
      <c r="V35" s="95">
        <v>0.05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6">
        <v>0</v>
      </c>
    </row>
    <row r="36" spans="1:29" x14ac:dyDescent="0.3">
      <c r="A36" s="94"/>
      <c r="B36" s="95"/>
      <c r="C36" s="95"/>
      <c r="D36" s="95" t="s">
        <v>155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  <c r="P36" s="95">
        <v>1</v>
      </c>
      <c r="Q36" s="95">
        <v>1</v>
      </c>
      <c r="R36" s="95">
        <v>1</v>
      </c>
      <c r="S36" s="95">
        <v>1</v>
      </c>
      <c r="T36" s="95">
        <v>1</v>
      </c>
      <c r="U36" s="95">
        <v>1</v>
      </c>
      <c r="V36" s="95">
        <v>1</v>
      </c>
      <c r="W36" s="95">
        <v>1</v>
      </c>
      <c r="X36" s="95">
        <v>1</v>
      </c>
      <c r="Y36" s="95">
        <v>1</v>
      </c>
      <c r="Z36" s="95">
        <v>1</v>
      </c>
      <c r="AA36" s="95">
        <v>1</v>
      </c>
      <c r="AB36" s="96">
        <v>1</v>
      </c>
    </row>
    <row r="37" spans="1:29" x14ac:dyDescent="0.3">
      <c r="A37" s="94"/>
      <c r="B37" s="95"/>
      <c r="C37" s="95"/>
      <c r="D37" s="95" t="s">
        <v>156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6">
        <v>0</v>
      </c>
    </row>
    <row r="38" spans="1:29" x14ac:dyDescent="0.3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6"/>
    </row>
    <row r="39" spans="1:29" x14ac:dyDescent="0.3">
      <c r="A39" s="94" t="s">
        <v>242</v>
      </c>
      <c r="B39" s="95" t="s">
        <v>150</v>
      </c>
      <c r="C39" s="95" t="s">
        <v>151</v>
      </c>
      <c r="D39" s="95" t="s">
        <v>152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0.35</v>
      </c>
      <c r="M39" s="95">
        <v>0.69</v>
      </c>
      <c r="N39" s="95">
        <v>0.43</v>
      </c>
      <c r="O39" s="95">
        <v>0.37</v>
      </c>
      <c r="P39" s="95">
        <v>0.43</v>
      </c>
      <c r="Q39" s="95">
        <v>0.57999999999999996</v>
      </c>
      <c r="R39" s="95">
        <v>0.48</v>
      </c>
      <c r="S39" s="95">
        <v>0.37</v>
      </c>
      <c r="T39" s="95">
        <v>0.37</v>
      </c>
      <c r="U39" s="95">
        <v>0.46</v>
      </c>
      <c r="V39" s="95">
        <v>0.62</v>
      </c>
      <c r="W39" s="95">
        <v>0.12</v>
      </c>
      <c r="X39" s="95">
        <v>0.04</v>
      </c>
      <c r="Y39" s="95">
        <v>0.04</v>
      </c>
      <c r="Z39" s="95">
        <v>0</v>
      </c>
      <c r="AA39" s="95">
        <v>0</v>
      </c>
      <c r="AB39" s="96">
        <v>0</v>
      </c>
    </row>
    <row r="40" spans="1:29" x14ac:dyDescent="0.3">
      <c r="A40" s="94"/>
      <c r="B40" s="95"/>
      <c r="C40" s="95"/>
      <c r="D40" s="95" t="s">
        <v>243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0.16</v>
      </c>
      <c r="M40" s="95">
        <v>0.14000000000000001</v>
      </c>
      <c r="N40" s="95">
        <v>0.21</v>
      </c>
      <c r="O40" s="95">
        <v>0.18</v>
      </c>
      <c r="P40" s="95">
        <v>0.25</v>
      </c>
      <c r="Q40" s="95">
        <v>0.21</v>
      </c>
      <c r="R40" s="95">
        <v>0.13</v>
      </c>
      <c r="S40" s="95">
        <v>0.08</v>
      </c>
      <c r="T40" s="95">
        <v>0.04</v>
      </c>
      <c r="U40" s="95">
        <v>0.05</v>
      </c>
      <c r="V40" s="95">
        <v>0.06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6">
        <v>0</v>
      </c>
    </row>
    <row r="41" spans="1:29" x14ac:dyDescent="0.3">
      <c r="A41" s="94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6"/>
    </row>
    <row r="42" spans="1:29" x14ac:dyDescent="0.3">
      <c r="A42" s="404" t="s">
        <v>250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405"/>
      <c r="AB42" s="406"/>
    </row>
    <row r="43" spans="1:29" x14ac:dyDescent="0.3">
      <c r="A43" s="163" t="s">
        <v>251</v>
      </c>
      <c r="B43" s="164" t="s">
        <v>150</v>
      </c>
      <c r="C43" s="164" t="s">
        <v>151</v>
      </c>
      <c r="D43" s="164" t="s">
        <v>157</v>
      </c>
      <c r="E43" s="164">
        <v>1</v>
      </c>
      <c r="F43" s="164">
        <v>1</v>
      </c>
      <c r="G43" s="164">
        <v>1</v>
      </c>
      <c r="H43" s="164">
        <v>1</v>
      </c>
      <c r="I43" s="164">
        <v>1</v>
      </c>
      <c r="J43" s="164">
        <v>1</v>
      </c>
      <c r="K43" s="164">
        <v>1</v>
      </c>
      <c r="L43" s="164">
        <v>1</v>
      </c>
      <c r="M43" s="164">
        <v>1</v>
      </c>
      <c r="N43" s="164">
        <v>1</v>
      </c>
      <c r="O43" s="164">
        <v>1</v>
      </c>
      <c r="P43" s="164">
        <v>1</v>
      </c>
      <c r="Q43" s="164">
        <v>1</v>
      </c>
      <c r="R43" s="164">
        <v>1</v>
      </c>
      <c r="S43" s="164">
        <v>1</v>
      </c>
      <c r="T43" s="164">
        <v>1</v>
      </c>
      <c r="U43" s="164">
        <v>1</v>
      </c>
      <c r="V43" s="164">
        <v>1</v>
      </c>
      <c r="W43" s="164">
        <v>1</v>
      </c>
      <c r="X43" s="164">
        <v>1</v>
      </c>
      <c r="Y43" s="164">
        <v>1</v>
      </c>
      <c r="Z43" s="164">
        <v>1</v>
      </c>
      <c r="AA43" s="164">
        <v>1</v>
      </c>
      <c r="AB43" s="165">
        <v>1</v>
      </c>
    </row>
    <row r="44" spans="1:29" x14ac:dyDescent="0.3">
      <c r="A44" s="163" t="s">
        <v>252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5"/>
    </row>
    <row r="45" spans="1:29" x14ac:dyDescent="0.3">
      <c r="A45" s="94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6"/>
    </row>
    <row r="46" spans="1:29" x14ac:dyDescent="0.3">
      <c r="A46" s="91" t="s">
        <v>158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3"/>
    </row>
    <row r="47" spans="1:29" x14ac:dyDescent="0.3">
      <c r="A47" s="94" t="s">
        <v>159</v>
      </c>
      <c r="B47" s="95" t="s">
        <v>150</v>
      </c>
      <c r="C47" s="95" t="s">
        <v>151</v>
      </c>
      <c r="D47" s="95" t="s">
        <v>162</v>
      </c>
      <c r="E47" s="95">
        <v>0.05</v>
      </c>
      <c r="F47" s="95">
        <v>0.05</v>
      </c>
      <c r="G47" s="95">
        <v>0.05</v>
      </c>
      <c r="H47" s="95">
        <v>0.05</v>
      </c>
      <c r="I47" s="95">
        <v>0.05</v>
      </c>
      <c r="J47" s="95">
        <v>0.05</v>
      </c>
      <c r="K47" s="95">
        <v>7.0000000000000007E-2</v>
      </c>
      <c r="L47" s="95">
        <v>0.19</v>
      </c>
      <c r="M47" s="95">
        <v>0.35</v>
      </c>
      <c r="N47" s="95">
        <v>0.38</v>
      </c>
      <c r="O47" s="95">
        <v>0.39</v>
      </c>
      <c r="P47" s="95">
        <v>0.47</v>
      </c>
      <c r="Q47" s="95">
        <v>0.56999999999999995</v>
      </c>
      <c r="R47" s="95">
        <v>0.54</v>
      </c>
      <c r="S47" s="95">
        <v>0.34</v>
      </c>
      <c r="T47" s="95">
        <v>0.33</v>
      </c>
      <c r="U47" s="95">
        <v>0.44</v>
      </c>
      <c r="V47" s="95">
        <v>0.26</v>
      </c>
      <c r="W47" s="95">
        <v>0.21</v>
      </c>
      <c r="X47" s="95">
        <v>0.15</v>
      </c>
      <c r="Y47" s="95">
        <v>0.17</v>
      </c>
      <c r="Z47" s="95">
        <v>0.08</v>
      </c>
      <c r="AA47" s="95">
        <v>0.05</v>
      </c>
      <c r="AB47" s="96">
        <v>0.05</v>
      </c>
      <c r="AC47" s="86" t="s">
        <v>329</v>
      </c>
    </row>
    <row r="48" spans="1:29" x14ac:dyDescent="0.3">
      <c r="A48" s="94"/>
      <c r="B48" s="95"/>
      <c r="C48" s="95"/>
      <c r="D48" s="95" t="s">
        <v>328</v>
      </c>
      <c r="E48" s="95">
        <v>0.05</v>
      </c>
      <c r="F48" s="95">
        <v>0.05</v>
      </c>
      <c r="G48" s="95">
        <v>0.05</v>
      </c>
      <c r="H48" s="95">
        <v>0.05</v>
      </c>
      <c r="I48" s="95">
        <v>0.05</v>
      </c>
      <c r="J48" s="95">
        <v>0.05</v>
      </c>
      <c r="K48" s="95">
        <v>7.0000000000000007E-2</v>
      </c>
      <c r="L48" s="95">
        <v>0.11</v>
      </c>
      <c r="M48" s="95">
        <v>0.15</v>
      </c>
      <c r="N48" s="95">
        <v>0.21</v>
      </c>
      <c r="O48" s="95">
        <v>0.19</v>
      </c>
      <c r="P48" s="95">
        <v>0.23</v>
      </c>
      <c r="Q48" s="95">
        <v>0.2</v>
      </c>
      <c r="R48" s="95">
        <v>0.19</v>
      </c>
      <c r="S48" s="95">
        <v>0.15</v>
      </c>
      <c r="T48" s="95">
        <v>0.13</v>
      </c>
      <c r="U48" s="95">
        <v>0.14000000000000001</v>
      </c>
      <c r="V48" s="95">
        <v>7.0000000000000007E-2</v>
      </c>
      <c r="W48" s="95">
        <v>7.0000000000000007E-2</v>
      </c>
      <c r="X48" s="95">
        <v>0.05</v>
      </c>
      <c r="Y48" s="95">
        <v>0.05</v>
      </c>
      <c r="Z48" s="95">
        <v>0.05</v>
      </c>
      <c r="AA48" s="95">
        <v>0.05</v>
      </c>
      <c r="AB48" s="96">
        <v>0.05</v>
      </c>
    </row>
    <row r="49" spans="1:30" x14ac:dyDescent="0.3">
      <c r="A49" s="94"/>
      <c r="B49" s="95"/>
      <c r="C49" s="95"/>
      <c r="D49" s="95"/>
      <c r="E49" s="166"/>
      <c r="F49" s="166"/>
      <c r="G49" s="166"/>
      <c r="H49" s="166"/>
      <c r="I49" s="166"/>
      <c r="J49" s="166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166"/>
      <c r="X49" s="166"/>
      <c r="Y49" s="166"/>
      <c r="Z49" s="166"/>
      <c r="AA49" s="166"/>
      <c r="AB49" s="170"/>
    </row>
    <row r="50" spans="1:30" x14ac:dyDescent="0.3">
      <c r="A50" s="91" t="s">
        <v>160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3"/>
    </row>
    <row r="51" spans="1:30" x14ac:dyDescent="0.3">
      <c r="A51" s="94" t="s">
        <v>161</v>
      </c>
      <c r="B51" s="95" t="s">
        <v>269</v>
      </c>
      <c r="C51" s="95" t="s">
        <v>151</v>
      </c>
      <c r="D51" s="95" t="s">
        <v>270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0.25</v>
      </c>
      <c r="L51" s="95">
        <v>0.25</v>
      </c>
      <c r="M51" s="95">
        <v>0.25</v>
      </c>
      <c r="N51" s="95">
        <v>0.25</v>
      </c>
      <c r="O51" s="95">
        <v>0.25</v>
      </c>
      <c r="P51" s="95">
        <v>0.25</v>
      </c>
      <c r="Q51" s="95">
        <v>0.25</v>
      </c>
      <c r="R51" s="95">
        <v>0.25</v>
      </c>
      <c r="S51" s="95">
        <v>0.25</v>
      </c>
      <c r="T51" s="95">
        <v>0.25</v>
      </c>
      <c r="U51" s="95">
        <v>0.25</v>
      </c>
      <c r="V51" s="95">
        <v>0.25</v>
      </c>
      <c r="W51" s="95">
        <v>0.25</v>
      </c>
      <c r="X51" s="95">
        <v>0.25</v>
      </c>
      <c r="Y51" s="95">
        <v>0.25</v>
      </c>
      <c r="Z51" s="95">
        <v>0.25</v>
      </c>
      <c r="AA51" s="95">
        <v>1</v>
      </c>
      <c r="AB51" s="96">
        <v>1</v>
      </c>
    </row>
    <row r="52" spans="1:30" x14ac:dyDescent="0.3">
      <c r="A52" s="94"/>
      <c r="B52" s="95"/>
      <c r="C52" s="95"/>
      <c r="D52" s="95" t="s">
        <v>271</v>
      </c>
      <c r="E52" s="95">
        <v>1</v>
      </c>
      <c r="F52" s="95">
        <v>1</v>
      </c>
      <c r="G52" s="95">
        <v>1</v>
      </c>
      <c r="H52" s="95">
        <v>1</v>
      </c>
      <c r="I52" s="95">
        <v>1</v>
      </c>
      <c r="J52" s="95">
        <v>1</v>
      </c>
      <c r="K52" s="95">
        <v>0.25</v>
      </c>
      <c r="L52" s="95">
        <v>0.25</v>
      </c>
      <c r="M52" s="95">
        <v>0.25</v>
      </c>
      <c r="N52" s="95">
        <v>0.25</v>
      </c>
      <c r="O52" s="95">
        <v>0.25</v>
      </c>
      <c r="P52" s="95">
        <v>0.25</v>
      </c>
      <c r="Q52" s="95">
        <v>0.25</v>
      </c>
      <c r="R52" s="95">
        <v>0.25</v>
      </c>
      <c r="S52" s="95">
        <v>0.25</v>
      </c>
      <c r="T52" s="95">
        <v>0.25</v>
      </c>
      <c r="U52" s="95">
        <v>0.25</v>
      </c>
      <c r="V52" s="95">
        <v>0.25</v>
      </c>
      <c r="W52" s="95">
        <v>1</v>
      </c>
      <c r="X52" s="95">
        <v>1</v>
      </c>
      <c r="Y52" s="95">
        <v>1</v>
      </c>
      <c r="Z52" s="95">
        <v>1</v>
      </c>
      <c r="AA52" s="95">
        <v>1</v>
      </c>
      <c r="AB52" s="96">
        <v>1</v>
      </c>
    </row>
    <row r="53" spans="1:30" x14ac:dyDescent="0.3">
      <c r="A53" s="94"/>
      <c r="B53" s="95"/>
      <c r="C53" s="95"/>
      <c r="D53" s="95" t="s">
        <v>154</v>
      </c>
      <c r="E53" s="95">
        <v>1</v>
      </c>
      <c r="F53" s="95">
        <v>1</v>
      </c>
      <c r="G53" s="95">
        <v>1</v>
      </c>
      <c r="H53" s="95">
        <v>1</v>
      </c>
      <c r="I53" s="95">
        <v>1</v>
      </c>
      <c r="J53" s="95">
        <v>1</v>
      </c>
      <c r="K53" s="95">
        <v>1</v>
      </c>
      <c r="L53" s="95">
        <v>1</v>
      </c>
      <c r="M53" s="95">
        <v>1</v>
      </c>
      <c r="N53" s="95">
        <v>1</v>
      </c>
      <c r="O53" s="95">
        <v>1</v>
      </c>
      <c r="P53" s="95">
        <v>1</v>
      </c>
      <c r="Q53" s="95">
        <v>1</v>
      </c>
      <c r="R53" s="95">
        <v>1</v>
      </c>
      <c r="S53" s="95">
        <v>1</v>
      </c>
      <c r="T53" s="95">
        <v>1</v>
      </c>
      <c r="U53" s="95">
        <v>1</v>
      </c>
      <c r="V53" s="95">
        <v>1</v>
      </c>
      <c r="W53" s="95">
        <v>1</v>
      </c>
      <c r="X53" s="95">
        <v>1</v>
      </c>
      <c r="Y53" s="95">
        <v>1</v>
      </c>
      <c r="Z53" s="95">
        <v>1</v>
      </c>
      <c r="AA53" s="95">
        <v>1</v>
      </c>
      <c r="AB53" s="96">
        <v>1</v>
      </c>
    </row>
    <row r="54" spans="1:30" x14ac:dyDescent="0.3">
      <c r="A54" s="91" t="s">
        <v>163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3"/>
    </row>
    <row r="55" spans="1:30" x14ac:dyDescent="0.3">
      <c r="A55" s="94" t="s">
        <v>347</v>
      </c>
      <c r="B55" s="95" t="s">
        <v>269</v>
      </c>
      <c r="C55" s="95" t="s">
        <v>151</v>
      </c>
      <c r="D55" s="95" t="s">
        <v>348</v>
      </c>
      <c r="E55" s="95">
        <v>0.53</v>
      </c>
      <c r="F55" s="95">
        <v>0.53</v>
      </c>
      <c r="G55" s="95">
        <v>0.53</v>
      </c>
      <c r="H55" s="95">
        <v>0.53</v>
      </c>
      <c r="I55" s="95">
        <v>0.53</v>
      </c>
      <c r="J55" s="95">
        <v>0.53</v>
      </c>
      <c r="K55" s="95">
        <v>0.53</v>
      </c>
      <c r="L55" s="95">
        <v>0.55000000000000004</v>
      </c>
      <c r="M55" s="95">
        <v>0.6</v>
      </c>
      <c r="N55" s="95">
        <v>0.98</v>
      </c>
      <c r="O55" s="95">
        <v>0.98</v>
      </c>
      <c r="P55" s="95">
        <v>0.98</v>
      </c>
      <c r="Q55" s="95">
        <v>0.73</v>
      </c>
      <c r="R55" s="95">
        <v>0.98</v>
      </c>
      <c r="S55" s="95">
        <v>0.98</v>
      </c>
      <c r="T55" s="95">
        <v>0.98</v>
      </c>
      <c r="U55" s="95">
        <v>0.98</v>
      </c>
      <c r="V55" s="95">
        <v>0.65</v>
      </c>
      <c r="W55" s="95">
        <v>0.55000000000000004</v>
      </c>
      <c r="X55" s="95">
        <v>0.55000000000000004</v>
      </c>
      <c r="Y55" s="95">
        <v>0.53</v>
      </c>
      <c r="Z55" s="95">
        <v>0.53</v>
      </c>
      <c r="AA55" s="95">
        <v>0.53</v>
      </c>
      <c r="AB55" s="96">
        <v>0.53</v>
      </c>
    </row>
    <row r="56" spans="1:30" x14ac:dyDescent="0.3">
      <c r="A56" s="94"/>
      <c r="B56" s="95"/>
      <c r="C56" s="95"/>
      <c r="D56" s="95" t="s">
        <v>349</v>
      </c>
      <c r="E56" s="95">
        <v>0.53</v>
      </c>
      <c r="F56" s="95">
        <v>0.53</v>
      </c>
      <c r="G56" s="95">
        <v>0.53</v>
      </c>
      <c r="H56" s="95">
        <v>0.53</v>
      </c>
      <c r="I56" s="95">
        <v>0.53</v>
      </c>
      <c r="J56" s="95">
        <v>0.53</v>
      </c>
      <c r="K56" s="95">
        <v>0.53</v>
      </c>
      <c r="L56" s="95">
        <v>0.55000000000000004</v>
      </c>
      <c r="M56" s="95">
        <v>0.55000000000000004</v>
      </c>
      <c r="N56" s="95">
        <v>0.65</v>
      </c>
      <c r="O56" s="95">
        <v>0.65</v>
      </c>
      <c r="P56" s="95">
        <v>0.65</v>
      </c>
      <c r="Q56" s="95">
        <v>0.65</v>
      </c>
      <c r="R56" s="95">
        <v>0.55000000000000004</v>
      </c>
      <c r="S56" s="95">
        <v>0.55000000000000004</v>
      </c>
      <c r="T56" s="95">
        <v>0.55000000000000004</v>
      </c>
      <c r="U56" s="95">
        <v>0.55000000000000004</v>
      </c>
      <c r="V56" s="95">
        <v>0.55000000000000004</v>
      </c>
      <c r="W56" s="95">
        <v>0.53</v>
      </c>
      <c r="X56" s="95">
        <v>0.53</v>
      </c>
      <c r="Y56" s="95">
        <v>0.53</v>
      </c>
      <c r="Z56" s="95">
        <v>0.53</v>
      </c>
      <c r="AA56" s="95">
        <v>0.53</v>
      </c>
      <c r="AB56" s="96">
        <v>0.53</v>
      </c>
    </row>
    <row r="57" spans="1:30" x14ac:dyDescent="0.3">
      <c r="A57" s="94" t="s">
        <v>265</v>
      </c>
      <c r="B57" s="95" t="s">
        <v>164</v>
      </c>
      <c r="C57" s="95" t="s">
        <v>151</v>
      </c>
      <c r="D57" s="95" t="s">
        <v>169</v>
      </c>
      <c r="E57" s="95">
        <v>1</v>
      </c>
      <c r="F57" s="95">
        <v>1</v>
      </c>
      <c r="G57" s="95">
        <v>1</v>
      </c>
      <c r="H57" s="95">
        <v>1</v>
      </c>
      <c r="I57" s="95">
        <v>1</v>
      </c>
      <c r="J57" s="95">
        <v>1</v>
      </c>
      <c r="K57" s="95">
        <v>1</v>
      </c>
      <c r="L57" s="95">
        <v>1</v>
      </c>
      <c r="M57" s="95">
        <v>1</v>
      </c>
      <c r="N57" s="95">
        <v>1</v>
      </c>
      <c r="O57" s="95">
        <v>1</v>
      </c>
      <c r="P57" s="95">
        <v>1</v>
      </c>
      <c r="Q57" s="95">
        <v>1</v>
      </c>
      <c r="R57" s="95">
        <v>1</v>
      </c>
      <c r="S57" s="95">
        <v>1</v>
      </c>
      <c r="T57" s="95">
        <v>1</v>
      </c>
      <c r="U57" s="95">
        <v>1</v>
      </c>
      <c r="V57" s="95">
        <v>1</v>
      </c>
      <c r="W57" s="95">
        <v>1</v>
      </c>
      <c r="X57" s="95">
        <v>1</v>
      </c>
      <c r="Y57" s="95">
        <v>1</v>
      </c>
      <c r="Z57" s="95">
        <v>1</v>
      </c>
      <c r="AA57" s="95">
        <v>1</v>
      </c>
      <c r="AB57" s="96">
        <v>1</v>
      </c>
    </row>
    <row r="58" spans="1:30" x14ac:dyDescent="0.3">
      <c r="A58" s="94" t="s">
        <v>165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6"/>
    </row>
    <row r="59" spans="1:30" x14ac:dyDescent="0.3">
      <c r="A59" s="94" t="s">
        <v>266</v>
      </c>
      <c r="B59" s="95" t="s">
        <v>164</v>
      </c>
      <c r="C59" s="95" t="s">
        <v>151</v>
      </c>
      <c r="D59" s="95" t="s">
        <v>162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1</v>
      </c>
      <c r="L59" s="95">
        <v>1</v>
      </c>
      <c r="M59" s="95">
        <v>1</v>
      </c>
      <c r="N59" s="95">
        <v>1</v>
      </c>
      <c r="O59" s="95">
        <v>1</v>
      </c>
      <c r="P59" s="95">
        <v>1</v>
      </c>
      <c r="Q59" s="95">
        <v>1</v>
      </c>
      <c r="R59" s="95">
        <v>1</v>
      </c>
      <c r="S59" s="95">
        <v>1</v>
      </c>
      <c r="T59" s="95">
        <v>1</v>
      </c>
      <c r="U59" s="95">
        <v>1</v>
      </c>
      <c r="V59" s="95">
        <v>1</v>
      </c>
      <c r="W59" s="95">
        <v>1</v>
      </c>
      <c r="X59" s="95">
        <v>1</v>
      </c>
      <c r="Y59" s="95">
        <v>1</v>
      </c>
      <c r="Z59" s="95">
        <v>1</v>
      </c>
      <c r="AA59" s="95">
        <v>0</v>
      </c>
      <c r="AB59" s="96">
        <v>0</v>
      </c>
    </row>
    <row r="60" spans="1:30" x14ac:dyDescent="0.3">
      <c r="A60" s="94" t="s">
        <v>165</v>
      </c>
      <c r="B60" s="95"/>
      <c r="C60" s="95"/>
      <c r="D60" s="95" t="s">
        <v>264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1</v>
      </c>
      <c r="L60" s="95">
        <v>1</v>
      </c>
      <c r="M60" s="95">
        <v>1</v>
      </c>
      <c r="N60" s="95">
        <v>1</v>
      </c>
      <c r="O60" s="95">
        <v>1</v>
      </c>
      <c r="P60" s="95">
        <v>1</v>
      </c>
      <c r="Q60" s="95">
        <v>1</v>
      </c>
      <c r="R60" s="95">
        <v>1</v>
      </c>
      <c r="S60" s="95">
        <v>1</v>
      </c>
      <c r="T60" s="95">
        <v>1</v>
      </c>
      <c r="U60" s="95">
        <v>1</v>
      </c>
      <c r="V60" s="95">
        <v>1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6">
        <v>0</v>
      </c>
    </row>
    <row r="61" spans="1:30" ht="11" customHeight="1" x14ac:dyDescent="0.3">
      <c r="A61" s="94"/>
      <c r="B61" s="95"/>
      <c r="C61" s="95"/>
      <c r="D61" s="95" t="s">
        <v>154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6">
        <v>0</v>
      </c>
    </row>
    <row r="62" spans="1:30" ht="11" customHeight="1" x14ac:dyDescent="0.3">
      <c r="A62" s="94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6"/>
    </row>
    <row r="63" spans="1:30" x14ac:dyDescent="0.3">
      <c r="A63" s="163" t="s">
        <v>260</v>
      </c>
      <c r="B63" s="164" t="s">
        <v>166</v>
      </c>
      <c r="C63" s="164" t="s">
        <v>151</v>
      </c>
      <c r="D63" s="164" t="s">
        <v>253</v>
      </c>
      <c r="E63" s="95">
        <v>72</v>
      </c>
      <c r="F63" s="95">
        <v>72</v>
      </c>
      <c r="G63" s="95">
        <v>72</v>
      </c>
      <c r="H63" s="95">
        <v>72</v>
      </c>
      <c r="I63" s="95">
        <v>72</v>
      </c>
      <c r="J63" s="95">
        <v>72</v>
      </c>
      <c r="K63" s="95">
        <v>72</v>
      </c>
      <c r="L63" s="95">
        <v>72</v>
      </c>
      <c r="M63" s="95">
        <v>72</v>
      </c>
      <c r="N63" s="95">
        <v>72</v>
      </c>
      <c r="O63" s="95">
        <v>72</v>
      </c>
      <c r="P63" s="95">
        <v>72</v>
      </c>
      <c r="Q63" s="95">
        <v>72</v>
      </c>
      <c r="R63" s="95">
        <v>72</v>
      </c>
      <c r="S63" s="95">
        <v>72</v>
      </c>
      <c r="T63" s="95">
        <v>72</v>
      </c>
      <c r="U63" s="95">
        <v>72</v>
      </c>
      <c r="V63" s="95">
        <v>72</v>
      </c>
      <c r="W63" s="95">
        <v>72</v>
      </c>
      <c r="X63" s="95">
        <v>72</v>
      </c>
      <c r="Y63" s="95">
        <v>72</v>
      </c>
      <c r="Z63" s="95">
        <v>72</v>
      </c>
      <c r="AA63" s="95">
        <v>72</v>
      </c>
      <c r="AB63" s="95">
        <v>72</v>
      </c>
      <c r="AC63" s="97"/>
      <c r="AD63" s="97"/>
    </row>
    <row r="64" spans="1:30" x14ac:dyDescent="0.3">
      <c r="A64" s="163"/>
      <c r="B64" s="164" t="s">
        <v>167</v>
      </c>
      <c r="C64" s="164"/>
      <c r="D64" s="164" t="s">
        <v>243</v>
      </c>
      <c r="E64" s="95">
        <v>72</v>
      </c>
      <c r="F64" s="95">
        <v>72</v>
      </c>
      <c r="G64" s="95">
        <v>72</v>
      </c>
      <c r="H64" s="95">
        <v>72</v>
      </c>
      <c r="I64" s="95">
        <v>72</v>
      </c>
      <c r="J64" s="95">
        <v>72</v>
      </c>
      <c r="K64" s="95">
        <v>72</v>
      </c>
      <c r="L64" s="95">
        <v>72</v>
      </c>
      <c r="M64" s="95">
        <v>72</v>
      </c>
      <c r="N64" s="95">
        <v>72</v>
      </c>
      <c r="O64" s="95">
        <v>72</v>
      </c>
      <c r="P64" s="95">
        <v>72</v>
      </c>
      <c r="Q64" s="95">
        <v>72</v>
      </c>
      <c r="R64" s="95">
        <v>72</v>
      </c>
      <c r="S64" s="95">
        <v>72</v>
      </c>
      <c r="T64" s="95">
        <v>72</v>
      </c>
      <c r="U64" s="95">
        <v>72</v>
      </c>
      <c r="V64" s="95">
        <v>72</v>
      </c>
      <c r="W64" s="95">
        <v>72</v>
      </c>
      <c r="X64" s="95">
        <v>72</v>
      </c>
      <c r="Y64" s="95">
        <v>72</v>
      </c>
      <c r="Z64" s="95">
        <v>72</v>
      </c>
      <c r="AA64" s="95">
        <v>72</v>
      </c>
      <c r="AB64" s="95">
        <v>72</v>
      </c>
      <c r="AC64" s="97"/>
    </row>
    <row r="65" spans="1:32" x14ac:dyDescent="0.3">
      <c r="A65" s="163"/>
      <c r="B65" s="164"/>
      <c r="C65" s="164"/>
      <c r="D65" s="16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6"/>
      <c r="AC65" s="97"/>
      <c r="AD65" s="202"/>
    </row>
    <row r="66" spans="1:32" x14ac:dyDescent="0.3">
      <c r="A66" s="163" t="s">
        <v>261</v>
      </c>
      <c r="B66" s="164" t="s">
        <v>166</v>
      </c>
      <c r="C66" s="164" t="s">
        <v>151</v>
      </c>
      <c r="D66" s="164" t="s">
        <v>162</v>
      </c>
      <c r="E66" s="95">
        <v>72</v>
      </c>
      <c r="F66" s="95">
        <v>72</v>
      </c>
      <c r="G66" s="95">
        <v>72</v>
      </c>
      <c r="H66" s="95">
        <v>72</v>
      </c>
      <c r="I66" s="95">
        <v>72</v>
      </c>
      <c r="J66" s="95">
        <v>72</v>
      </c>
      <c r="K66" s="95">
        <v>72</v>
      </c>
      <c r="L66" s="95">
        <v>72</v>
      </c>
      <c r="M66" s="95">
        <v>72</v>
      </c>
      <c r="N66" s="95">
        <v>72</v>
      </c>
      <c r="O66" s="95">
        <v>72</v>
      </c>
      <c r="P66" s="95">
        <v>72</v>
      </c>
      <c r="Q66" s="95">
        <v>72</v>
      </c>
      <c r="R66" s="95">
        <v>72</v>
      </c>
      <c r="S66" s="95">
        <v>72</v>
      </c>
      <c r="T66" s="95">
        <v>72</v>
      </c>
      <c r="U66" s="95">
        <v>72</v>
      </c>
      <c r="V66" s="95">
        <v>72</v>
      </c>
      <c r="W66" s="95">
        <v>72</v>
      </c>
      <c r="X66" s="95">
        <v>72</v>
      </c>
      <c r="Y66" s="95">
        <v>72</v>
      </c>
      <c r="Z66" s="95">
        <v>72</v>
      </c>
      <c r="AA66" s="95">
        <v>72</v>
      </c>
      <c r="AB66" s="95">
        <v>72</v>
      </c>
      <c r="AC66" s="97"/>
      <c r="AD66" s="97"/>
    </row>
    <row r="67" spans="1:32" x14ac:dyDescent="0.3">
      <c r="A67" s="163"/>
      <c r="B67" s="164" t="s">
        <v>167</v>
      </c>
      <c r="C67" s="164"/>
      <c r="D67" s="164" t="s">
        <v>243</v>
      </c>
      <c r="E67" s="95">
        <v>72</v>
      </c>
      <c r="F67" s="95">
        <v>72</v>
      </c>
      <c r="G67" s="95">
        <v>72</v>
      </c>
      <c r="H67" s="95">
        <v>72</v>
      </c>
      <c r="I67" s="95">
        <v>72</v>
      </c>
      <c r="J67" s="95">
        <v>72</v>
      </c>
      <c r="K67" s="95">
        <v>72</v>
      </c>
      <c r="L67" s="95">
        <v>72</v>
      </c>
      <c r="M67" s="95">
        <v>72</v>
      </c>
      <c r="N67" s="95">
        <v>72</v>
      </c>
      <c r="O67" s="95">
        <v>72</v>
      </c>
      <c r="P67" s="95">
        <v>72</v>
      </c>
      <c r="Q67" s="95">
        <v>72</v>
      </c>
      <c r="R67" s="95">
        <v>72</v>
      </c>
      <c r="S67" s="95">
        <v>72</v>
      </c>
      <c r="T67" s="95">
        <v>72</v>
      </c>
      <c r="U67" s="95">
        <v>72</v>
      </c>
      <c r="V67" s="95">
        <v>72</v>
      </c>
      <c r="W67" s="95">
        <v>72</v>
      </c>
      <c r="X67" s="95">
        <v>72</v>
      </c>
      <c r="Y67" s="95">
        <v>72</v>
      </c>
      <c r="Z67" s="95">
        <v>72</v>
      </c>
      <c r="AA67" s="95">
        <v>72</v>
      </c>
      <c r="AB67" s="95">
        <v>72</v>
      </c>
      <c r="AC67" s="97"/>
      <c r="AD67" s="97"/>
      <c r="AF67" s="97"/>
    </row>
    <row r="68" spans="1:32" x14ac:dyDescent="0.3">
      <c r="A68" s="163"/>
      <c r="B68" s="164"/>
      <c r="C68" s="164"/>
      <c r="D68" s="16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6"/>
      <c r="AC68" s="97"/>
      <c r="AD68" s="97"/>
    </row>
    <row r="69" spans="1:32" x14ac:dyDescent="0.3">
      <c r="A69" s="163" t="s">
        <v>262</v>
      </c>
      <c r="B69" s="164" t="s">
        <v>166</v>
      </c>
      <c r="C69" s="164" t="s">
        <v>151</v>
      </c>
      <c r="D69" s="164" t="s">
        <v>152</v>
      </c>
      <c r="E69" s="206">
        <v>60.08</v>
      </c>
      <c r="F69" s="206">
        <v>60.08</v>
      </c>
      <c r="G69" s="206">
        <v>60.08</v>
      </c>
      <c r="H69" s="206">
        <v>60.08</v>
      </c>
      <c r="I69" s="206">
        <v>60.08</v>
      </c>
      <c r="J69" s="206">
        <v>64.039999999999992</v>
      </c>
      <c r="K69" s="206">
        <v>68</v>
      </c>
      <c r="L69" s="206">
        <v>69.800000000000011</v>
      </c>
      <c r="M69" s="206">
        <v>69.800000000000011</v>
      </c>
      <c r="N69" s="206">
        <v>69.800000000000011</v>
      </c>
      <c r="O69" s="206">
        <v>69.800000000000011</v>
      </c>
      <c r="P69" s="206">
        <v>69.800000000000011</v>
      </c>
      <c r="Q69" s="206">
        <v>69.800000000000011</v>
      </c>
      <c r="R69" s="206">
        <v>69.800000000000011</v>
      </c>
      <c r="S69" s="206">
        <v>69.800000000000011</v>
      </c>
      <c r="T69" s="206">
        <v>69.800000000000011</v>
      </c>
      <c r="U69" s="206">
        <v>69.800000000000011</v>
      </c>
      <c r="V69" s="206">
        <v>69.800000000000011</v>
      </c>
      <c r="W69" s="206">
        <v>69.800000000000011</v>
      </c>
      <c r="X69" s="206">
        <v>69.800000000000011</v>
      </c>
      <c r="Y69" s="206">
        <v>69.800000000000011</v>
      </c>
      <c r="Z69" s="206">
        <v>69.800000000000011</v>
      </c>
      <c r="AA69" s="206">
        <v>60.08</v>
      </c>
      <c r="AB69" s="207">
        <v>60.08</v>
      </c>
      <c r="AC69" s="97"/>
      <c r="AD69" s="97"/>
      <c r="AF69" s="204"/>
    </row>
    <row r="70" spans="1:32" x14ac:dyDescent="0.3">
      <c r="A70" s="163"/>
      <c r="B70" s="164" t="s">
        <v>167</v>
      </c>
      <c r="C70" s="164"/>
      <c r="D70" s="164" t="s">
        <v>153</v>
      </c>
      <c r="E70" s="206">
        <v>60.08</v>
      </c>
      <c r="F70" s="206">
        <v>60.08</v>
      </c>
      <c r="G70" s="206">
        <v>60.08</v>
      </c>
      <c r="H70" s="206">
        <v>60.08</v>
      </c>
      <c r="I70" s="206">
        <v>60.08</v>
      </c>
      <c r="J70" s="206">
        <v>64.039999999999992</v>
      </c>
      <c r="K70" s="206">
        <v>68</v>
      </c>
      <c r="L70" s="206">
        <v>69.800000000000011</v>
      </c>
      <c r="M70" s="206">
        <v>69.800000000000011</v>
      </c>
      <c r="N70" s="206">
        <v>69.800000000000011</v>
      </c>
      <c r="O70" s="206">
        <v>69.800000000000011</v>
      </c>
      <c r="P70" s="206">
        <v>69.800000000000011</v>
      </c>
      <c r="Q70" s="206">
        <v>69.800000000000011</v>
      </c>
      <c r="R70" s="206">
        <v>69.800000000000011</v>
      </c>
      <c r="S70" s="206">
        <v>69.800000000000011</v>
      </c>
      <c r="T70" s="206">
        <v>69.800000000000011</v>
      </c>
      <c r="U70" s="206">
        <v>69.800000000000011</v>
      </c>
      <c r="V70" s="206">
        <v>60.08</v>
      </c>
      <c r="W70" s="206">
        <v>60.08</v>
      </c>
      <c r="X70" s="206">
        <v>60.08</v>
      </c>
      <c r="Y70" s="206">
        <v>60.08</v>
      </c>
      <c r="Z70" s="206">
        <v>60.08</v>
      </c>
      <c r="AA70" s="206">
        <v>60.08</v>
      </c>
      <c r="AB70" s="207">
        <v>60.08</v>
      </c>
      <c r="AC70" s="97"/>
      <c r="AD70" s="97"/>
      <c r="AF70" s="204"/>
    </row>
    <row r="71" spans="1:32" x14ac:dyDescent="0.3">
      <c r="A71" s="163"/>
      <c r="B71" s="164"/>
      <c r="C71" s="164"/>
      <c r="D71" s="164" t="s">
        <v>154</v>
      </c>
      <c r="E71" s="206">
        <v>60.08</v>
      </c>
      <c r="F71" s="206">
        <v>60.08</v>
      </c>
      <c r="G71" s="206">
        <v>60.08</v>
      </c>
      <c r="H71" s="206">
        <v>60.08</v>
      </c>
      <c r="I71" s="206">
        <v>60.08</v>
      </c>
      <c r="J71" s="206">
        <v>60.08</v>
      </c>
      <c r="K71" s="206">
        <v>60.08</v>
      </c>
      <c r="L71" s="206">
        <v>60.08</v>
      </c>
      <c r="M71" s="206">
        <v>60.08</v>
      </c>
      <c r="N71" s="206">
        <v>60.08</v>
      </c>
      <c r="O71" s="206">
        <v>60.08</v>
      </c>
      <c r="P71" s="206">
        <v>60.08</v>
      </c>
      <c r="Q71" s="206">
        <v>60.08</v>
      </c>
      <c r="R71" s="206">
        <v>60.08</v>
      </c>
      <c r="S71" s="206">
        <v>60.08</v>
      </c>
      <c r="T71" s="206">
        <v>60.08</v>
      </c>
      <c r="U71" s="206">
        <v>60.08</v>
      </c>
      <c r="V71" s="206">
        <v>60.08</v>
      </c>
      <c r="W71" s="206">
        <v>60.08</v>
      </c>
      <c r="X71" s="206">
        <v>60.08</v>
      </c>
      <c r="Y71" s="206">
        <v>60.08</v>
      </c>
      <c r="Z71" s="206">
        <v>60.08</v>
      </c>
      <c r="AA71" s="206">
        <v>60.08</v>
      </c>
      <c r="AB71" s="207">
        <v>60.08</v>
      </c>
      <c r="AC71" s="97"/>
      <c r="AD71" s="97"/>
      <c r="AF71" s="204"/>
    </row>
    <row r="72" spans="1:32" x14ac:dyDescent="0.3">
      <c r="A72" s="163"/>
      <c r="B72" s="164"/>
      <c r="C72" s="164"/>
      <c r="D72" s="164" t="s">
        <v>156</v>
      </c>
      <c r="E72" s="206">
        <v>60.08</v>
      </c>
      <c r="F72" s="206">
        <v>60.08</v>
      </c>
      <c r="G72" s="206">
        <v>60.08</v>
      </c>
      <c r="H72" s="206">
        <v>60.08</v>
      </c>
      <c r="I72" s="206">
        <v>60.08</v>
      </c>
      <c r="J72" s="206">
        <v>63.680000000000007</v>
      </c>
      <c r="K72" s="206">
        <v>67.28</v>
      </c>
      <c r="L72" s="206">
        <v>69.800000000000011</v>
      </c>
      <c r="M72" s="206">
        <v>69.800000000000011</v>
      </c>
      <c r="N72" s="206">
        <v>69.800000000000011</v>
      </c>
      <c r="O72" s="206">
        <v>69.800000000000011</v>
      </c>
      <c r="P72" s="206">
        <v>69.800000000000011</v>
      </c>
      <c r="Q72" s="206">
        <v>69.800000000000011</v>
      </c>
      <c r="R72" s="206">
        <v>69.800000000000011</v>
      </c>
      <c r="S72" s="206">
        <v>69.800000000000011</v>
      </c>
      <c r="T72" s="206">
        <v>69.800000000000011</v>
      </c>
      <c r="U72" s="206">
        <v>69.800000000000011</v>
      </c>
      <c r="V72" s="206">
        <v>69.800000000000011</v>
      </c>
      <c r="W72" s="206">
        <v>69.800000000000011</v>
      </c>
      <c r="X72" s="206">
        <v>69.800000000000011</v>
      </c>
      <c r="Y72" s="206">
        <v>69.800000000000011</v>
      </c>
      <c r="Z72" s="206">
        <v>69.800000000000011</v>
      </c>
      <c r="AA72" s="206">
        <v>60.08</v>
      </c>
      <c r="AB72" s="207">
        <v>60.08</v>
      </c>
      <c r="AC72" s="97"/>
      <c r="AD72" s="97"/>
      <c r="AF72" s="204"/>
    </row>
    <row r="73" spans="1:32" x14ac:dyDescent="0.3">
      <c r="A73" s="163"/>
      <c r="B73" s="164"/>
      <c r="C73" s="164"/>
      <c r="D73" s="164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7"/>
      <c r="AC73" s="97"/>
      <c r="AD73" s="97"/>
      <c r="AF73" s="204"/>
    </row>
    <row r="74" spans="1:32" x14ac:dyDescent="0.3">
      <c r="A74" s="163" t="s">
        <v>263</v>
      </c>
      <c r="B74" s="164" t="s">
        <v>166</v>
      </c>
      <c r="C74" s="164" t="s">
        <v>151</v>
      </c>
      <c r="D74" s="164" t="s">
        <v>152</v>
      </c>
      <c r="E74" s="206">
        <v>80.06</v>
      </c>
      <c r="F74" s="206">
        <v>80.06</v>
      </c>
      <c r="G74" s="206">
        <v>80.06</v>
      </c>
      <c r="H74" s="206">
        <v>80.06</v>
      </c>
      <c r="I74" s="206">
        <v>80.06</v>
      </c>
      <c r="J74" s="206">
        <v>78.080000000000013</v>
      </c>
      <c r="K74" s="206">
        <v>77</v>
      </c>
      <c r="L74" s="206">
        <v>75.2</v>
      </c>
      <c r="M74" s="206">
        <v>75.2</v>
      </c>
      <c r="N74" s="206">
        <v>75.2</v>
      </c>
      <c r="O74" s="206">
        <v>75.2</v>
      </c>
      <c r="P74" s="206">
        <v>75.2</v>
      </c>
      <c r="Q74" s="206">
        <v>75.2</v>
      </c>
      <c r="R74" s="206">
        <v>75.2</v>
      </c>
      <c r="S74" s="206">
        <v>75.2</v>
      </c>
      <c r="T74" s="206">
        <v>75.2</v>
      </c>
      <c r="U74" s="206">
        <v>75.2</v>
      </c>
      <c r="V74" s="206">
        <v>75.2</v>
      </c>
      <c r="W74" s="206">
        <v>75.2</v>
      </c>
      <c r="X74" s="206">
        <v>75.2</v>
      </c>
      <c r="Y74" s="206">
        <v>75.2</v>
      </c>
      <c r="Z74" s="206">
        <v>75.2</v>
      </c>
      <c r="AA74" s="206">
        <v>80.06</v>
      </c>
      <c r="AB74" s="207">
        <v>80.06</v>
      </c>
      <c r="AC74" s="97"/>
      <c r="AD74" s="97"/>
    </row>
    <row r="75" spans="1:32" x14ac:dyDescent="0.3">
      <c r="A75" s="163"/>
      <c r="B75" s="164" t="s">
        <v>167</v>
      </c>
      <c r="C75" s="164"/>
      <c r="D75" s="164" t="s">
        <v>153</v>
      </c>
      <c r="E75" s="206">
        <v>80.06</v>
      </c>
      <c r="F75" s="206">
        <v>80.06</v>
      </c>
      <c r="G75" s="206">
        <v>80.06</v>
      </c>
      <c r="H75" s="206">
        <v>80.06</v>
      </c>
      <c r="I75" s="206">
        <v>80.06</v>
      </c>
      <c r="J75" s="206">
        <v>78.259999999999991</v>
      </c>
      <c r="K75" s="206">
        <v>77</v>
      </c>
      <c r="L75" s="206">
        <v>75.2</v>
      </c>
      <c r="M75" s="206">
        <v>75.2</v>
      </c>
      <c r="N75" s="206">
        <v>75.2</v>
      </c>
      <c r="O75" s="206">
        <v>75.2</v>
      </c>
      <c r="P75" s="206">
        <v>75.2</v>
      </c>
      <c r="Q75" s="206">
        <v>75.2</v>
      </c>
      <c r="R75" s="206">
        <v>75.2</v>
      </c>
      <c r="S75" s="206">
        <v>75.2</v>
      </c>
      <c r="T75" s="206">
        <v>75.2</v>
      </c>
      <c r="U75" s="206">
        <v>75.2</v>
      </c>
      <c r="V75" s="206">
        <v>75.2</v>
      </c>
      <c r="W75" s="206">
        <v>75.2</v>
      </c>
      <c r="X75" s="206">
        <v>75.2</v>
      </c>
      <c r="Y75" s="206">
        <v>75.2</v>
      </c>
      <c r="Z75" s="206">
        <v>75.2</v>
      </c>
      <c r="AA75" s="206">
        <v>80.06</v>
      </c>
      <c r="AB75" s="207">
        <v>80.06</v>
      </c>
      <c r="AC75" s="97"/>
      <c r="AD75" s="97"/>
      <c r="AF75" s="203"/>
    </row>
    <row r="76" spans="1:32" x14ac:dyDescent="0.3">
      <c r="A76" s="163"/>
      <c r="B76" s="164"/>
      <c r="C76" s="164"/>
      <c r="D76" s="164" t="s">
        <v>154</v>
      </c>
      <c r="E76" s="206">
        <v>80.06</v>
      </c>
      <c r="F76" s="206">
        <v>80.06</v>
      </c>
      <c r="G76" s="206">
        <v>80.06</v>
      </c>
      <c r="H76" s="206">
        <v>80.06</v>
      </c>
      <c r="I76" s="206">
        <v>80.06</v>
      </c>
      <c r="J76" s="206">
        <v>80.06</v>
      </c>
      <c r="K76" s="206">
        <v>80.06</v>
      </c>
      <c r="L76" s="206">
        <v>80.06</v>
      </c>
      <c r="M76" s="206">
        <v>80.06</v>
      </c>
      <c r="N76" s="206">
        <v>80.06</v>
      </c>
      <c r="O76" s="206">
        <v>80.06</v>
      </c>
      <c r="P76" s="206">
        <v>80.06</v>
      </c>
      <c r="Q76" s="206">
        <v>80.06</v>
      </c>
      <c r="R76" s="206">
        <v>80.06</v>
      </c>
      <c r="S76" s="206">
        <v>80.06</v>
      </c>
      <c r="T76" s="206">
        <v>80.06</v>
      </c>
      <c r="U76" s="206">
        <v>80.06</v>
      </c>
      <c r="V76" s="206">
        <v>80.06</v>
      </c>
      <c r="W76" s="206">
        <v>80.06</v>
      </c>
      <c r="X76" s="206">
        <v>80.06</v>
      </c>
      <c r="Y76" s="206">
        <v>80.06</v>
      </c>
      <c r="Z76" s="206">
        <v>80.06</v>
      </c>
      <c r="AA76" s="206">
        <v>80.06</v>
      </c>
      <c r="AB76" s="207">
        <v>80.06</v>
      </c>
      <c r="AC76" s="97"/>
      <c r="AD76" s="97"/>
      <c r="AF76" s="203"/>
    </row>
    <row r="77" spans="1:32" x14ac:dyDescent="0.3">
      <c r="A77" s="163"/>
      <c r="B77" s="164"/>
      <c r="C77" s="164"/>
      <c r="D77" s="164" t="s">
        <v>155</v>
      </c>
      <c r="E77" s="206">
        <v>80.06</v>
      </c>
      <c r="F77" s="206">
        <v>80.06</v>
      </c>
      <c r="G77" s="206">
        <v>80.06</v>
      </c>
      <c r="H77" s="206">
        <v>80.06</v>
      </c>
      <c r="I77" s="206">
        <v>80.06</v>
      </c>
      <c r="J77" s="206">
        <v>78.259999999999991</v>
      </c>
      <c r="K77" s="206">
        <v>77</v>
      </c>
      <c r="L77" s="206">
        <v>75.2</v>
      </c>
      <c r="M77" s="206">
        <v>75.2</v>
      </c>
      <c r="N77" s="206">
        <v>75.2</v>
      </c>
      <c r="O77" s="206">
        <v>75.2</v>
      </c>
      <c r="P77" s="206">
        <v>75.2</v>
      </c>
      <c r="Q77" s="206">
        <v>75.2</v>
      </c>
      <c r="R77" s="206">
        <v>75.2</v>
      </c>
      <c r="S77" s="206">
        <v>75.2</v>
      </c>
      <c r="T77" s="206">
        <v>75.2</v>
      </c>
      <c r="U77" s="206">
        <v>75.2</v>
      </c>
      <c r="V77" s="206">
        <v>75.2</v>
      </c>
      <c r="W77" s="206">
        <v>75.2</v>
      </c>
      <c r="X77" s="206">
        <v>75.2</v>
      </c>
      <c r="Y77" s="206">
        <v>75.2</v>
      </c>
      <c r="Z77" s="206">
        <v>75.2</v>
      </c>
      <c r="AA77" s="206">
        <v>80.06</v>
      </c>
      <c r="AB77" s="207">
        <v>80.06</v>
      </c>
      <c r="AC77" s="97"/>
      <c r="AD77" s="97"/>
      <c r="AF77" s="203"/>
    </row>
    <row r="78" spans="1:32" x14ac:dyDescent="0.3">
      <c r="A78" s="163"/>
      <c r="B78" s="164"/>
      <c r="C78" s="164"/>
      <c r="D78" s="164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7"/>
      <c r="AC78" s="97"/>
      <c r="AD78" s="97"/>
    </row>
    <row r="79" spans="1:32" x14ac:dyDescent="0.3">
      <c r="A79" s="94" t="s">
        <v>267</v>
      </c>
      <c r="B79" s="171" t="s">
        <v>273</v>
      </c>
      <c r="C79" s="95" t="s">
        <v>151</v>
      </c>
      <c r="D79" s="95" t="s">
        <v>169</v>
      </c>
      <c r="E79" s="206">
        <v>44.06</v>
      </c>
      <c r="F79" s="206">
        <v>44.06</v>
      </c>
      <c r="G79" s="206">
        <v>44.06</v>
      </c>
      <c r="H79" s="206">
        <v>44.06</v>
      </c>
      <c r="I79" s="206">
        <v>44.06</v>
      </c>
      <c r="J79" s="206">
        <v>44.06</v>
      </c>
      <c r="K79" s="206">
        <v>44.06</v>
      </c>
      <c r="L79" s="206">
        <v>44.06</v>
      </c>
      <c r="M79" s="206">
        <v>44.06</v>
      </c>
      <c r="N79" s="206">
        <v>44.06</v>
      </c>
      <c r="O79" s="206">
        <v>44.06</v>
      </c>
      <c r="P79" s="206">
        <v>44.06</v>
      </c>
      <c r="Q79" s="206">
        <v>44.06</v>
      </c>
      <c r="R79" s="206">
        <v>44.06</v>
      </c>
      <c r="S79" s="206">
        <v>44.06</v>
      </c>
      <c r="T79" s="206">
        <v>44.06</v>
      </c>
      <c r="U79" s="206">
        <v>44.06</v>
      </c>
      <c r="V79" s="206">
        <v>44.06</v>
      </c>
      <c r="W79" s="206">
        <v>44.06</v>
      </c>
      <c r="X79" s="206">
        <v>44.06</v>
      </c>
      <c r="Y79" s="206">
        <v>44.06</v>
      </c>
      <c r="Z79" s="206">
        <v>44.06</v>
      </c>
      <c r="AA79" s="206">
        <v>44.06</v>
      </c>
      <c r="AB79" s="207">
        <v>44.06</v>
      </c>
    </row>
    <row r="80" spans="1:32" x14ac:dyDescent="0.3">
      <c r="A80" s="94"/>
      <c r="B80" s="171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6"/>
    </row>
    <row r="81" spans="1:30" x14ac:dyDescent="0.3">
      <c r="A81" s="94" t="s">
        <v>268</v>
      </c>
      <c r="B81" s="171" t="s">
        <v>273</v>
      </c>
      <c r="C81" s="95" t="s">
        <v>151</v>
      </c>
      <c r="D81" s="95" t="s">
        <v>169</v>
      </c>
      <c r="E81" s="95">
        <v>179.6</v>
      </c>
      <c r="F81" s="95">
        <v>179.6</v>
      </c>
      <c r="G81" s="95">
        <v>179.6</v>
      </c>
      <c r="H81" s="95">
        <v>179.6</v>
      </c>
      <c r="I81" s="95">
        <v>179.6</v>
      </c>
      <c r="J81" s="95">
        <v>179.6</v>
      </c>
      <c r="K81" s="95">
        <v>179.6</v>
      </c>
      <c r="L81" s="95">
        <v>179.6</v>
      </c>
      <c r="M81" s="95">
        <v>179.6</v>
      </c>
      <c r="N81" s="95">
        <v>179.6</v>
      </c>
      <c r="O81" s="95">
        <v>179.6</v>
      </c>
      <c r="P81" s="95">
        <v>179.6</v>
      </c>
      <c r="Q81" s="95">
        <v>179.6</v>
      </c>
      <c r="R81" s="95">
        <v>179.6</v>
      </c>
      <c r="S81" s="95">
        <v>179.6</v>
      </c>
      <c r="T81" s="95">
        <v>179.6</v>
      </c>
      <c r="U81" s="95">
        <v>179.6</v>
      </c>
      <c r="V81" s="95">
        <v>179.6</v>
      </c>
      <c r="W81" s="95">
        <v>179.6</v>
      </c>
      <c r="X81" s="95">
        <v>179.6</v>
      </c>
      <c r="Y81" s="95">
        <v>179.6</v>
      </c>
      <c r="Z81" s="95">
        <v>179.6</v>
      </c>
      <c r="AA81" s="95">
        <v>179.6</v>
      </c>
      <c r="AB81" s="96">
        <v>179.6</v>
      </c>
    </row>
    <row r="82" spans="1:30" x14ac:dyDescent="0.3">
      <c r="A82" s="94"/>
      <c r="B82" s="171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6"/>
    </row>
    <row r="83" spans="1:30" x14ac:dyDescent="0.3">
      <c r="A83" s="94" t="s">
        <v>274</v>
      </c>
      <c r="B83" s="95" t="s">
        <v>269</v>
      </c>
      <c r="C83" s="95" t="s">
        <v>151</v>
      </c>
      <c r="D83" s="95" t="s">
        <v>169</v>
      </c>
      <c r="E83" s="95">
        <v>1</v>
      </c>
      <c r="F83" s="95">
        <v>1</v>
      </c>
      <c r="G83" s="95">
        <v>1</v>
      </c>
      <c r="H83" s="95">
        <v>1</v>
      </c>
      <c r="I83" s="95">
        <v>1</v>
      </c>
      <c r="J83" s="95">
        <v>1</v>
      </c>
      <c r="K83" s="95">
        <v>1</v>
      </c>
      <c r="L83" s="95">
        <v>1</v>
      </c>
      <c r="M83" s="95">
        <v>1</v>
      </c>
      <c r="N83" s="95">
        <v>1</v>
      </c>
      <c r="O83" s="95">
        <v>1</v>
      </c>
      <c r="P83" s="95">
        <v>1</v>
      </c>
      <c r="Q83" s="95">
        <v>1</v>
      </c>
      <c r="R83" s="95">
        <v>1</v>
      </c>
      <c r="S83" s="95">
        <v>1</v>
      </c>
      <c r="T83" s="95">
        <v>1</v>
      </c>
      <c r="U83" s="95">
        <v>1</v>
      </c>
      <c r="V83" s="95">
        <v>1</v>
      </c>
      <c r="W83" s="95">
        <v>1</v>
      </c>
      <c r="X83" s="95">
        <v>1</v>
      </c>
      <c r="Y83" s="95">
        <v>1</v>
      </c>
      <c r="Z83" s="95">
        <v>1</v>
      </c>
      <c r="AA83" s="95">
        <v>1</v>
      </c>
      <c r="AB83" s="96">
        <v>1</v>
      </c>
    </row>
    <row r="84" spans="1:30" x14ac:dyDescent="0.3">
      <c r="A84" s="94"/>
      <c r="B84" s="171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6"/>
    </row>
    <row r="85" spans="1:30" x14ac:dyDescent="0.3">
      <c r="A85" s="94" t="s">
        <v>272</v>
      </c>
      <c r="B85" s="95" t="s">
        <v>269</v>
      </c>
      <c r="C85" s="95" t="s">
        <v>151</v>
      </c>
      <c r="D85" s="95" t="s">
        <v>162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1</v>
      </c>
      <c r="M85" s="95">
        <v>1</v>
      </c>
      <c r="N85" s="95">
        <v>1</v>
      </c>
      <c r="O85" s="95">
        <v>1</v>
      </c>
      <c r="P85" s="95">
        <v>1</v>
      </c>
      <c r="Q85" s="95">
        <v>1</v>
      </c>
      <c r="R85" s="95">
        <v>1</v>
      </c>
      <c r="S85" s="95">
        <v>1</v>
      </c>
      <c r="T85" s="95">
        <v>1</v>
      </c>
      <c r="U85" s="95">
        <v>1</v>
      </c>
      <c r="V85" s="95">
        <v>1</v>
      </c>
      <c r="W85" s="95">
        <v>1</v>
      </c>
      <c r="X85" s="95">
        <v>1</v>
      </c>
      <c r="Y85" s="95">
        <v>1</v>
      </c>
      <c r="Z85" s="95">
        <v>1</v>
      </c>
      <c r="AA85" s="95">
        <v>0</v>
      </c>
      <c r="AB85" s="96">
        <v>0</v>
      </c>
    </row>
    <row r="86" spans="1:30" x14ac:dyDescent="0.3">
      <c r="A86" s="94"/>
      <c r="B86" s="95"/>
      <c r="C86" s="95"/>
      <c r="D86" s="95" t="s">
        <v>271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1</v>
      </c>
      <c r="M86" s="95">
        <v>1</v>
      </c>
      <c r="N86" s="95">
        <v>1</v>
      </c>
      <c r="O86" s="95">
        <v>1</v>
      </c>
      <c r="P86" s="95">
        <v>1</v>
      </c>
      <c r="Q86" s="95">
        <v>1</v>
      </c>
      <c r="R86" s="95">
        <v>1</v>
      </c>
      <c r="S86" s="95">
        <v>1</v>
      </c>
      <c r="T86" s="95">
        <v>1</v>
      </c>
      <c r="U86" s="95">
        <v>1</v>
      </c>
      <c r="V86" s="95">
        <v>1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6">
        <v>0</v>
      </c>
    </row>
    <row r="87" spans="1:30" x14ac:dyDescent="0.3">
      <c r="A87" s="94"/>
      <c r="B87" s="171"/>
      <c r="C87" s="95"/>
      <c r="D87" s="95" t="s">
        <v>154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6">
        <v>0</v>
      </c>
    </row>
    <row r="88" spans="1:30" x14ac:dyDescent="0.3">
      <c r="A88" s="94"/>
      <c r="B88" s="95"/>
      <c r="C88" s="178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6"/>
    </row>
    <row r="89" spans="1:30" s="95" customFormat="1" x14ac:dyDescent="0.3">
      <c r="A89" s="163" t="s">
        <v>290</v>
      </c>
      <c r="B89" s="95" t="s">
        <v>289</v>
      </c>
      <c r="C89" s="95" t="s">
        <v>151</v>
      </c>
      <c r="D89" s="95" t="s">
        <v>169</v>
      </c>
      <c r="E89" s="95">
        <v>1</v>
      </c>
      <c r="F89" s="95">
        <v>1</v>
      </c>
      <c r="G89" s="95">
        <v>1</v>
      </c>
      <c r="H89" s="95">
        <v>1</v>
      </c>
      <c r="I89" s="95">
        <v>1</v>
      </c>
      <c r="J89" s="95">
        <v>1</v>
      </c>
      <c r="K89" s="95">
        <v>1</v>
      </c>
      <c r="L89" s="95">
        <v>1</v>
      </c>
      <c r="M89" s="95">
        <v>1</v>
      </c>
      <c r="N89" s="95">
        <v>1</v>
      </c>
      <c r="O89" s="95">
        <v>1</v>
      </c>
      <c r="P89" s="95">
        <v>1</v>
      </c>
      <c r="Q89" s="95">
        <v>1</v>
      </c>
      <c r="R89" s="95">
        <v>1</v>
      </c>
      <c r="S89" s="95">
        <v>1</v>
      </c>
      <c r="T89" s="95">
        <v>1</v>
      </c>
      <c r="U89" s="95">
        <v>1</v>
      </c>
      <c r="V89" s="95">
        <v>1</v>
      </c>
      <c r="W89" s="95">
        <v>1</v>
      </c>
      <c r="X89" s="95">
        <v>1</v>
      </c>
      <c r="Y89" s="95">
        <v>1</v>
      </c>
      <c r="Z89" s="95">
        <v>1</v>
      </c>
      <c r="AA89" s="95">
        <v>1</v>
      </c>
      <c r="AB89" s="96">
        <v>1</v>
      </c>
    </row>
    <row r="90" spans="1:30" s="95" customFormat="1" x14ac:dyDescent="0.3">
      <c r="A90" s="94"/>
      <c r="B90" s="171"/>
      <c r="AB90" s="96"/>
    </row>
    <row r="91" spans="1:30" x14ac:dyDescent="0.3">
      <c r="A91" s="167" t="s">
        <v>168</v>
      </c>
      <c r="B91" s="168" t="s">
        <v>150</v>
      </c>
      <c r="C91" s="168" t="s">
        <v>151</v>
      </c>
      <c r="D91" s="168" t="s">
        <v>169</v>
      </c>
      <c r="E91" s="210">
        <v>1</v>
      </c>
      <c r="F91" s="210">
        <v>1</v>
      </c>
      <c r="G91" s="210">
        <v>1</v>
      </c>
      <c r="H91" s="210">
        <v>1</v>
      </c>
      <c r="I91" s="210">
        <v>1</v>
      </c>
      <c r="J91" s="210">
        <v>1</v>
      </c>
      <c r="K91" s="210">
        <v>1</v>
      </c>
      <c r="L91" s="210">
        <v>1</v>
      </c>
      <c r="M91" s="210">
        <v>1</v>
      </c>
      <c r="N91" s="210">
        <v>1</v>
      </c>
      <c r="O91" s="210">
        <v>1</v>
      </c>
      <c r="P91" s="210">
        <v>1</v>
      </c>
      <c r="Q91" s="210">
        <v>1</v>
      </c>
      <c r="R91" s="210">
        <v>1</v>
      </c>
      <c r="S91" s="210">
        <v>1</v>
      </c>
      <c r="T91" s="210">
        <v>1</v>
      </c>
      <c r="U91" s="210">
        <v>1</v>
      </c>
      <c r="V91" s="210">
        <v>1</v>
      </c>
      <c r="W91" s="210">
        <v>1</v>
      </c>
      <c r="X91" s="210">
        <v>1</v>
      </c>
      <c r="Y91" s="210">
        <v>1</v>
      </c>
      <c r="Z91" s="210">
        <v>1</v>
      </c>
      <c r="AA91" s="210">
        <v>1</v>
      </c>
      <c r="AB91" s="211">
        <v>1</v>
      </c>
      <c r="AC91" s="97"/>
      <c r="AD91" s="97"/>
    </row>
    <row r="92" spans="1:30" ht="13.15" x14ac:dyDescent="0.3">
      <c r="A92" s="208" t="s">
        <v>170</v>
      </c>
      <c r="B92" s="209" t="s">
        <v>171</v>
      </c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</sheetData>
  <mergeCells count="1">
    <mergeCell ref="A42:AB42"/>
  </mergeCells>
  <hyperlinks>
    <hyperlink ref="AC19" r:id="rId1" display="https://www.engineeringtoolbox.com/met-metabolic-rate-d_733.html"/>
  </hyperlinks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Building Description</vt:lpstr>
      <vt:lpstr>Zone Summary</vt:lpstr>
      <vt:lpstr>Outdoor Air</vt:lpstr>
      <vt:lpstr>Schedules</vt:lpstr>
      <vt:lpstr>'Building Description'!Print_Titles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 Sun</dc:creator>
  <cp:lastModifiedBy>Kaiyu Sun</cp:lastModifiedBy>
  <dcterms:created xsi:type="dcterms:W3CDTF">2016-10-06T17:48:38Z</dcterms:created>
  <dcterms:modified xsi:type="dcterms:W3CDTF">2019-08-15T23:31:32Z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6ad655ee-93c8-4b46-99a7-c1eba5fc821b</vt:lpwstr>
  </property>
</Properties>
</file>