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codeName="ThisWorkbook" defaultThemeVersion="124226"/>
  <mc:AlternateContent xmlns:mc="http://schemas.openxmlformats.org/markup-compatibility/2006">
    <mc:Choice Requires="x15">
      <x15ac:absPath xmlns:x15ac="http://schemas.microsoft.com/office/spreadsheetml/2010/11/ac" url="C:\Users\poo\Documents\GitHub\openstudio-standards\docs\"/>
    </mc:Choice>
  </mc:AlternateContent>
  <xr:revisionPtr revIDLastSave="0" documentId="13_ncr:1_{FABF98E3-B001-4732-B137-CDA265999F5C}" xr6:coauthVersionLast="45" xr6:coauthVersionMax="45" xr10:uidLastSave="{00000000-0000-0000-0000-000000000000}"/>
  <bookViews>
    <workbookView xWindow="-110" yWindow="-110" windowWidth="25820" windowHeight="14020" xr2:uid="{4F307C0B-EE85-459C-AB08-5C9FBE47F095}"/>
  </bookViews>
  <sheets>
    <sheet name="Readme" sheetId="21" r:id="rId1"/>
    <sheet name="Building Description" sheetId="1" r:id="rId2"/>
    <sheet name="Zone Summary" sheetId="12" r:id="rId3"/>
    <sheet name="Lighting" sheetId="13" r:id="rId4"/>
    <sheet name="Occupancy" sheetId="19" r:id="rId5"/>
    <sheet name="Electric Equipment" sheetId="20" r:id="rId6"/>
    <sheet name="Ventilation" sheetId="17" r:id="rId7"/>
    <sheet name="Outdoor Air" sheetId="10" r:id="rId8"/>
    <sheet name="Schedules" sheetId="2" r:id="rId9"/>
    <sheet name="SchedulePlots" sheetId="11" r:id="rId10"/>
  </sheets>
  <externalReferences>
    <externalReference r:id="rId11"/>
    <externalReference r:id="rId12"/>
    <externalReference r:id="rId13"/>
  </externalReferences>
  <definedNames>
    <definedName name="_IWB2">#REF!</definedName>
    <definedName name="_ODB2">#REF!</definedName>
    <definedName name="CAP_11000">#REF!</definedName>
    <definedName name="CAP_12000">#REF!</definedName>
    <definedName name="CAP_9000">#REF!</definedName>
    <definedName name="CAP_A">[2]Coefficients!$C$3</definedName>
    <definedName name="CAP_B">[2]Coefficients!$D$3</definedName>
    <definedName name="CAP_C">[2]Coefficients!$E$3</definedName>
    <definedName name="CAP_D">[2]Coefficients!$F$3</definedName>
    <definedName name="CAP_E">[2]Coefficients!$G$3</definedName>
    <definedName name="CAP_F">[2]Coefficients!$H$3</definedName>
    <definedName name="CAP_RATED">'[2]DOE2 Performance Curves'!$C$3</definedName>
    <definedName name="CCap">'[3]PTAC 9000 Btuh'!$B$2</definedName>
    <definedName name="DeltaFan">'[3]PTAC 9000 Btuh'!$F$5</definedName>
    <definedName name="EER_RATED">'[2]DOE2 Performance Curves'!$D$3</definedName>
    <definedName name="EFF_A">[2]Coefficients!$C$4</definedName>
    <definedName name="EFF_B">[2]Coefficients!$D$4</definedName>
    <definedName name="EFF_C">[2]Coefficients!$E$4</definedName>
    <definedName name="EFF_D">[2]Coefficients!$F$4</definedName>
    <definedName name="EFF_E">[2]Coefficients!$G$4</definedName>
    <definedName name="EFF_F">[2]Coefficients!$H$4</definedName>
    <definedName name="Fan_11000">#REF!</definedName>
    <definedName name="Fan_12000">#REF!</definedName>
    <definedName name="Fan_9000">#REF!</definedName>
    <definedName name="Fan_PTAC_11000_1">'[2]Fan Inputs (Sensitivity)'!$G$85</definedName>
    <definedName name="Fan_PTAC_11000_2">'[2]Fan Inputs (Sensitivity)'!$G$89</definedName>
    <definedName name="Fan_PTAC_11000_3">'[2]Fan Inputs (Sensitivity)'!$G$93</definedName>
    <definedName name="Fan_PTAC_11000_4">'[2]Fan Inputs (Sensitivity)'!$G$97</definedName>
    <definedName name="Fan_PTAC_11000_5">'[2]Fan Inputs (Sensitivity)'!$G$101</definedName>
    <definedName name="Fan_PTAC_12000_1">'[2]Fan Inputs (Sensitivity)'!$G$84</definedName>
    <definedName name="Fan_PTAC_12000_2">'[2]Fan Inputs (Sensitivity)'!$G$88</definedName>
    <definedName name="Fan_PTAC_12000_3">'[2]Fan Inputs (Sensitivity)'!$G$92</definedName>
    <definedName name="Fan_PTAC_12000_4">'[2]Fan Inputs (Sensitivity)'!$G$96</definedName>
    <definedName name="Fan_PTAC_12000_5">'[2]Fan Inputs (Sensitivity)'!$G$100</definedName>
    <definedName name="Fan_PTAC_9000_1">'[2]Fan Inputs (Sensitivity)'!$G$83</definedName>
    <definedName name="Fan_PTAC_9000_2">'[2]Fan Inputs (Sensitivity)'!$G$87</definedName>
    <definedName name="Fan_PTAC_9000_3">'[2]Fan Inputs (Sensitivity)'!$G$91</definedName>
    <definedName name="Fan_PTAC_9000_4">'[2]Fan Inputs (Sensitivity)'!$G$95</definedName>
    <definedName name="Fan_PTAC_9000_5">'[2]Fan Inputs (Sensitivity)'!$G$99</definedName>
    <definedName name="Fan_PTHP_11000_1">'[2]Fan Inputs (Sensitivity)'!#REF!</definedName>
    <definedName name="Fan_PTHP_11000_2">'[2]Fan Inputs (Sensitivity)'!#REF!</definedName>
    <definedName name="Fan_PTHP_11000_3">'[2]Fan Inputs (Sensitivity)'!#REF!</definedName>
    <definedName name="Fan_PTHP_11000_4">'[2]Fan Inputs (Sensitivity)'!#REF!</definedName>
    <definedName name="Fan_PTHP_11000_5">'[2]Fan Inputs (Sensitivity)'!#REF!</definedName>
    <definedName name="Fan_PTHP_12000_1">'[2]Fan Inputs (Sensitivity)'!#REF!</definedName>
    <definedName name="Fan_PTHP_12000_2">'[2]Fan Inputs (Sensitivity)'!#REF!</definedName>
    <definedName name="Fan_PTHP_12000_3">'[2]Fan Inputs (Sensitivity)'!#REF!</definedName>
    <definedName name="Fan_PTHP_12000_4">'[2]Fan Inputs (Sensitivity)'!#REF!</definedName>
    <definedName name="Fan_PTHP_12000_5">'[2]Fan Inputs (Sensitivity)'!#REF!</definedName>
    <definedName name="Fan_PTHP_9000_1">'[2]Fan Inputs (Sensitivity)'!#REF!</definedName>
    <definedName name="Fan_PTHP_9000_2">'[2]Fan Inputs (Sensitivity)'!#REF!</definedName>
    <definedName name="Fan_PTHP_9000_3">'[2]Fan Inputs (Sensitivity)'!#REF!</definedName>
    <definedName name="Fan_PTHP_9000_4">'[2]Fan Inputs (Sensitivity)'!#REF!</definedName>
    <definedName name="Fan_PTHP_9000_5">'[2]Fan Inputs (Sensitivity)'!#REF!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ODB">'[2]DOE2 Performance Curves'!$B$7:$B$37</definedName>
    <definedName name="PL_A">[2]Coefficients!$C$6</definedName>
    <definedName name="PL_B">[2]Coefficients!$D$6</definedName>
    <definedName name="PL_C">[2]Coefficients!$E$6</definedName>
    <definedName name="PL_COM_A">[2]Coefficients!$C$11</definedName>
    <definedName name="PL_COM_B">[2]Coefficients!$D$11</definedName>
    <definedName name="PL_COM_C">[2]Coefficients!$E$11</definedName>
    <definedName name="PL_COM_D">[2]Coefficients!$F$11</definedName>
    <definedName name="PL_D">[2]Coefficients!$F$6</definedName>
    <definedName name="PL_PTAC_A">[2]Coefficients!$C$8</definedName>
    <definedName name="PL_PTAC_B">[2]Coefficients!$D$8</definedName>
    <definedName name="PL_PTAC_C">[2]Coefficients!$E$8</definedName>
    <definedName name="PL_PTAC_D">[2]Coefficients!$F$8</definedName>
    <definedName name="PL_RDX_A">[2]Coefficients!$C$10</definedName>
    <definedName name="PL_RDX_B">[2]Coefficients!$D$10</definedName>
    <definedName name="PL_SC_A">[2]Coefficients!$C$9</definedName>
    <definedName name="PL_SC_B">[2]Coefficients!$D$9</definedName>
    <definedName name="PL_SC_C">[2]Coefficients!$E$9</definedName>
    <definedName name="PL_SELECTED_A">[2]Coefficients!$C$15</definedName>
    <definedName name="PL_SELECTED_B">[2]Coefficients!$D$15</definedName>
    <definedName name="PL_SELECTED_C">[2]Coefficients!$E$15</definedName>
    <definedName name="PL_SELECTED_D">[2]Coefficients!$F$15</definedName>
    <definedName name="PL_TYPICAL_A">[2]Coefficients!$C$13</definedName>
    <definedName name="PL_TYPICAL_B">[2]Coefficients!$D$13</definedName>
    <definedName name="PL_TYPICAL_C">[2]Coefficients!$E$13</definedName>
    <definedName name="PL_TYPICAL_D">[2]Coefficients!$F$13</definedName>
    <definedName name="PLR">'[2]DOE2 Performance Curves'!$M$7:$M$27</definedName>
    <definedName name="SCAP_A">[2]Coefficients!$C$5</definedName>
    <definedName name="SCAP_B">[2]Coefficients!$D$5</definedName>
    <definedName name="SCAP_C">[2]Coefficients!$E$5</definedName>
    <definedName name="SCAP_D">[2]Coefficients!$F$5</definedName>
    <definedName name="SCAP_E">[2]Coefficients!$G$5</definedName>
    <definedName name="SCAP_F">[2]Coefficients!$H$5</definedName>
    <definedName name="WB">'[2]DOE2 Performance Curves'!$C$7:$C$37</definedName>
    <definedName name="Z_76B31FA6_86C0_4976_9399_063E4EF8EAF6_.wvu.Rows" localSheetId="1" hidden="1">'Building Description'!$5:$5</definedName>
    <definedName name="Z_76B31FA6_86C0_4976_9399_063E4EF8EAF6_.wvu.Rows" localSheetId="8" hidden="1">Schedules!$44:$51</definedName>
  </definedNames>
  <calcPr calcId="191029"/>
  <customWorkbookViews>
    <customWorkbookView name="Staff - Personal View" guid="{76B31FA6-86C0-4976-9399-063E4EF8EAF6}" mergeInterval="0" personalView="1" maximized="1" windowWidth="1276" windowHeight="758" tabRatio="690" activeSheetId="1"/>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74" i="12" l="1"/>
  <c r="D70" i="12"/>
  <c r="D58" i="12"/>
  <c r="D54" i="12"/>
  <c r="D52" i="12"/>
  <c r="D48" i="12"/>
  <c r="D37" i="12"/>
  <c r="D33" i="12"/>
  <c r="D26" i="12"/>
  <c r="D19" i="12"/>
  <c r="D17" i="12"/>
  <c r="D4" i="12" l="1"/>
  <c r="D16" i="17" l="1"/>
  <c r="D15" i="17"/>
  <c r="D14" i="17"/>
  <c r="D13" i="17"/>
  <c r="D12" i="17"/>
  <c r="D11" i="17"/>
  <c r="D10" i="17"/>
  <c r="D9" i="17"/>
  <c r="D8" i="17"/>
  <c r="D7" i="17"/>
  <c r="D6" i="17"/>
  <c r="D5" i="17"/>
  <c r="D4" i="17"/>
  <c r="D16" i="20"/>
  <c r="D15" i="20"/>
  <c r="D14" i="20"/>
  <c r="D13" i="20"/>
  <c r="D12" i="20"/>
  <c r="D11" i="20"/>
  <c r="D10" i="20"/>
  <c r="D9" i="20"/>
  <c r="D8" i="20"/>
  <c r="D7" i="20"/>
  <c r="D6" i="20"/>
  <c r="D5" i="20"/>
  <c r="D4" i="20"/>
  <c r="D16" i="19"/>
  <c r="D15" i="19"/>
  <c r="D14" i="19"/>
  <c r="D13" i="19"/>
  <c r="D12" i="19"/>
  <c r="D11" i="19"/>
  <c r="D10" i="19"/>
  <c r="D9" i="19"/>
  <c r="D8" i="19"/>
  <c r="D7" i="19"/>
  <c r="D6" i="19"/>
  <c r="D5" i="19"/>
  <c r="D4" i="19"/>
  <c r="D6" i="13"/>
  <c r="I4" i="19"/>
  <c r="J4" i="19"/>
  <c r="N4" i="19" s="1"/>
  <c r="K4" i="19"/>
  <c r="L4" i="19"/>
  <c r="M4" i="19"/>
  <c r="E5" i="10" s="1"/>
  <c r="O4" i="19"/>
  <c r="D16" i="13"/>
  <c r="D15" i="13"/>
  <c r="D14" i="13"/>
  <c r="D13" i="13"/>
  <c r="D12" i="13"/>
  <c r="D11" i="13"/>
  <c r="D10" i="13"/>
  <c r="D9" i="13"/>
  <c r="D8" i="13"/>
  <c r="D7" i="13"/>
  <c r="D5" i="13"/>
  <c r="D4" i="13"/>
  <c r="D85" i="12"/>
  <c r="P4" i="19"/>
  <c r="I13" i="19"/>
  <c r="I5" i="19"/>
  <c r="F5" i="10" l="1"/>
  <c r="D17" i="17"/>
  <c r="D17" i="19"/>
  <c r="D17" i="20"/>
  <c r="G18" i="20"/>
  <c r="F18" i="20"/>
  <c r="E18" i="20"/>
  <c r="H18" i="17"/>
  <c r="H18" i="20"/>
  <c r="E18" i="17"/>
  <c r="F18" i="17"/>
  <c r="G18" i="17"/>
  <c r="D17" i="13"/>
  <c r="J5" i="19"/>
  <c r="K5" i="19"/>
  <c r="L5" i="19"/>
  <c r="I6" i="19"/>
  <c r="J6" i="19"/>
  <c r="K6" i="19"/>
  <c r="L6" i="19"/>
  <c r="I7" i="19"/>
  <c r="M7" i="19" s="1"/>
  <c r="E8" i="10" s="1"/>
  <c r="J7" i="19"/>
  <c r="N7" i="19" s="1"/>
  <c r="K7" i="19"/>
  <c r="O7" i="19" s="1"/>
  <c r="L7" i="19"/>
  <c r="P7" i="19" s="1"/>
  <c r="I8" i="19"/>
  <c r="J8" i="19"/>
  <c r="K8" i="19"/>
  <c r="L8" i="19"/>
  <c r="I9" i="19"/>
  <c r="J9" i="19"/>
  <c r="K9" i="19"/>
  <c r="L9" i="19"/>
  <c r="I10" i="19"/>
  <c r="J10" i="19"/>
  <c r="K10" i="19"/>
  <c r="L10" i="19"/>
  <c r="I11" i="19"/>
  <c r="J11" i="19"/>
  <c r="K11" i="19"/>
  <c r="L11" i="19"/>
  <c r="I12" i="19"/>
  <c r="M12" i="19" s="1"/>
  <c r="E13" i="10" s="1"/>
  <c r="J12" i="19"/>
  <c r="N12" i="19" s="1"/>
  <c r="K12" i="19"/>
  <c r="O12" i="19" s="1"/>
  <c r="L12" i="19"/>
  <c r="P12" i="19" s="1"/>
  <c r="J13" i="19"/>
  <c r="K13" i="19"/>
  <c r="L13" i="19"/>
  <c r="I14" i="19"/>
  <c r="M14" i="19" s="1"/>
  <c r="E15" i="10" s="1"/>
  <c r="J14" i="19"/>
  <c r="N14" i="19" s="1"/>
  <c r="K14" i="19"/>
  <c r="O14" i="19" s="1"/>
  <c r="L14" i="19"/>
  <c r="P14" i="19" s="1"/>
  <c r="I15" i="19"/>
  <c r="M15" i="19" s="1"/>
  <c r="E16" i="10" s="1"/>
  <c r="J15" i="19"/>
  <c r="N15" i="19" s="1"/>
  <c r="K15" i="19"/>
  <c r="O15" i="19" s="1"/>
  <c r="L15" i="19"/>
  <c r="P15" i="19" s="1"/>
  <c r="F18" i="19"/>
  <c r="G18" i="19"/>
  <c r="H18" i="19"/>
  <c r="E18" i="19"/>
  <c r="E18" i="13"/>
  <c r="H18" i="13"/>
  <c r="G18" i="13"/>
  <c r="F18" i="13"/>
  <c r="F13" i="10" l="1"/>
  <c r="F15" i="10"/>
  <c r="F8" i="10"/>
  <c r="F16" i="10"/>
  <c r="K85" i="12"/>
  <c r="J85" i="12"/>
  <c r="C11" i="20" l="1"/>
  <c r="B4" i="20"/>
  <c r="B5" i="10" s="1"/>
  <c r="B7" i="19"/>
  <c r="B17" i="12"/>
  <c r="B5" i="17" s="1"/>
  <c r="B4" i="12"/>
  <c r="B4" i="19" s="1"/>
  <c r="H18" i="12"/>
  <c r="H20" i="12"/>
  <c r="H21" i="12"/>
  <c r="H22" i="12"/>
  <c r="H23" i="12"/>
  <c r="H82" i="12"/>
  <c r="H83" i="12"/>
  <c r="H84" i="12"/>
  <c r="C17" i="12"/>
  <c r="C5" i="13" s="1"/>
  <c r="B37" i="12"/>
  <c r="B9" i="13" s="1"/>
  <c r="B48" i="12"/>
  <c r="B10" i="13" s="1"/>
  <c r="B81" i="12"/>
  <c r="B16" i="13" s="1"/>
  <c r="B26" i="12"/>
  <c r="B7" i="13" s="1"/>
  <c r="H76" i="12"/>
  <c r="H77" i="12"/>
  <c r="H78" i="12"/>
  <c r="H79" i="12"/>
  <c r="H80" i="12"/>
  <c r="H72" i="12"/>
  <c r="H73" i="12"/>
  <c r="H69" i="12"/>
  <c r="H60" i="12"/>
  <c r="H61" i="12"/>
  <c r="H62" i="12"/>
  <c r="H63" i="12"/>
  <c r="H64" i="12"/>
  <c r="H65" i="12"/>
  <c r="H66" i="12"/>
  <c r="H67" i="12"/>
  <c r="H68" i="12"/>
  <c r="H56" i="12"/>
  <c r="H57" i="12"/>
  <c r="H50" i="12"/>
  <c r="H51" i="12"/>
  <c r="H39" i="12"/>
  <c r="H40" i="12"/>
  <c r="H41" i="12"/>
  <c r="H42" i="12"/>
  <c r="H43" i="12"/>
  <c r="H44" i="12"/>
  <c r="H45" i="12"/>
  <c r="H46" i="12"/>
  <c r="H47" i="12"/>
  <c r="H35" i="12"/>
  <c r="H36" i="12"/>
  <c r="H28" i="12"/>
  <c r="H29" i="12"/>
  <c r="H30" i="12"/>
  <c r="H31" i="12"/>
  <c r="H32" i="12"/>
  <c r="H75" i="12"/>
  <c r="H71" i="12"/>
  <c r="C70" i="12" s="1"/>
  <c r="C14" i="17" s="1"/>
  <c r="H59" i="12"/>
  <c r="H55" i="12"/>
  <c r="H53" i="12"/>
  <c r="C52" i="12" s="1"/>
  <c r="C11" i="19" s="1"/>
  <c r="H49" i="12"/>
  <c r="H38" i="12"/>
  <c r="H34" i="12"/>
  <c r="H27" i="12"/>
  <c r="H24" i="12"/>
  <c r="H25" i="12"/>
  <c r="H6" i="12"/>
  <c r="H7" i="12"/>
  <c r="H8" i="12"/>
  <c r="H9" i="12"/>
  <c r="H10" i="12"/>
  <c r="H11" i="12"/>
  <c r="H12" i="12"/>
  <c r="H13" i="12"/>
  <c r="H14" i="12"/>
  <c r="H15" i="12"/>
  <c r="H16" i="12"/>
  <c r="H5" i="12"/>
  <c r="B74" i="12"/>
  <c r="B15" i="13" s="1"/>
  <c r="B70" i="12"/>
  <c r="B14" i="17" s="1"/>
  <c r="B58" i="12"/>
  <c r="B13" i="17" s="1"/>
  <c r="B54" i="12"/>
  <c r="B12" i="13" s="1"/>
  <c r="B52" i="12"/>
  <c r="B11" i="17" s="1"/>
  <c r="B33" i="12"/>
  <c r="B8" i="17" s="1"/>
  <c r="B19" i="12"/>
  <c r="B6" i="20" s="1"/>
  <c r="B7" i="10" s="1"/>
  <c r="H5" i="10" l="1"/>
  <c r="G5" i="10"/>
  <c r="I5" i="10"/>
  <c r="J5" i="10"/>
  <c r="K5" i="10"/>
  <c r="C5" i="20"/>
  <c r="B8" i="20"/>
  <c r="B9" i="10" s="1"/>
  <c r="B12" i="20"/>
  <c r="B13" i="10" s="1"/>
  <c r="B16" i="20"/>
  <c r="B17" i="10" s="1"/>
  <c r="B5" i="20"/>
  <c r="B9" i="20"/>
  <c r="B10" i="10" s="1"/>
  <c r="B13" i="20"/>
  <c r="B14" i="10" s="1"/>
  <c r="B10" i="20"/>
  <c r="B11" i="10" s="1"/>
  <c r="B14" i="20"/>
  <c r="B15" i="10" s="1"/>
  <c r="C14" i="20"/>
  <c r="B7" i="20"/>
  <c r="B8" i="10" s="1"/>
  <c r="B11" i="20"/>
  <c r="B12" i="10" s="1"/>
  <c r="B15" i="20"/>
  <c r="B16" i="10" s="1"/>
  <c r="B10" i="19"/>
  <c r="B14" i="19"/>
  <c r="B16" i="19"/>
  <c r="B8" i="19"/>
  <c r="C48" i="12"/>
  <c r="B12" i="19"/>
  <c r="B5" i="13"/>
  <c r="B5" i="19"/>
  <c r="B9" i="19"/>
  <c r="B13" i="19"/>
  <c r="B4" i="13"/>
  <c r="C5" i="19"/>
  <c r="B4" i="17"/>
  <c r="B6" i="19"/>
  <c r="C14" i="19"/>
  <c r="B9" i="17"/>
  <c r="B11" i="19"/>
  <c r="B15" i="19"/>
  <c r="B15" i="17"/>
  <c r="C14" i="13"/>
  <c r="C54" i="12"/>
  <c r="C12" i="20" s="1"/>
  <c r="B16" i="17"/>
  <c r="C81" i="12"/>
  <c r="C16" i="20" s="1"/>
  <c r="B6" i="13"/>
  <c r="B7" i="17"/>
  <c r="B13" i="13"/>
  <c r="B14" i="13"/>
  <c r="B10" i="17"/>
  <c r="B85" i="12"/>
  <c r="C11" i="17"/>
  <c r="C11" i="13"/>
  <c r="C19" i="12"/>
  <c r="B8" i="13"/>
  <c r="B12" i="17"/>
  <c r="C74" i="12"/>
  <c r="C33" i="12"/>
  <c r="C4" i="12"/>
  <c r="C37" i="12"/>
  <c r="B11" i="13"/>
  <c r="C5" i="17"/>
  <c r="C58" i="12"/>
  <c r="B6" i="17"/>
  <c r="C26" i="12"/>
  <c r="G13" i="10" l="1"/>
  <c r="H13" i="10"/>
  <c r="G8" i="10"/>
  <c r="H8" i="10"/>
  <c r="G15" i="10"/>
  <c r="J15" i="10" s="1"/>
  <c r="H15" i="10"/>
  <c r="K15" i="10" s="1"/>
  <c r="I15" i="10"/>
  <c r="G16" i="10"/>
  <c r="J16" i="10" s="1"/>
  <c r="H16" i="10"/>
  <c r="K16" i="10" s="1"/>
  <c r="I16" i="10"/>
  <c r="N13" i="19"/>
  <c r="O13" i="19"/>
  <c r="P13" i="19"/>
  <c r="M13" i="19"/>
  <c r="E14" i="10" s="1"/>
  <c r="P11" i="19"/>
  <c r="M11" i="19"/>
  <c r="E12" i="10" s="1"/>
  <c r="O11" i="19"/>
  <c r="N11" i="19"/>
  <c r="M9" i="19"/>
  <c r="E10" i="10" s="1"/>
  <c r="N9" i="19"/>
  <c r="O9" i="19"/>
  <c r="P9" i="19"/>
  <c r="M10" i="19"/>
  <c r="E11" i="10" s="1"/>
  <c r="N10" i="19"/>
  <c r="O10" i="19"/>
  <c r="P10" i="19"/>
  <c r="O8" i="19"/>
  <c r="P8" i="19"/>
  <c r="M8" i="19"/>
  <c r="E9" i="10" s="1"/>
  <c r="N8" i="19"/>
  <c r="N5" i="19"/>
  <c r="O5" i="19"/>
  <c r="P5" i="19"/>
  <c r="M5" i="19"/>
  <c r="E6" i="10" s="1"/>
  <c r="N6" i="19"/>
  <c r="M6" i="19"/>
  <c r="E7" i="10" s="1"/>
  <c r="O6" i="19"/>
  <c r="P6" i="19"/>
  <c r="J8" i="10"/>
  <c r="K8" i="10"/>
  <c r="I8" i="10"/>
  <c r="J13" i="10"/>
  <c r="I13" i="10"/>
  <c r="K13" i="10"/>
  <c r="B17" i="20"/>
  <c r="B6" i="10"/>
  <c r="C10" i="13"/>
  <c r="C10" i="20"/>
  <c r="C6" i="19"/>
  <c r="C6" i="20"/>
  <c r="C8" i="19"/>
  <c r="C8" i="20"/>
  <c r="C7" i="19"/>
  <c r="C7" i="20"/>
  <c r="C9" i="19"/>
  <c r="C9" i="20"/>
  <c r="C4" i="19"/>
  <c r="C4" i="20"/>
  <c r="C15" i="19"/>
  <c r="C15" i="20"/>
  <c r="C13" i="19"/>
  <c r="C13" i="20"/>
  <c r="C10" i="17"/>
  <c r="C10" i="19"/>
  <c r="B17" i="19"/>
  <c r="B17" i="13"/>
  <c r="C16" i="13"/>
  <c r="C16" i="19"/>
  <c r="C12" i="13"/>
  <c r="C12" i="19"/>
  <c r="C16" i="17"/>
  <c r="C85" i="12"/>
  <c r="C12" i="17"/>
  <c r="B17" i="17"/>
  <c r="C15" i="17"/>
  <c r="C15" i="13"/>
  <c r="C9" i="17"/>
  <c r="C9" i="13"/>
  <c r="C13" i="13"/>
  <c r="C13" i="17"/>
  <c r="C6" i="17"/>
  <c r="C6" i="13"/>
  <c r="C4" i="13"/>
  <c r="C4" i="17"/>
  <c r="C8" i="13"/>
  <c r="C8" i="17"/>
  <c r="C7" i="13"/>
  <c r="C7" i="17"/>
  <c r="F59" i="2"/>
  <c r="G59" i="2"/>
  <c r="H59" i="2"/>
  <c r="I59" i="2"/>
  <c r="J59" i="2"/>
  <c r="K59" i="2"/>
  <c r="L59" i="2"/>
  <c r="M59" i="2"/>
  <c r="N59" i="2"/>
  <c r="O59" i="2"/>
  <c r="P59" i="2"/>
  <c r="Q59" i="2"/>
  <c r="R59" i="2"/>
  <c r="S59" i="2"/>
  <c r="T59" i="2"/>
  <c r="U59" i="2"/>
  <c r="V59" i="2"/>
  <c r="W59" i="2"/>
  <c r="X59" i="2"/>
  <c r="Y59" i="2"/>
  <c r="Z59" i="2"/>
  <c r="AA59" i="2"/>
  <c r="AB59" i="2"/>
  <c r="F60" i="2"/>
  <c r="G60" i="2"/>
  <c r="H60" i="2"/>
  <c r="I60" i="2"/>
  <c r="J60" i="2"/>
  <c r="K60" i="2"/>
  <c r="L60" i="2"/>
  <c r="M60" i="2"/>
  <c r="N60" i="2"/>
  <c r="O60" i="2"/>
  <c r="P60" i="2"/>
  <c r="Q60" i="2"/>
  <c r="R60" i="2"/>
  <c r="S60" i="2"/>
  <c r="T60" i="2"/>
  <c r="U60" i="2"/>
  <c r="V60" i="2"/>
  <c r="W60" i="2"/>
  <c r="X60" i="2"/>
  <c r="Y60" i="2"/>
  <c r="Z60" i="2"/>
  <c r="AA60" i="2"/>
  <c r="AB60" i="2"/>
  <c r="F61" i="2"/>
  <c r="G61" i="2"/>
  <c r="H61" i="2"/>
  <c r="I61" i="2"/>
  <c r="J61" i="2"/>
  <c r="K61" i="2"/>
  <c r="L61" i="2"/>
  <c r="M61" i="2"/>
  <c r="N61" i="2"/>
  <c r="O61" i="2"/>
  <c r="P61" i="2"/>
  <c r="Q61" i="2"/>
  <c r="R61" i="2"/>
  <c r="S61" i="2"/>
  <c r="T61" i="2"/>
  <c r="U61" i="2"/>
  <c r="V61" i="2"/>
  <c r="W61" i="2"/>
  <c r="X61" i="2"/>
  <c r="Y61" i="2"/>
  <c r="Z61" i="2"/>
  <c r="AA61" i="2"/>
  <c r="AB61" i="2"/>
  <c r="F62" i="2"/>
  <c r="G62" i="2"/>
  <c r="H62" i="2"/>
  <c r="I62" i="2"/>
  <c r="J62" i="2"/>
  <c r="K62" i="2"/>
  <c r="L62" i="2"/>
  <c r="M62" i="2"/>
  <c r="N62" i="2"/>
  <c r="O62" i="2"/>
  <c r="P62" i="2"/>
  <c r="Q62" i="2"/>
  <c r="R62" i="2"/>
  <c r="S62" i="2"/>
  <c r="T62" i="2"/>
  <c r="U62" i="2"/>
  <c r="V62" i="2"/>
  <c r="W62" i="2"/>
  <c r="X62" i="2"/>
  <c r="Y62" i="2"/>
  <c r="Z62" i="2"/>
  <c r="AA62" i="2"/>
  <c r="AB62" i="2"/>
  <c r="E60" i="2"/>
  <c r="E61" i="2"/>
  <c r="E62" i="2"/>
  <c r="F54" i="2"/>
  <c r="G54" i="2"/>
  <c r="H54" i="2"/>
  <c r="I54" i="2"/>
  <c r="J54" i="2"/>
  <c r="K54" i="2"/>
  <c r="L54" i="2"/>
  <c r="M54" i="2"/>
  <c r="N54" i="2"/>
  <c r="O54" i="2"/>
  <c r="P54" i="2"/>
  <c r="Q54" i="2"/>
  <c r="R54" i="2"/>
  <c r="S54" i="2"/>
  <c r="T54" i="2"/>
  <c r="U54" i="2"/>
  <c r="V54" i="2"/>
  <c r="W54" i="2"/>
  <c r="X54" i="2"/>
  <c r="Y54" i="2"/>
  <c r="Z54" i="2"/>
  <c r="AA54" i="2"/>
  <c r="AB54" i="2"/>
  <c r="F55" i="2"/>
  <c r="G55" i="2"/>
  <c r="H55" i="2"/>
  <c r="I55" i="2"/>
  <c r="J55" i="2"/>
  <c r="K55" i="2"/>
  <c r="L55" i="2"/>
  <c r="M55" i="2"/>
  <c r="N55" i="2"/>
  <c r="O55" i="2"/>
  <c r="P55" i="2"/>
  <c r="Q55" i="2"/>
  <c r="R55" i="2"/>
  <c r="S55" i="2"/>
  <c r="T55" i="2"/>
  <c r="U55" i="2"/>
  <c r="V55" i="2"/>
  <c r="W55" i="2"/>
  <c r="X55" i="2"/>
  <c r="Y55" i="2"/>
  <c r="Z55" i="2"/>
  <c r="AA55" i="2"/>
  <c r="AB55" i="2"/>
  <c r="F56" i="2"/>
  <c r="G56" i="2"/>
  <c r="H56" i="2"/>
  <c r="I56" i="2"/>
  <c r="J56" i="2"/>
  <c r="K56" i="2"/>
  <c r="L56" i="2"/>
  <c r="M56" i="2"/>
  <c r="N56" i="2"/>
  <c r="O56" i="2"/>
  <c r="P56" i="2"/>
  <c r="Q56" i="2"/>
  <c r="R56" i="2"/>
  <c r="S56" i="2"/>
  <c r="T56" i="2"/>
  <c r="U56" i="2"/>
  <c r="V56" i="2"/>
  <c r="W56" i="2"/>
  <c r="X56" i="2"/>
  <c r="Y56" i="2"/>
  <c r="Z56" i="2"/>
  <c r="AA56" i="2"/>
  <c r="AB56" i="2"/>
  <c r="F57" i="2"/>
  <c r="G57" i="2"/>
  <c r="H57" i="2"/>
  <c r="I57" i="2"/>
  <c r="J57" i="2"/>
  <c r="K57" i="2"/>
  <c r="L57" i="2"/>
  <c r="M57" i="2"/>
  <c r="N57" i="2"/>
  <c r="O57" i="2"/>
  <c r="P57" i="2"/>
  <c r="Q57" i="2"/>
  <c r="R57" i="2"/>
  <c r="S57" i="2"/>
  <c r="T57" i="2"/>
  <c r="U57" i="2"/>
  <c r="V57" i="2"/>
  <c r="W57" i="2"/>
  <c r="X57" i="2"/>
  <c r="Y57" i="2"/>
  <c r="Z57" i="2"/>
  <c r="AA57" i="2"/>
  <c r="AB57" i="2"/>
  <c r="E55" i="2"/>
  <c r="E56" i="2"/>
  <c r="E57" i="2"/>
  <c r="E59" i="2"/>
  <c r="E54" i="2"/>
  <c r="F10" i="10" l="1"/>
  <c r="I10" i="10" s="1"/>
  <c r="G10" i="10"/>
  <c r="J10" i="10" s="1"/>
  <c r="H10" i="10"/>
  <c r="K10" i="10" s="1"/>
  <c r="H6" i="10"/>
  <c r="G6" i="10"/>
  <c r="J6" i="10" s="1"/>
  <c r="F6" i="10"/>
  <c r="E18" i="10"/>
  <c r="F12" i="10"/>
  <c r="I12" i="10" s="1"/>
  <c r="G12" i="10"/>
  <c r="J12" i="10" s="1"/>
  <c r="H12" i="10"/>
  <c r="K12" i="10" s="1"/>
  <c r="H11" i="10"/>
  <c r="K11" i="10" s="1"/>
  <c r="F11" i="10"/>
  <c r="I11" i="10" s="1"/>
  <c r="G11" i="10"/>
  <c r="J11" i="10" s="1"/>
  <c r="H14" i="10"/>
  <c r="K14" i="10" s="1"/>
  <c r="G14" i="10"/>
  <c r="J14" i="10" s="1"/>
  <c r="F14" i="10"/>
  <c r="I14" i="10" s="1"/>
  <c r="G9" i="10"/>
  <c r="J9" i="10" s="1"/>
  <c r="H9" i="10"/>
  <c r="K9" i="10" s="1"/>
  <c r="F9" i="10"/>
  <c r="I9" i="10" s="1"/>
  <c r="H7" i="10"/>
  <c r="K7" i="10" s="1"/>
  <c r="F7" i="10"/>
  <c r="I7" i="10" s="1"/>
  <c r="G7" i="10"/>
  <c r="J7" i="10" s="1"/>
  <c r="K6" i="10"/>
  <c r="B18" i="10"/>
  <c r="C17" i="20"/>
  <c r="C17" i="19"/>
  <c r="C17" i="13"/>
  <c r="C17" i="17"/>
  <c r="F18" i="10" l="1"/>
  <c r="I18" i="10" s="1"/>
  <c r="G18" i="10"/>
  <c r="J18" i="10" s="1"/>
  <c r="I6" i="10"/>
  <c r="H18" i="10"/>
  <c r="K18"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tc={C04C4D6F-16A5-442B-865A-E0BCD410E482}</author>
  </authors>
  <commentList>
    <comment ref="E11" authorId="0" shapeId="0" xr:uid="{C04C4D6F-16A5-442B-865A-E0BCD410E482}">
      <text>
        <t>[Threaded comment]
Your version of Excel allows you to read this threaded comment; however, any edits to it will get removed if the file is opened in a newer version of Excel. Learn more: https://go.microsoft.com/fwlink/?linkid=870924
Comment:
    Mapped as "BreakRoom" in the large office model. Can assume the same here? However, i don't have the ASHRAE 90.1 standards for each of the vintages... So I will just refer to the comment below.
Reply:
    When I use the same values as were used for "Lobby," I get the same weighted average values (except for the one for 2004, which is off by 0.01) that are listed in the the tables in the final detailed report. Thus, this is what I am currentlty using in this scorecard report.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tc={0C2E86F0-676F-4FE6-A629-8C473D764040}</author>
    <author>tc={E552BAF4-9316-4983-BEB2-32DC57352400}</author>
  </authors>
  <commentList>
    <comment ref="D4" authorId="0" shapeId="0" xr:uid="{0C2E86F0-676F-4FE6-A629-8C473D764040}">
      <text>
        <t>[Threaded comment]
Your version of Excel allows you to read this threaded comment; however, any edits to it will get removed if the file is opened in a newer version of Excel. Learn more: https://go.microsoft.com/fwlink/?linkid=870924
Comment:
    Types taken from ASHRAE 90.1 (2004), Table 9.6.1. 
These types also match those in the OpenStudio_Standards workbook (with the exceptions of Lounge/Recreation and Classroom/Lecture/Training, which are not included in the OpenStudio_Standards workbook).</t>
      </text>
    </comment>
    <comment ref="I18" authorId="1" shapeId="0" xr:uid="{E552BAF4-9316-4983-BEB2-32DC57352400}">
      <text>
        <t>[Threaded comment]
Your version of Excel allows you to read this threaded comment; however, any edits to it will get removed if the file is opened in a newer version of Excel. Learn more: https://go.microsoft.com/fwlink/?linkid=870924
Comment:
    I copied this formula from the original PNNL medium office scorecard; however, I just wanted to make a note that the formula for these totals for the small and medium offices differ from that in the large office scorecard. The formula in the large office seems to account for multipliers that do NOT equal 1.</t>
      </text>
    </comment>
  </commentList>
</comments>
</file>

<file path=xl/sharedStrings.xml><?xml version="1.0" encoding="utf-8"?>
<sst xmlns="http://schemas.openxmlformats.org/spreadsheetml/2006/main" count="689" uniqueCount="408">
  <si>
    <t>Gas furnace inside the packaged air conditioning unit</t>
  </si>
  <si>
    <t xml:space="preserve">    Supply Fan Total Efficiency (%)</t>
  </si>
  <si>
    <t>Pump</t>
  </si>
  <si>
    <t>Supply Fan</t>
  </si>
  <si>
    <t xml:space="preserve">     Pump Type</t>
  </si>
  <si>
    <t>Cooling Tower</t>
  </si>
  <si>
    <t xml:space="preserve">     Cooling Tower Type</t>
  </si>
  <si>
    <t xml:space="preserve">    Tank Volume (gal)</t>
  </si>
  <si>
    <t>Elevator</t>
  </si>
  <si>
    <t>Exterior Lighting</t>
  </si>
  <si>
    <t>(°C)</t>
  </si>
  <si>
    <t>(°F)</t>
  </si>
  <si>
    <t xml:space="preserve">    Supply Fan Pressure Drop</t>
  </si>
  <si>
    <t xml:space="preserve">Thermal Zoning
</t>
  </si>
  <si>
    <t>Program</t>
  </si>
  <si>
    <t>Form</t>
  </si>
  <si>
    <t>Number of Floors</t>
  </si>
  <si>
    <t>Window Locations</t>
  </si>
  <si>
    <t>Shading Geometry</t>
  </si>
  <si>
    <t>Azimuth</t>
  </si>
  <si>
    <t>Exterior walls</t>
  </si>
  <si>
    <t>Roof</t>
  </si>
  <si>
    <t>Window</t>
  </si>
  <si>
    <t>Foundation</t>
  </si>
  <si>
    <t>Foundation Type</t>
  </si>
  <si>
    <t>Interior Partitions</t>
  </si>
  <si>
    <t>Internal Mass</t>
  </si>
  <si>
    <t>Air Barrier System</t>
  </si>
  <si>
    <t>HVAC</t>
  </si>
  <si>
    <t>System Type</t>
  </si>
  <si>
    <t>HVAC Sizing</t>
  </si>
  <si>
    <t>HVAC Efficiency</t>
  </si>
  <si>
    <t>HVAC Control</t>
  </si>
  <si>
    <t>Service Water Heating</t>
  </si>
  <si>
    <t>Internal Loads &amp; Schedules</t>
  </si>
  <si>
    <t>Lighting</t>
  </si>
  <si>
    <t>Schedule</t>
  </si>
  <si>
    <t>Occupancy</t>
  </si>
  <si>
    <t>BLDG_LIGHT_SCH</t>
  </si>
  <si>
    <t>BLDG_OCC_SCH</t>
  </si>
  <si>
    <t>BLDG_EQUIP_SCH</t>
  </si>
  <si>
    <t>Infiltration Schedule</t>
  </si>
  <si>
    <t>HTGSETP_SCH</t>
  </si>
  <si>
    <t>CLGSETP_SCH</t>
  </si>
  <si>
    <t>BLDG_SWH_SCH</t>
  </si>
  <si>
    <t>Type</t>
  </si>
  <si>
    <t>Through</t>
  </si>
  <si>
    <t>Day of Week</t>
  </si>
  <si>
    <t>Through 12/31</t>
  </si>
  <si>
    <t>WD, SummerDesign</t>
  </si>
  <si>
    <t>Sat, WinterDesign</t>
  </si>
  <si>
    <t>Sun, Hol, Other</t>
  </si>
  <si>
    <t>Fraction</t>
  </si>
  <si>
    <t>All</t>
  </si>
  <si>
    <t>HVACOperationSchd</t>
  </si>
  <si>
    <t>SummerDesign</t>
  </si>
  <si>
    <t>BLDG_ELEVATORS</t>
  </si>
  <si>
    <t>Temperature</t>
  </si>
  <si>
    <t>WinterDesign</t>
  </si>
  <si>
    <t>MinOA_MotorizedDamper_Sched</t>
  </si>
  <si>
    <t>MinOA_Sched</t>
  </si>
  <si>
    <t>1 am</t>
  </si>
  <si>
    <t>2 am</t>
  </si>
  <si>
    <t>3 am</t>
  </si>
  <si>
    <t>4 am</t>
  </si>
  <si>
    <t>5 am</t>
  </si>
  <si>
    <t>6 am</t>
  </si>
  <si>
    <t>7 am</t>
  </si>
  <si>
    <t>8 am</t>
  </si>
  <si>
    <t>9 am</t>
  </si>
  <si>
    <t>10 am</t>
  </si>
  <si>
    <t>11 am</t>
  </si>
  <si>
    <t>Noon</t>
  </si>
  <si>
    <t>1 pm</t>
  </si>
  <si>
    <t>2 pm</t>
  </si>
  <si>
    <t>3 pm</t>
  </si>
  <si>
    <t>4 pm</t>
  </si>
  <si>
    <t>5 pm</t>
  </si>
  <si>
    <t>6 pm</t>
  </si>
  <si>
    <t>7 pm</t>
  </si>
  <si>
    <t>8 pm</t>
  </si>
  <si>
    <t>9 pm</t>
  </si>
  <si>
    <t>10 pm</t>
  </si>
  <si>
    <t>11 pm</t>
  </si>
  <si>
    <t>12 pm</t>
  </si>
  <si>
    <t>Item</t>
  </si>
  <si>
    <t>Data Source</t>
  </si>
  <si>
    <t>Vintage</t>
  </si>
  <si>
    <t>NEW CONSTRUCTION</t>
  </si>
  <si>
    <t>Location 
(Representing 8 Climate Zones)</t>
  </si>
  <si>
    <t>Available fuel types</t>
  </si>
  <si>
    <t>Building Type (Principal Building Function)</t>
  </si>
  <si>
    <t>Building Prototype</t>
  </si>
  <si>
    <t>Total Floor Area (sq feet)</t>
  </si>
  <si>
    <t xml:space="preserve">Building shape </t>
  </si>
  <si>
    <t xml:space="preserve">Aspect Ratio </t>
  </si>
  <si>
    <t>Window Fraction
(Window-to-Wall Ratio)</t>
  </si>
  <si>
    <t>Floor to floor height (feet)</t>
  </si>
  <si>
    <t>Floor to ceiling height (feet)</t>
  </si>
  <si>
    <t>Glazing sill height (feet)</t>
  </si>
  <si>
    <t>Architecture</t>
  </si>
  <si>
    <t xml:space="preserve">    Construction</t>
  </si>
  <si>
    <t xml:space="preserve">    Dimensions</t>
  </si>
  <si>
    <t xml:space="preserve">    Tilts and orientations</t>
  </si>
  <si>
    <t xml:space="preserve">    Glass-Type and frame</t>
  </si>
  <si>
    <t xml:space="preserve">    SHGC (all)</t>
  </si>
  <si>
    <t xml:space="preserve">    Visible transmittance</t>
  </si>
  <si>
    <t xml:space="preserve">    Operable area</t>
  </si>
  <si>
    <t xml:space="preserve">   Construction</t>
  </si>
  <si>
    <t xml:space="preserve">   Dimensions</t>
  </si>
  <si>
    <t xml:space="preserve">    Heating type</t>
  </si>
  <si>
    <t xml:space="preserve">    Cooling type</t>
  </si>
  <si>
    <t xml:space="preserve">    Distribution and terminal units</t>
  </si>
  <si>
    <t xml:space="preserve">    Air Conditioning</t>
  </si>
  <si>
    <t xml:space="preserve">    Heating</t>
  </si>
  <si>
    <t xml:space="preserve">    Supply air temperature</t>
  </si>
  <si>
    <t xml:space="preserve">    Chilled water supply temperatures</t>
  </si>
  <si>
    <t xml:space="preserve">    Hot water supply temperatures</t>
  </si>
  <si>
    <t xml:space="preserve">    Fan schedules</t>
  </si>
  <si>
    <t xml:space="preserve">    Economizers</t>
  </si>
  <si>
    <t xml:space="preserve">    Ventilation</t>
  </si>
  <si>
    <t xml:space="preserve">    Demand Control Ventilation</t>
  </si>
  <si>
    <t xml:space="preserve">    Energy Recovery</t>
  </si>
  <si>
    <t xml:space="preserve">     Pump Power</t>
  </si>
  <si>
    <t xml:space="preserve">    SWH type</t>
  </si>
  <si>
    <t xml:space="preserve">    Fuel type</t>
  </si>
  <si>
    <t xml:space="preserve">    Thermal efficiency (%)</t>
  </si>
  <si>
    <t xml:space="preserve">    Water temperature setpoint</t>
  </si>
  <si>
    <t xml:space="preserve">    Water consumption</t>
  </si>
  <si>
    <t xml:space="preserve">    Schedule</t>
  </si>
  <si>
    <t xml:space="preserve">    Daylighting Controls</t>
  </si>
  <si>
    <t xml:space="preserve">    Occupancy Sensors</t>
  </si>
  <si>
    <t xml:space="preserve">Plug load </t>
  </si>
  <si>
    <t xml:space="preserve">    Average people</t>
  </si>
  <si>
    <t>References</t>
  </si>
  <si>
    <t>HVAC Schedules</t>
  </si>
  <si>
    <t>Internal Loads Schedules</t>
  </si>
  <si>
    <t>Service Water Heater Load Schedule</t>
  </si>
  <si>
    <t xml:space="preserve">    Thermostat Setpoint</t>
  </si>
  <si>
    <t xml:space="preserve">    Thermostat Setback</t>
  </si>
  <si>
    <t>75°F Cooling/70°F Heating</t>
  </si>
  <si>
    <t>User's Manual for ASHRAE Standard 90.1-2004 (Appendix G)</t>
  </si>
  <si>
    <t>Misc.</t>
  </si>
  <si>
    <t xml:space="preserve">    Thermal properties for ground level floor
    U-factor (Btu / h * ft2 * °F) 
    and/or
    R-value (h * ft2 * °F / Btu)</t>
  </si>
  <si>
    <t xml:space="preserve">    Thermal properties for basement walls</t>
  </si>
  <si>
    <t>2 x 4 uninsulated stud wall</t>
  </si>
  <si>
    <r>
      <t xml:space="preserve">PNNL's CBECS Study. 2006. </t>
    </r>
    <r>
      <rPr>
        <i/>
        <sz val="10"/>
        <rFont val="Arial"/>
        <family val="2"/>
      </rPr>
      <t xml:space="preserve">Review of Pre- and Post-1980 Buildings in CBECS – HVAC Equipment. </t>
    </r>
    <r>
      <rPr>
        <sz val="10"/>
        <rFont val="Arial"/>
        <family val="2"/>
      </rPr>
      <t>Dave Winiarski, Wei Jiang and Mark Halverson.  Pacific Northwest National Laboratory.  December 2006.</t>
    </r>
  </si>
  <si>
    <r>
      <t xml:space="preserve">PNNL's CBECS Study. 2007. </t>
    </r>
    <r>
      <rPr>
        <i/>
        <sz val="10"/>
        <rFont val="Arial"/>
        <family val="2"/>
      </rPr>
      <t>Analysis of Building Envelope Construction in 2003 CBECS Buildings.</t>
    </r>
    <r>
      <rPr>
        <sz val="10"/>
        <rFont val="Arial"/>
        <family val="2"/>
      </rPr>
      <t xml:space="preserve"> Dave Winiarski, Mark Halverson, and Wei Jiang. Pacific Northwest National Laboratory.  March 2007.</t>
    </r>
  </si>
  <si>
    <t>Skylight</t>
  </si>
  <si>
    <t>NA</t>
  </si>
  <si>
    <t>Slab-on-grade floors (unheated)</t>
  </si>
  <si>
    <t>6 inches standard wood (16.6 lb/ft²)</t>
  </si>
  <si>
    <t>Packaged air conditioning unit</t>
  </si>
  <si>
    <t xml:space="preserve">     Cooling Tower Efficiency</t>
  </si>
  <si>
    <t>9 
(4 ft above-ceiling plenum)</t>
  </si>
  <si>
    <t>3.35 ft 
(top of the window is 7.64 ft high with 4.29 ft high glass)</t>
  </si>
  <si>
    <t>53,600
(163.8 ft x 109.2 ft)</t>
  </si>
  <si>
    <t>8" concrete slab poured directly on to the earth</t>
  </si>
  <si>
    <t xml:space="preserve">     Rated Pump Head</t>
  </si>
  <si>
    <t>INFIL_SCH_PNNL</t>
  </si>
  <si>
    <t>(Fan Schedule)</t>
  </si>
  <si>
    <t xml:space="preserve">80°F Cooling/60°F Heating
</t>
  </si>
  <si>
    <t xml:space="preserve">   Infiltration</t>
  </si>
  <si>
    <t>Total Occupants</t>
  </si>
  <si>
    <t>Zone</t>
  </si>
  <si>
    <r>
      <t>Area (ft</t>
    </r>
    <r>
      <rPr>
        <b/>
        <vertAlign val="superscript"/>
        <sz val="10"/>
        <rFont val="Arial"/>
        <family val="2"/>
      </rPr>
      <t>2</t>
    </r>
    <r>
      <rPr>
        <b/>
        <sz val="10"/>
        <rFont val="Arial"/>
        <family val="2"/>
      </rPr>
      <t>)</t>
    </r>
  </si>
  <si>
    <t>Multipliers</t>
  </si>
  <si>
    <t>Assumed Space Type</t>
  </si>
  <si>
    <t>90.1-2004
(62-1999)</t>
  </si>
  <si>
    <t>90.1-2007
(62.1-2004)</t>
  </si>
  <si>
    <t>90.1-2010
(62.1-2007)</t>
  </si>
  <si>
    <t>Residential single bedroom apartment</t>
  </si>
  <si>
    <t>Office space</t>
  </si>
  <si>
    <t>Corridors (public spaces)</t>
  </si>
  <si>
    <t>TOTAL</t>
  </si>
  <si>
    <t>Minimum Outdoor Ventilation Air Requirements</t>
  </si>
  <si>
    <t>Descriptions</t>
  </si>
  <si>
    <t xml:space="preserve">Steel-Frame Walls (2X4 16IN OC)
0.4 in. Stucco+5/8 in. gypsum board + wall Insulation+5/8 in. </t>
  </si>
  <si>
    <t>Zone Summary</t>
  </si>
  <si>
    <t>Conditioned [Y/N]</t>
  </si>
  <si>
    <t>(90.1-2004 baseline requirements for LPD)</t>
  </si>
  <si>
    <t xml:space="preserve">Gowri K, DW Winiarski, and RE Jarnagin.  2009.  Infiltration modeling guidelines for commercial building energy analysis .  PNNL-18898, Pacific Northwest National Laboratory, Richland, WA.  http://www.pnl.gov/main/publications/external/technical_reports/PNNL-18898.pdf
</t>
  </si>
  <si>
    <t>Quantity</t>
  </si>
  <si>
    <t>Motor type</t>
  </si>
  <si>
    <t>Heat Gain to Building</t>
  </si>
  <si>
    <t>Interior</t>
  </si>
  <si>
    <t>Motor and fan/lights Schedules</t>
  </si>
  <si>
    <t>Peak Motor Power
(W/elevator)</t>
  </si>
  <si>
    <t>Peak Fan/lights Power
(W/elevator)</t>
  </si>
  <si>
    <t xml:space="preserve">    Peak Power (W)</t>
  </si>
  <si>
    <t>Reference: 
DOE Commercial Reference Building Models of the National Building Stock</t>
  </si>
  <si>
    <t>90.1 Mechanical Subcommittee, Elevator Working Group</t>
  </si>
  <si>
    <t>DOE Commercial Reference Building TSD and models (V1.3_5.0) and Addendum DF to 90.1-2007</t>
  </si>
  <si>
    <t>AREA WEIGHTED AVERAGE</t>
  </si>
  <si>
    <r>
      <t>TOTAL</t>
    </r>
    <r>
      <rPr>
        <vertAlign val="superscript"/>
        <sz val="10"/>
        <color indexed="8"/>
        <rFont val="Arial"/>
        <family val="2"/>
      </rPr>
      <t xml:space="preserve">1 </t>
    </r>
  </si>
  <si>
    <r>
      <t>1.</t>
    </r>
    <r>
      <rPr>
        <sz val="7"/>
        <rFont val="Times New Roman"/>
        <family val="1"/>
      </rPr>
      <t> </t>
    </r>
    <r>
      <rPr>
        <sz val="11"/>
        <rFont val="Calibri"/>
        <family val="2"/>
      </rPr>
      <t xml:space="preserve">Only volume, and gross wall area include unconditioned space.   </t>
    </r>
  </si>
  <si>
    <t xml:space="preserve">Maximum 104F, Minimum 55F </t>
  </si>
  <si>
    <t>Weekday</t>
  </si>
  <si>
    <t>Saturday</t>
  </si>
  <si>
    <t>Weekday, SummerDesign</t>
  </si>
  <si>
    <t>Saturday, WinterDesign</t>
  </si>
  <si>
    <t>On/off</t>
  </si>
  <si>
    <t>BLDG_EXTERIOR_LIGHT</t>
  </si>
  <si>
    <t>(AstronomicalClock control)</t>
  </si>
  <si>
    <t>All Days</t>
  </si>
  <si>
    <t>Exterior Lighting Schedule</t>
  </si>
  <si>
    <t>33%
(Window Dimensions: 
163.8 ft x 4.29 ft on the long side of facade  
109.2 ft x 4.29 ft on the short side of the façade)</t>
  </si>
  <si>
    <t>Hypothetical window with weighted U-factor and SHGC</t>
  </si>
  <si>
    <t>140 F</t>
  </si>
  <si>
    <t>Prototype Building Modeling Specifications</t>
  </si>
  <si>
    <t>Office</t>
  </si>
  <si>
    <t>2003 CBECS Data and PNNL's CBECS Study 2007.
When applicable, certain codes or standards may restrict the window area to lower fractions</t>
  </si>
  <si>
    <t>None</t>
  </si>
  <si>
    <t>Non-directional</t>
  </si>
  <si>
    <t>Construction type: 2003 CBECS Data and PNNL's CBECS Study 2007.
Base assembly from 90.1 Appendix A.</t>
  </si>
  <si>
    <t>Requirements in codes or standards
Nonresidential; Walls, Above-Grade, Steel-Framed</t>
  </si>
  <si>
    <t>Applicable codes or standards</t>
  </si>
  <si>
    <t xml:space="preserve">Based on floor area and aspect ratio </t>
  </si>
  <si>
    <t>Vertical</t>
  </si>
  <si>
    <t>Built-up roof: 
Roof membrane+roof insulation+metal decking</t>
  </si>
  <si>
    <t>Construction type: 2003 CBECS Data and PNNL's CBECS Study 2007. 
Base assembly from 90.1 Appendix A.</t>
  </si>
  <si>
    <t>Requirements in codes or standards
Nonresidential; Roofs, Insulation entirely above deck</t>
  </si>
  <si>
    <t>Based on window fraction, location, glazing sill height, floor area and aspect ratio</t>
  </si>
  <si>
    <t>Based on floor area and aspect ratio</t>
  </si>
  <si>
    <t>Horizontal</t>
  </si>
  <si>
    <t>Same as above requirements</t>
  </si>
  <si>
    <t xml:space="preserve">Ducker Fenestration Market Data provided by the 90.1 Envelope Subcommittee </t>
  </si>
  <si>
    <t>Not modeled</t>
  </si>
  <si>
    <t>Based on floor plan and floor-to-floor height</t>
  </si>
  <si>
    <t>VAV terminal box with damper and electric reheating coil</t>
  </si>
  <si>
    <t>Autosized to design day</t>
  </si>
  <si>
    <t>Requirements in codes or standards
Minimum equipment efficiency for air conditioners and condensing units</t>
  </si>
  <si>
    <t>Requirements in codes or standards
Minimum equipment efficiency for warm air furnaces</t>
  </si>
  <si>
    <t>Temperature setpoint reset may be required by codes and standards.</t>
  </si>
  <si>
    <t>Requirements in codes or standards</t>
  </si>
  <si>
    <r>
      <t xml:space="preserve">ASHRAE Standard 62.1 or International Mechanical Code
See under </t>
    </r>
    <r>
      <rPr>
        <b/>
        <sz val="10"/>
        <rFont val="Arial"/>
        <family val="2"/>
      </rPr>
      <t>Outdoor Air</t>
    </r>
    <r>
      <rPr>
        <i/>
        <sz val="10"/>
        <rFont val="Arial"/>
        <family val="2"/>
      </rPr>
      <t>.</t>
    </r>
  </si>
  <si>
    <t>Depending on the fan motor size and requirements in codes or standards</t>
  </si>
  <si>
    <t>Requirements in applicable codes or standards for motor efficiency and fan power limitation</t>
  </si>
  <si>
    <t>Depending on the fan supply air cfm</t>
  </si>
  <si>
    <t>Service hot water (SWH): constant speed</t>
  </si>
  <si>
    <t>SWH pump: first estimated based on circulation flow and then adjusted based on modeled design flow</t>
  </si>
  <si>
    <t>Autosized</t>
  </si>
  <si>
    <t>Storage tank</t>
  </si>
  <si>
    <t>Natural gas</t>
  </si>
  <si>
    <t>ASHRAE Standard 62.1</t>
  </si>
  <si>
    <t>Goel S, M Rosenberg, R Athalye, Y Xie, W Wang, R Hart, J Zhang, V Mendon. 2014. Enhancements to ASHRAE Standard 90.1 Prototype Building Models.  PNNL-23269, Pacific Northwest National Laboratory, Richland, Washington.  http://www.pnnl.gov/main/publications/external/technical_reports/PNNL-23269.pdf</t>
  </si>
  <si>
    <t xml:space="preserve">Notes: </t>
  </si>
  <si>
    <t xml:space="preserve">The schedules are also subject to changes in different models based on applicable code requrirements triggered by cllimate zone, system capacity, control type, or other criteria. </t>
  </si>
  <si>
    <t>Gas, electricity</t>
  </si>
  <si>
    <t>Evenly distributed along four façades</t>
  </si>
  <si>
    <t>Based on design assumptions for façade, parking lot, entrance, etc. and requirements in codes or standards</t>
  </si>
  <si>
    <t>Requirements in codes or standards
Nonresidential; vertical glazing</t>
  </si>
  <si>
    <t>Requirements in codes or standards
Nonresidential; slab-on-grade floors, unheated</t>
  </si>
  <si>
    <t>Peak: 0.2016 cfm/sf of above grade exterior wall surface area, adjusted by wind (when fans turn off)
Off Peak: 25% of peak infiltration rate (when fans turn on)
Additional infiltration through building entrance</t>
  </si>
  <si>
    <t>Hydraulic</t>
  </si>
  <si>
    <r>
      <t xml:space="preserve">    U-factor (Btu / h * ft</t>
    </r>
    <r>
      <rPr>
        <vertAlign val="superscript"/>
        <sz val="10"/>
        <rFont val="Arial"/>
        <family val="2"/>
      </rPr>
      <t>2</t>
    </r>
    <r>
      <rPr>
        <sz val="10"/>
        <rFont val="Arial"/>
        <family val="2"/>
      </rPr>
      <t xml:space="preserve"> * °F) and/or
    R-value (h * ft</t>
    </r>
    <r>
      <rPr>
        <vertAlign val="superscript"/>
        <sz val="10"/>
        <rFont val="Arial"/>
        <family val="2"/>
      </rPr>
      <t>2</t>
    </r>
    <r>
      <rPr>
        <sz val="10"/>
        <rFont val="Arial"/>
        <family val="2"/>
      </rPr>
      <t xml:space="preserve"> * °F / Btu)</t>
    </r>
  </si>
  <si>
    <r>
      <t xml:space="preserve">    U-factor (Btu / h * ft</t>
    </r>
    <r>
      <rPr>
        <vertAlign val="superscript"/>
        <sz val="10"/>
        <rFont val="Arial"/>
        <family val="2"/>
      </rPr>
      <t>2</t>
    </r>
    <r>
      <rPr>
        <sz val="10"/>
        <rFont val="Arial"/>
        <family val="2"/>
      </rPr>
      <t xml:space="preserve"> * °F) </t>
    </r>
  </si>
  <si>
    <r>
      <t xml:space="preserve">Reference: 
PNNL-18898. </t>
    </r>
    <r>
      <rPr>
        <i/>
        <sz val="10"/>
        <rFont val="Arial"/>
        <family val="2"/>
      </rPr>
      <t>Infiltration Modeling Guidelines for Commercial Building Energy Analysis</t>
    </r>
    <r>
      <rPr>
        <sz val="10"/>
        <rFont val="Arial"/>
        <family val="2"/>
      </rPr>
      <t xml:space="preserve">.
PNNL-20026. </t>
    </r>
    <r>
      <rPr>
        <i/>
        <sz val="10"/>
        <rFont val="Arial"/>
        <family val="2"/>
      </rPr>
      <t>Energy Saving Impact of ASHRAE 90.1 Vestibule Requirements: Modeling of Air Infiltration through Door Openings.</t>
    </r>
    <r>
      <rPr>
        <sz val="10"/>
        <rFont val="Arial"/>
        <family val="2"/>
      </rPr>
      <t xml:space="preserve">
Modeled peak infiltration rate may be different for different codes or standards because of their continuous air barrier requirements.</t>
    </r>
  </si>
  <si>
    <r>
      <t xml:space="preserve">2003 CBECS Data, PNNL's CBECS Study 2006, and 90.1 Mechanical Subcommittee input.
PNNL-23269 </t>
    </r>
    <r>
      <rPr>
        <i/>
        <sz val="10"/>
        <rFont val="Arial"/>
        <family val="2"/>
      </rPr>
      <t>Enhancements to ASHRAE Standard 90.1 Prototype Building Models</t>
    </r>
  </si>
  <si>
    <r>
      <t xml:space="preserve">See under </t>
    </r>
    <r>
      <rPr>
        <b/>
        <sz val="10"/>
        <rFont val="Arial"/>
        <family val="2"/>
      </rPr>
      <t>Schedules</t>
    </r>
  </si>
  <si>
    <r>
      <t xml:space="preserve">Reference:
</t>
    </r>
    <r>
      <rPr>
        <i/>
        <sz val="10"/>
        <rFont val="Arial"/>
        <family val="2"/>
      </rPr>
      <t>PNNL 2014. Enhancements to ASHRAE Standard 90.1 Prototype Building Models</t>
    </r>
  </si>
  <si>
    <r>
      <t xml:space="preserve">    Average power density (W/ft</t>
    </r>
    <r>
      <rPr>
        <vertAlign val="superscript"/>
        <sz val="10"/>
        <rFont val="Arial"/>
        <family val="2"/>
      </rPr>
      <t>2</t>
    </r>
    <r>
      <rPr>
        <sz val="10"/>
        <rFont val="Arial"/>
        <family val="2"/>
      </rPr>
      <t>)</t>
    </r>
  </si>
  <si>
    <r>
      <t xml:space="preserve">Requirements in codes or standards
See </t>
    </r>
    <r>
      <rPr>
        <b/>
        <sz val="10"/>
        <rFont val="Arial"/>
        <family val="2"/>
      </rPr>
      <t>Zone Summary</t>
    </r>
  </si>
  <si>
    <r>
      <t xml:space="preserve">See under </t>
    </r>
    <r>
      <rPr>
        <b/>
        <sz val="10"/>
        <rFont val="Arial"/>
        <family val="2"/>
      </rPr>
      <t>Zone Summary</t>
    </r>
  </si>
  <si>
    <r>
      <t xml:space="preserve">See under </t>
    </r>
    <r>
      <rPr>
        <b/>
        <sz val="10"/>
        <rFont val="Arial"/>
        <family val="2"/>
      </rPr>
      <t xml:space="preserve">Schedules </t>
    </r>
    <r>
      <rPr>
        <sz val="10"/>
        <rFont val="Arial"/>
        <family val="2"/>
      </rPr>
      <t>and control requirements in codes or standards</t>
    </r>
  </si>
  <si>
    <t>Zone 4A: New York, New York (mixed, humid)
Zone 4B: Albuquerque, New Mexico (mixed, dry)
Zone 4C: Seattle, Washington (mixed, marine)
Zone 5A: Buffalo, NY (cool, humid)
Zone 5B: Denver, Colorado (cool, dry)
Zone 5C: Port Angeles, Washington (cool, marine)</t>
  </si>
  <si>
    <t>Zone 6A: Rochester, Minnesota (cold, humid)
Zone 6B: Great Falls, Montana (cold, dry)
Zone 7: International Falls, Minnesota (very cold)
Zone 8: Fairbanks, Alaska (subarctic</t>
  </si>
  <si>
    <t>Selection of representative climates based on ASHRAE Standard 169-2013</t>
  </si>
  <si>
    <t>ASHRAE 2013. ANSI/ASHRAE Standard 169-2013. Climatic Data for Building Design Standards. American Society of Heating, Refrigerating, and Air-Conditioning Engineers, Atlanta, Georgia. Relevant information available as Annex 1 in ASHRAE 2016</t>
  </si>
  <si>
    <t>Zone 1A: Honolulu, Hawaii (very hot, humid)
Zone 1B: New Delhi, India (very hot, dry)
Zone 2A: Tampa, Florida (hot, humid)
Zone 2B: Tucson, Arizona (hot, dry)
Zone 3A: Atlanta, Georgia (warm, humid)
Zone 3B: El Paso, Texas (warm, dry)
Zone 3C: San Diego, California (warm, marine)</t>
  </si>
  <si>
    <t>New Medium Office (Detailed)</t>
  </si>
  <si>
    <t>Mid and Top Floors:</t>
  </si>
  <si>
    <t>Ground Floor:</t>
  </si>
  <si>
    <t>Corridor/Transition</t>
  </si>
  <si>
    <t>Conference Meeting/Multipurpose</t>
  </si>
  <si>
    <t>Lobby</t>
  </si>
  <si>
    <t>Restrooms</t>
  </si>
  <si>
    <t>Electrical/Mechanical</t>
  </si>
  <si>
    <t>Dining Area</t>
  </si>
  <si>
    <t>Classroom/Lecture/Training</t>
  </si>
  <si>
    <t xml:space="preserve">Active Storage </t>
  </si>
  <si>
    <t>Office-open plan</t>
  </si>
  <si>
    <t>Office-enclosed</t>
  </si>
  <si>
    <t>Active Storage</t>
  </si>
  <si>
    <t>Conference/Meeting/Multipurpose</t>
  </si>
  <si>
    <t>Stairs-active</t>
  </si>
  <si>
    <t>Zone Type</t>
  </si>
  <si>
    <t>ActiveStorage_Bot_1</t>
  </si>
  <si>
    <t>ActiveStorage_Bot_2</t>
  </si>
  <si>
    <t>ActiveStorage_Bot_3</t>
  </si>
  <si>
    <t>ActiveStorage_Bot_4</t>
  </si>
  <si>
    <t>ActiveStorage_Mid_1</t>
  </si>
  <si>
    <t>ActiveStorage_Mid_2</t>
  </si>
  <si>
    <t>ActiveStorage_Mid_3</t>
  </si>
  <si>
    <t>ActiveStorage_Mid_4</t>
  </si>
  <si>
    <t>ActiveStorage_Top_1</t>
  </si>
  <si>
    <t>ActiveStorage_Top_2</t>
  </si>
  <si>
    <t>ActiveStorage_Top_3</t>
  </si>
  <si>
    <t>ActiveStorage_Top_4</t>
  </si>
  <si>
    <t>ClassRoom_Bot</t>
  </si>
  <si>
    <t>ConfRoom_Bot_1</t>
  </si>
  <si>
    <t>ConfRoom_Bot_2</t>
  </si>
  <si>
    <t>ConfRoom_Mid_1</t>
  </si>
  <si>
    <t>ConfRoom_Mid_2</t>
  </si>
  <si>
    <t>ConfRoom_Top_1</t>
  </si>
  <si>
    <t>ConfRoom_Top_2</t>
  </si>
  <si>
    <t>Corridor_Bot_1</t>
  </si>
  <si>
    <t>Corridor_Bot_2</t>
  </si>
  <si>
    <t>Corridor_Mid_1</t>
  </si>
  <si>
    <t>Corridor_Mid_2</t>
  </si>
  <si>
    <t>Corridor_Top_1</t>
  </si>
  <si>
    <t>Corridor_Top_2</t>
  </si>
  <si>
    <t>Dining_Bot</t>
  </si>
  <si>
    <t>Dining_Mid</t>
  </si>
  <si>
    <t>Dining_Top</t>
  </si>
  <si>
    <t>EnclosedOffice_Bot_1</t>
  </si>
  <si>
    <t>EnclosedOffice_Bot_2</t>
  </si>
  <si>
    <t>EnclosedOffice_Bot_3</t>
  </si>
  <si>
    <t>EnclosedOffice_Bot_4</t>
  </si>
  <si>
    <t>EnclosedOffice_Mid_1</t>
  </si>
  <si>
    <t>EnclosedOffice_Mid_2</t>
  </si>
  <si>
    <t>EnclosedOffice_Mid_3</t>
  </si>
  <si>
    <t>EnclosedOffice_Top_1</t>
  </si>
  <si>
    <t>EnclosedOffice_Top_2</t>
  </si>
  <si>
    <t>EnclosedOffice_Top_3</t>
  </si>
  <si>
    <t>FirstFloor_Plenum</t>
  </si>
  <si>
    <t>Lobby_Bot</t>
  </si>
  <si>
    <t>Lobby_Mid</t>
  </si>
  <si>
    <t>Lobby_Top</t>
  </si>
  <si>
    <t>Lounge_Bot</t>
  </si>
  <si>
    <t>Mechanical_Bot</t>
  </si>
  <si>
    <t>Mechanical_Mid</t>
  </si>
  <si>
    <t>Mechanical_Top</t>
  </si>
  <si>
    <t>MidFloor_Plenum</t>
  </si>
  <si>
    <t>OpenOffice_Bot_1</t>
  </si>
  <si>
    <t>OpenOffice_Bot_2</t>
  </si>
  <si>
    <t>OpenOffice_Bot_3</t>
  </si>
  <si>
    <t>OpenOffice_Mid_1</t>
  </si>
  <si>
    <t>OpenOffice_Mid_2</t>
  </si>
  <si>
    <t>OpenOffice_Mid_3</t>
  </si>
  <si>
    <t>OpenOffice_Mid_4</t>
  </si>
  <si>
    <t>OpenOffice_Top_1</t>
  </si>
  <si>
    <t>OpenOffice_Top_2</t>
  </si>
  <si>
    <t>OpenOffice_Top_3</t>
  </si>
  <si>
    <t>OpenOffice_Top_4</t>
  </si>
  <si>
    <t>Restroom_Bot</t>
  </si>
  <si>
    <t>Restroom_Mid</t>
  </si>
  <si>
    <t>Restroom_Top</t>
  </si>
  <si>
    <t>Stair_Bot_1</t>
  </si>
  <si>
    <t>Stair_Bot_2</t>
  </si>
  <si>
    <t>Stair_Mid_1</t>
  </si>
  <si>
    <t>Stair_Mid_2</t>
  </si>
  <si>
    <t>Stair_Top_1</t>
  </si>
  <si>
    <t>Stair_Top_2</t>
  </si>
  <si>
    <t>TopFloor_Plenum</t>
  </si>
  <si>
    <t xml:space="preserve">Corridor </t>
  </si>
  <si>
    <t xml:space="preserve">Dining </t>
  </si>
  <si>
    <t xml:space="preserve">Enclosed Office </t>
  </si>
  <si>
    <t xml:space="preserve">Open Office </t>
  </si>
  <si>
    <t xml:space="preserve">Restroom </t>
  </si>
  <si>
    <t>Stair</t>
  </si>
  <si>
    <t xml:space="preserve">Lobby </t>
  </si>
  <si>
    <t>Lounge</t>
  </si>
  <si>
    <t>Electrical/Mechnical</t>
  </si>
  <si>
    <t>Plenum</t>
  </si>
  <si>
    <t>Y</t>
  </si>
  <si>
    <t>N</t>
  </si>
  <si>
    <t xml:space="preserve">Lighting </t>
  </si>
  <si>
    <t>Ventilation</t>
  </si>
  <si>
    <r>
      <t>ASHRAE STANDARD 
Ventilation per Area [ft</t>
    </r>
    <r>
      <rPr>
        <b/>
        <vertAlign val="superscript"/>
        <sz val="10"/>
        <rFont val="Arial"/>
        <family val="2"/>
      </rPr>
      <t>3</t>
    </r>
    <r>
      <rPr>
        <b/>
        <sz val="10"/>
        <rFont val="Arial"/>
        <family val="2"/>
      </rPr>
      <t>/min*ft</t>
    </r>
    <r>
      <rPr>
        <b/>
        <vertAlign val="superscript"/>
        <sz val="10"/>
        <rFont val="Arial"/>
        <family val="2"/>
      </rPr>
      <t>2</t>
    </r>
    <r>
      <rPr>
        <b/>
        <sz val="10"/>
        <rFont val="Arial"/>
        <family val="2"/>
      </rPr>
      <t>]</t>
    </r>
  </si>
  <si>
    <r>
      <t>Zone Area Total [ft</t>
    </r>
    <r>
      <rPr>
        <b/>
        <vertAlign val="superscript"/>
        <sz val="10"/>
        <rFont val="Arial"/>
        <family val="2"/>
      </rPr>
      <t>2</t>
    </r>
    <r>
      <rPr>
        <b/>
        <sz val="10"/>
        <rFont val="Arial"/>
        <family val="2"/>
      </rPr>
      <t>]</t>
    </r>
  </si>
  <si>
    <r>
      <t>Zone Volume Total [ft</t>
    </r>
    <r>
      <rPr>
        <b/>
        <vertAlign val="superscript"/>
        <sz val="10"/>
        <rFont val="Arial"/>
        <family val="2"/>
      </rPr>
      <t>3</t>
    </r>
    <r>
      <rPr>
        <b/>
        <sz val="10"/>
        <rFont val="Arial"/>
        <family val="2"/>
      </rPr>
      <t>]</t>
    </r>
  </si>
  <si>
    <r>
      <t>Area [ft</t>
    </r>
    <r>
      <rPr>
        <b/>
        <vertAlign val="superscript"/>
        <sz val="10"/>
        <rFont val="Arial"/>
        <family val="2"/>
      </rPr>
      <t>2</t>
    </r>
    <r>
      <rPr>
        <b/>
        <sz val="10"/>
        <rFont val="Arial"/>
        <family val="2"/>
      </rPr>
      <t>]</t>
    </r>
  </si>
  <si>
    <r>
      <t>Volume [ft</t>
    </r>
    <r>
      <rPr>
        <b/>
        <vertAlign val="superscript"/>
        <sz val="10"/>
        <rFont val="Arial"/>
        <family val="2"/>
      </rPr>
      <t>3</t>
    </r>
    <r>
      <rPr>
        <b/>
        <sz val="10"/>
        <rFont val="Arial"/>
        <family val="2"/>
      </rPr>
      <t>]</t>
    </r>
  </si>
  <si>
    <r>
      <t>ASHRAE STANDARD 
Ventilation per Person [ft</t>
    </r>
    <r>
      <rPr>
        <b/>
        <vertAlign val="superscript"/>
        <sz val="10"/>
        <rFont val="Arial"/>
        <family val="2"/>
      </rPr>
      <t>3</t>
    </r>
    <r>
      <rPr>
        <b/>
        <sz val="10"/>
        <rFont val="Arial"/>
        <family val="2"/>
      </rPr>
      <t>/min*person]</t>
    </r>
  </si>
  <si>
    <r>
      <t>ASHRAE STANDARD 
Occupancy per Area [people/1000 ft</t>
    </r>
    <r>
      <rPr>
        <b/>
        <vertAlign val="superscript"/>
        <sz val="10"/>
        <rFont val="Arial"/>
        <family val="2"/>
      </rPr>
      <t>2</t>
    </r>
    <r>
      <rPr>
        <b/>
        <sz val="10"/>
        <rFont val="Arial"/>
        <family val="2"/>
      </rPr>
      <t>]</t>
    </r>
  </si>
  <si>
    <t>Electric Equipment</t>
  </si>
  <si>
    <r>
      <t>ASHRAE STANDARD 
Electric Equipment per Area [W/ft</t>
    </r>
    <r>
      <rPr>
        <b/>
        <vertAlign val="superscript"/>
        <sz val="10"/>
        <rFont val="Arial"/>
        <family val="2"/>
      </rPr>
      <t>2</t>
    </r>
    <r>
      <rPr>
        <b/>
        <sz val="10"/>
        <rFont val="Arial"/>
        <family val="2"/>
      </rPr>
      <t>]</t>
    </r>
  </si>
  <si>
    <r>
      <t>Gross Wall Area [ft</t>
    </r>
    <r>
      <rPr>
        <b/>
        <vertAlign val="superscript"/>
        <sz val="10"/>
        <color rgb="FF000000"/>
        <rFont val="Arial"/>
        <family val="2"/>
      </rPr>
      <t>2</t>
    </r>
    <r>
      <rPr>
        <b/>
        <sz val="10"/>
        <color indexed="8"/>
        <rFont val="Arial"/>
        <family val="2"/>
      </rPr>
      <t>]</t>
    </r>
  </si>
  <si>
    <r>
      <t>Window Glass Area [ft</t>
    </r>
    <r>
      <rPr>
        <b/>
        <vertAlign val="superscript"/>
        <sz val="10"/>
        <color rgb="FF000000"/>
        <rFont val="Arial"/>
        <family val="2"/>
      </rPr>
      <t>2</t>
    </r>
    <r>
      <rPr>
        <b/>
        <sz val="10"/>
        <color indexed="8"/>
        <rFont val="Arial"/>
        <family val="2"/>
      </rPr>
      <t>]</t>
    </r>
  </si>
  <si>
    <t>Zone Name 
(in prototype model)</t>
  </si>
  <si>
    <t xml:space="preserve">Active Storage: 6.86% 
Classroom/Lecture/Training: 0.60% 
Conference Meeting/Multipurpose: 5.19% 
Corridor: 8.96% 
Dining: 1.38% 
Enclosed Office: 18.66% 
Lobby: 3.70% 
Lounge: 1.80% 
Electrical/Mechanical: 3.00% 
Open Office: 42.55% 
Restroom: 3.59% 
Stair: 3.70% </t>
  </si>
  <si>
    <t>Area Percentage [%]</t>
  </si>
  <si>
    <r>
      <t xml:space="preserve">Lounge </t>
    </r>
    <r>
      <rPr>
        <vertAlign val="superscript"/>
        <sz val="10"/>
        <color rgb="FF000000"/>
        <rFont val="Arial"/>
        <family val="2"/>
      </rPr>
      <t>3</t>
    </r>
  </si>
  <si>
    <r>
      <t>1.</t>
    </r>
    <r>
      <rPr>
        <sz val="7"/>
        <rFont val="Arial"/>
        <family val="2"/>
      </rPr>
      <t> </t>
    </r>
    <r>
      <rPr>
        <sz val="11"/>
        <rFont val="Arial"/>
        <family val="2"/>
      </rPr>
      <t xml:space="preserve">Only volume and gross wall area include unconditioned space.   </t>
    </r>
  </si>
  <si>
    <t>1. The ventilation requirements for other codes or standards are based on their reference ASHRAE Standard 62.1 or International Mechanical Code.</t>
  </si>
  <si>
    <r>
      <t>Calculated
People [ft</t>
    </r>
    <r>
      <rPr>
        <b/>
        <vertAlign val="superscript"/>
        <sz val="10"/>
        <rFont val="Arial"/>
        <family val="2"/>
      </rPr>
      <t>2</t>
    </r>
    <r>
      <rPr>
        <b/>
        <sz val="10"/>
        <rFont val="Arial"/>
        <family val="2"/>
      </rPr>
      <t>/person]</t>
    </r>
  </si>
  <si>
    <t>Calculated
Number of People</t>
  </si>
  <si>
    <r>
      <t xml:space="preserve">2. This tables details the electric equipment per area based the tables in the </t>
    </r>
    <r>
      <rPr>
        <i/>
        <sz val="11"/>
        <rFont val="Arial"/>
        <family val="2"/>
      </rPr>
      <t>Final_Report_OS_Medium_Office_Distributed</t>
    </r>
    <r>
      <rPr>
        <sz val="11"/>
        <rFont val="Arial"/>
        <family val="2"/>
      </rPr>
      <t>. The actual inputs for the models are based on applicable codes and standards.</t>
    </r>
  </si>
  <si>
    <r>
      <t xml:space="preserve">2. This tables details the occupancy per area based on applicable requirements in ASHRAE Standard 62.1 for the listed vintages (taken from the tables in the </t>
    </r>
    <r>
      <rPr>
        <i/>
        <sz val="11"/>
        <rFont val="Arial"/>
        <family val="2"/>
      </rPr>
      <t>Final_Report_OS_Medium_Office_Distributed)</t>
    </r>
    <r>
      <rPr>
        <sz val="11"/>
        <rFont val="Arial"/>
        <family val="2"/>
      </rPr>
      <t>. The actual inputs for the models are based on applicable codes and standards.</t>
    </r>
  </si>
  <si>
    <r>
      <t xml:space="preserve">2. This tables details the ventilation based on applicable requirements in ASHRAE Standard 62.1 for the listed vintages (taken from the tables in the </t>
    </r>
    <r>
      <rPr>
        <i/>
        <sz val="11"/>
        <rFont val="Arial"/>
        <family val="2"/>
      </rPr>
      <t>Final_Report_OS_Medium_Office_Distributed)</t>
    </r>
    <r>
      <rPr>
        <sz val="11"/>
        <rFont val="Arial"/>
        <family val="2"/>
      </rPr>
      <t>. The actual inputs for the models are based on applicable codes and standards.</t>
    </r>
  </si>
  <si>
    <r>
      <t xml:space="preserve">2. This tables details the lighting power density based on applicable requirements in ASHRAE Standard 90.1 for the listed vintages (taken from the tables in the </t>
    </r>
    <r>
      <rPr>
        <i/>
        <sz val="11"/>
        <rFont val="Arial"/>
        <family val="2"/>
      </rPr>
      <t>Final_Report_OS_Medium_Office_Distributed)</t>
    </r>
    <r>
      <rPr>
        <sz val="11"/>
        <rFont val="Arial"/>
        <family val="2"/>
      </rPr>
      <t>. The actual inputs for the models are based on applicable codes and standards.</t>
    </r>
  </si>
  <si>
    <t>Total OSA Ventilation 
(cfm/ft2)</t>
  </si>
  <si>
    <t>Total OSA Ventilation 
(cfm/zone)</t>
  </si>
  <si>
    <t xml:space="preserve">Calculated from 62.1-2004 </t>
  </si>
  <si>
    <r>
      <t xml:space="preserve">ASHRAE STANDARD 
Lighting </t>
    </r>
    <r>
      <rPr>
        <b/>
        <vertAlign val="superscript"/>
        <sz val="10"/>
        <rFont val="Arial"/>
        <family val="2"/>
      </rPr>
      <t>2</t>
    </r>
    <r>
      <rPr>
        <b/>
        <sz val="10"/>
        <rFont val="Arial"/>
        <family val="2"/>
      </rPr>
      <t xml:space="preserve"> [W/ft</t>
    </r>
    <r>
      <rPr>
        <b/>
        <vertAlign val="superscript"/>
        <sz val="10"/>
        <rFont val="Arial"/>
        <family val="2"/>
      </rPr>
      <t>2</t>
    </r>
    <r>
      <rPr>
        <b/>
        <sz val="10"/>
        <rFont val="Arial"/>
        <family val="2"/>
      </rPr>
      <t>]</t>
    </r>
  </si>
  <si>
    <t>3.  According to the code for the updated model prototype, "Lounge" is mapped to be space type "Lobby."</t>
  </si>
  <si>
    <t>2.  According to the code for the updated model prototype, "Lounge" is mapped to be space type "Lobby."</t>
  </si>
  <si>
    <r>
      <t xml:space="preserve">Lounge </t>
    </r>
    <r>
      <rPr>
        <vertAlign val="superscript"/>
        <sz val="10"/>
        <color rgb="FF000000"/>
        <rFont val="Arial"/>
        <family val="2"/>
      </rPr>
      <t>2</t>
    </r>
  </si>
  <si>
    <t>Oak Ridge National Laboratory, updated on June 14, 2019</t>
  </si>
  <si>
    <t>Draft for review, not to cite or circulate</t>
  </si>
  <si>
    <t>Notes:</t>
  </si>
  <si>
    <t>This is the initial version of the model specification, intended for review and obtaining feedback from stakeholders.</t>
  </si>
  <si>
    <t>Team contact:</t>
  </si>
  <si>
    <t>Piljae Im: imp1@ornl.gov</t>
  </si>
  <si>
    <t>Mini Malhotra: malhotram@ornl.gov</t>
  </si>
  <si>
    <t>Yeonjin Bae: baey@ornl.gov</t>
  </si>
  <si>
    <t>ORNL is developing a prototype energy model to support the evaluation of energy efficiency for detailed medium office building.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</si>
</sst>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_);\(#,##0.000\)"/>
  </numFmts>
  <fonts count="41" x14ac:knownFonts="1">
    <font>
      <sz val="8"/>
      <color indexed="8"/>
      <name val="MS Sans Serif"/>
      <charset val="1"/>
    </font>
    <font>
      <sz val="11"/>
      <color theme="1"/>
      <name val="Calibri"/>
      <family val="2"/>
      <scheme val="minor"/>
    </font>
    <font>
      <sz val="11"/>
      <name val="Calibri"/>
      <family val="2"/>
    </font>
    <font>
      <sz val="10"/>
      <name val="Arial"/>
      <family val="2"/>
    </font>
    <font>
      <sz val="12"/>
      <name val="Arial"/>
      <family val="2"/>
    </font>
    <font>
      <b/>
      <sz val="14"/>
      <name val="Arial"/>
      <family val="2"/>
    </font>
    <font>
      <b/>
      <sz val="8"/>
      <name val="Arial"/>
      <family val="2"/>
    </font>
    <font>
      <b/>
      <sz val="12"/>
      <name val="Arial"/>
      <family val="2"/>
    </font>
    <font>
      <b/>
      <sz val="10"/>
      <name val="Arial"/>
      <family val="2"/>
    </font>
    <font>
      <sz val="14"/>
      <name val="Arial"/>
      <family val="2"/>
    </font>
    <font>
      <sz val="8"/>
      <name val="Arial"/>
      <family val="2"/>
    </font>
    <font>
      <sz val="10"/>
      <color indexed="8"/>
      <name val="Arial"/>
      <family val="2"/>
    </font>
    <font>
      <sz val="8"/>
      <color indexed="8"/>
      <name val="Arial"/>
      <family val="2"/>
    </font>
    <font>
      <b/>
      <sz val="10"/>
      <color indexed="8"/>
      <name val="Arial"/>
      <family val="2"/>
    </font>
    <font>
      <vertAlign val="superscript"/>
      <sz val="10"/>
      <color indexed="8"/>
      <name val="Arial"/>
      <family val="2"/>
    </font>
    <font>
      <i/>
      <sz val="10"/>
      <name val="Arial"/>
      <family val="2"/>
    </font>
    <font>
      <b/>
      <sz val="8"/>
      <color indexed="9"/>
      <name val="Arial"/>
      <family val="2"/>
    </font>
    <font>
      <sz val="8"/>
      <color indexed="23"/>
      <name val="Arial"/>
      <family val="2"/>
    </font>
    <font>
      <sz val="8"/>
      <name val="MS Sans Serif"/>
      <family val="2"/>
    </font>
    <font>
      <b/>
      <sz val="10"/>
      <color indexed="36"/>
      <name val="Arial"/>
      <family val="2"/>
    </font>
    <font>
      <sz val="8"/>
      <color indexed="23"/>
      <name val="Arial"/>
      <family val="2"/>
    </font>
    <font>
      <i/>
      <sz val="11"/>
      <name val="Arial"/>
      <family val="2"/>
    </font>
    <font>
      <sz val="8"/>
      <color indexed="8"/>
      <name val="MS Sans Serif"/>
      <family val="2"/>
    </font>
    <font>
      <b/>
      <vertAlign val="superscript"/>
      <sz val="10"/>
      <name val="Arial"/>
      <family val="2"/>
    </font>
    <font>
      <sz val="8"/>
      <color indexed="8"/>
      <name val="Times New Roman"/>
      <family val="1"/>
    </font>
    <font>
      <sz val="11"/>
      <name val="Arial"/>
      <family val="2"/>
    </font>
    <font>
      <sz val="11"/>
      <name val="Calibri"/>
      <family val="2"/>
    </font>
    <font>
      <sz val="7"/>
      <name val="Times New Roman"/>
      <family val="1"/>
    </font>
    <font>
      <vertAlign val="superscript"/>
      <sz val="10"/>
      <name val="Arial"/>
      <family val="2"/>
    </font>
    <font>
      <sz val="10"/>
      <name val="MS Sans Serif"/>
      <family val="2"/>
    </font>
    <font>
      <i/>
      <sz val="12"/>
      <name val="Arial"/>
      <family val="2"/>
    </font>
    <font>
      <sz val="11"/>
      <color theme="1"/>
      <name val="Calibri"/>
      <family val="2"/>
      <scheme val="minor"/>
    </font>
    <font>
      <sz val="8"/>
      <color theme="0"/>
      <name val="Arial"/>
      <family val="2"/>
    </font>
    <font>
      <sz val="10"/>
      <color theme="1"/>
      <name val="Arial"/>
      <family val="2"/>
    </font>
    <font>
      <sz val="8"/>
      <color indexed="8"/>
      <name val="MS Sans Serif"/>
      <charset val="1"/>
    </font>
    <font>
      <b/>
      <vertAlign val="superscript"/>
      <sz val="10"/>
      <color rgb="FF000000"/>
      <name val="Arial"/>
      <family val="2"/>
    </font>
    <font>
      <vertAlign val="superscript"/>
      <sz val="10"/>
      <color rgb="FF000000"/>
      <name val="Arial"/>
      <family val="2"/>
    </font>
    <font>
      <sz val="7"/>
      <name val="Arial"/>
      <family val="2"/>
    </font>
    <font>
      <sz val="11"/>
      <color rgb="FFFF0000"/>
      <name val="Calibri"/>
      <family val="2"/>
      <scheme val="minor"/>
    </font>
    <font>
      <b/>
      <sz val="11"/>
      <color theme="1"/>
      <name val="Calibri"/>
      <family val="2"/>
      <scheme val="minor"/>
    </font>
    <font>
      <b/>
      <sz val="16"/>
      <color theme="1"/>
      <name val="Calibri"/>
      <family val="2"/>
      <scheme val="minor"/>
    </font>
  </fonts>
  <fills count="15">
    <fill>
      <patternFill patternType="none"/>
    </fill>
    <fill>
      <patternFill patternType="gray125"/>
    </fill>
    <fill>
      <patternFill patternType="solid">
        <fgColor indexed="41"/>
        <bgColor indexed="64"/>
      </patternFill>
    </fill>
    <fill>
      <patternFill patternType="solid">
        <fgColor indexed="63"/>
        <bgColor indexed="64"/>
      </patternFill>
    </fill>
    <fill>
      <patternFill patternType="solid">
        <fgColor indexed="43"/>
        <bgColor indexed="64"/>
      </patternFill>
    </fill>
    <fill>
      <patternFill patternType="solid">
        <fgColor rgb="FFFFFFCC"/>
      </patternFill>
    </fill>
    <fill>
      <patternFill patternType="solid">
        <fgColor theme="1"/>
        <bgColor indexed="64"/>
      </patternFill>
    </fill>
    <fill>
      <patternFill patternType="solid">
        <fgColor rgb="FFCCFFFF"/>
        <bgColor indexed="64"/>
      </patternFill>
    </fill>
    <fill>
      <patternFill patternType="solid">
        <fgColor rgb="FF00FF00"/>
        <bgColor indexed="64"/>
      </patternFill>
    </fill>
    <fill>
      <patternFill patternType="solid">
        <fgColor rgb="FFFFFF9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rgb="FFFFFF00"/>
        <bgColor indexed="64"/>
      </patternFill>
    </fill>
  </fills>
  <borders count="62">
    <border>
      <left/>
      <right/>
      <top/>
      <bottom/>
      <diagonal/>
    </border>
    <border>
      <left/>
      <right style="thin">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top style="medium">
        <color indexed="64"/>
      </top>
      <bottom style="medium">
        <color indexed="64"/>
      </bottom>
      <diagonal/>
    </border>
    <border>
      <left style="medium">
        <color indexed="64"/>
      </left>
      <right/>
      <top/>
      <bottom/>
      <diagonal/>
    </border>
    <border>
      <left/>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top style="medium">
        <color indexed="64"/>
      </top>
      <bottom/>
      <diagonal/>
    </border>
    <border>
      <left/>
      <right style="medium">
        <color indexed="64"/>
      </right>
      <top/>
      <bottom/>
      <diagonal/>
    </border>
    <border>
      <left style="thin">
        <color rgb="FFB2B2B2"/>
      </left>
      <right style="thin">
        <color rgb="FFB2B2B2"/>
      </right>
      <top style="thin">
        <color rgb="FFB2B2B2"/>
      </top>
      <bottom style="thin">
        <color rgb="FFB2B2B2"/>
      </bottom>
      <diagonal/>
    </border>
    <border>
      <left style="thin">
        <color indexed="64"/>
      </left>
      <right style="thin">
        <color rgb="FFB2B2B2"/>
      </right>
      <top style="thin">
        <color rgb="FFB2B2B2"/>
      </top>
      <bottom style="thin">
        <color rgb="FFB2B2B2"/>
      </bottom>
      <diagonal/>
    </border>
    <border>
      <left style="thin">
        <color rgb="FFB2B2B2"/>
      </left>
      <right style="thin">
        <color indexed="64"/>
      </right>
      <top style="thin">
        <color rgb="FFB2B2B2"/>
      </top>
      <bottom style="thin">
        <color rgb="FFB2B2B2"/>
      </bottom>
      <diagonal/>
    </border>
    <border>
      <left style="thin">
        <color indexed="64"/>
      </left>
      <right style="medium">
        <color indexed="64"/>
      </right>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s>
  <cellStyleXfs count="27">
    <xf numFmtId="0" fontId="0" fillId="0" borderId="0" applyNumberForma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3" fillId="0" borderId="0"/>
    <xf numFmtId="0" fontId="31" fillId="0" borderId="0"/>
    <xf numFmtId="0" fontId="31" fillId="0" borderId="0"/>
    <xf numFmtId="0" fontId="31" fillId="0" borderId="0"/>
    <xf numFmtId="0" fontId="22" fillId="0" borderId="0" applyNumberFormat="0" applyFill="0" applyBorder="0" applyAlignment="0" applyProtection="0"/>
    <xf numFmtId="0" fontId="3" fillId="0" borderId="0"/>
    <xf numFmtId="0" fontId="22" fillId="0" borderId="0" applyNumberFormat="0" applyFill="0" applyBorder="0" applyAlignment="0" applyProtection="0"/>
    <xf numFmtId="0" fontId="22" fillId="0" borderId="0" applyNumberFormat="0" applyFill="0" applyBorder="0" applyAlignment="0" applyProtection="0"/>
    <xf numFmtId="0" fontId="3" fillId="0" borderId="0"/>
    <xf numFmtId="0" fontId="3" fillId="0" borderId="0"/>
    <xf numFmtId="0" fontId="3" fillId="0" borderId="0"/>
    <xf numFmtId="0" fontId="31" fillId="5" borderId="56"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43" fontId="34" fillId="0" borderId="0" applyFont="0" applyFill="0" applyBorder="0" applyAlignment="0" applyProtection="0"/>
    <xf numFmtId="9" fontId="34" fillId="0" borderId="0" applyFont="0" applyFill="0" applyBorder="0" applyAlignment="0" applyProtection="0"/>
    <xf numFmtId="0" fontId="1" fillId="0" borderId="0"/>
  </cellStyleXfs>
  <cellXfs count="448">
    <xf numFmtId="0" fontId="0" fillId="0" borderId="0" xfId="0" applyAlignment="1">
      <alignment vertical="top" wrapText="1"/>
    </xf>
    <xf numFmtId="0" fontId="3" fillId="0" borderId="0" xfId="18" applyAlignment="1">
      <alignment vertical="top" wrapText="1"/>
    </xf>
    <xf numFmtId="0" fontId="3" fillId="0" borderId="0" xfId="18" applyFill="1" applyAlignment="1">
      <alignment vertical="top" wrapText="1"/>
    </xf>
    <xf numFmtId="0" fontId="3" fillId="0" borderId="0" xfId="18" applyBorder="1" applyAlignment="1">
      <alignment vertical="top" wrapText="1"/>
    </xf>
    <xf numFmtId="0" fontId="10" fillId="2" borderId="1" xfId="18" applyFont="1" applyFill="1" applyBorder="1" applyAlignment="1">
      <alignment horizontal="left" vertical="center" wrapText="1"/>
    </xf>
    <xf numFmtId="0" fontId="9" fillId="0" borderId="2" xfId="18" applyFont="1" applyBorder="1" applyAlignment="1">
      <alignment horizontal="left" vertical="top"/>
    </xf>
    <xf numFmtId="0" fontId="9" fillId="0" borderId="2" xfId="18" applyFont="1" applyFill="1" applyBorder="1" applyAlignment="1">
      <alignment horizontal="left" vertical="top" wrapText="1"/>
    </xf>
    <xf numFmtId="0" fontId="9" fillId="0" borderId="3" xfId="18" applyFont="1" applyBorder="1" applyAlignment="1">
      <alignment horizontal="left" vertical="top" wrapText="1"/>
    </xf>
    <xf numFmtId="0" fontId="10" fillId="0" borderId="0" xfId="20" applyFont="1"/>
    <xf numFmtId="0" fontId="8" fillId="0" borderId="4" xfId="18" applyFont="1" applyFill="1" applyBorder="1" applyAlignment="1">
      <alignment vertical="top" wrapText="1"/>
    </xf>
    <xf numFmtId="0" fontId="8" fillId="0" borderId="5" xfId="18" applyFont="1" applyBorder="1" applyAlignment="1">
      <alignment wrapText="1"/>
    </xf>
    <xf numFmtId="0" fontId="8" fillId="0" borderId="6" xfId="18" applyFont="1" applyBorder="1" applyAlignment="1">
      <alignment wrapText="1"/>
    </xf>
    <xf numFmtId="0" fontId="8" fillId="0" borderId="4" xfId="18" applyFont="1" applyBorder="1" applyAlignment="1">
      <alignment vertical="top" wrapText="1"/>
    </xf>
    <xf numFmtId="0" fontId="8" fillId="0" borderId="3" xfId="18" applyFont="1" applyBorder="1" applyAlignment="1">
      <alignment vertical="top" wrapText="1"/>
    </xf>
    <xf numFmtId="0" fontId="19" fillId="0" borderId="0" xfId="20" applyFont="1"/>
    <xf numFmtId="0" fontId="10" fillId="0" borderId="7" xfId="18" applyFont="1" applyBorder="1" applyAlignment="1">
      <alignment horizontal="left" vertical="center" wrapText="1"/>
    </xf>
    <xf numFmtId="0" fontId="7" fillId="0" borderId="0" xfId="7" applyFont="1" applyAlignment="1">
      <alignment horizontal="left"/>
    </xf>
    <xf numFmtId="0" fontId="15" fillId="0" borderId="0" xfId="7" applyFont="1" applyAlignment="1">
      <alignment horizontal="left"/>
    </xf>
    <xf numFmtId="0" fontId="3" fillId="0" borderId="0" xfId="7" applyFont="1" applyAlignment="1">
      <alignment horizontal="center"/>
    </xf>
    <xf numFmtId="43" fontId="3" fillId="0" borderId="0" xfId="1" applyFont="1" applyAlignment="1">
      <alignment horizontal="center"/>
    </xf>
    <xf numFmtId="0" fontId="12" fillId="0" borderId="0" xfId="7" applyFont="1" applyAlignment="1">
      <alignment vertical="top" wrapText="1"/>
    </xf>
    <xf numFmtId="0" fontId="3" fillId="0" borderId="13" xfId="7" applyFont="1" applyFill="1" applyBorder="1" applyAlignment="1">
      <alignment horizontal="left"/>
    </xf>
    <xf numFmtId="0" fontId="3" fillId="0" borderId="0" xfId="7" applyFont="1" applyFill="1" applyBorder="1" applyAlignment="1">
      <alignment horizontal="left"/>
    </xf>
    <xf numFmtId="43" fontId="8" fillId="0" borderId="0" xfId="1" applyFont="1" applyBorder="1" applyAlignment="1"/>
    <xf numFmtId="9" fontId="8" fillId="0" borderId="0" xfId="22" applyNumberFormat="1" applyFont="1" applyBorder="1" applyAlignment="1">
      <alignment horizontal="center"/>
    </xf>
    <xf numFmtId="37" fontId="8" fillId="0" borderId="0" xfId="1" applyNumberFormat="1" applyFont="1" applyBorder="1" applyAlignment="1">
      <alignment horizontal="center"/>
    </xf>
    <xf numFmtId="43" fontId="8" fillId="0" borderId="0" xfId="1" applyFont="1" applyFill="1" applyBorder="1" applyAlignment="1">
      <alignment horizontal="center"/>
    </xf>
    <xf numFmtId="0" fontId="12" fillId="0" borderId="0" xfId="7" applyFont="1" applyFill="1" applyAlignment="1">
      <alignment vertical="top" wrapText="1"/>
    </xf>
    <xf numFmtId="0" fontId="32" fillId="0" borderId="0" xfId="7" applyFont="1" applyFill="1" applyAlignment="1">
      <alignment vertical="top" wrapText="1"/>
    </xf>
    <xf numFmtId="0" fontId="24" fillId="0" borderId="0" xfId="7" applyFont="1" applyAlignment="1">
      <alignment horizontal="center" vertical="top" wrapText="1"/>
    </xf>
    <xf numFmtId="0" fontId="7" fillId="0" borderId="0" xfId="0" applyFont="1" applyAlignment="1">
      <alignment horizontal="left"/>
    </xf>
    <xf numFmtId="0" fontId="25" fillId="0" borderId="0" xfId="0" applyFont="1" applyAlignment="1">
      <alignment horizontal="left"/>
    </xf>
    <xf numFmtId="0" fontId="8" fillId="0" borderId="15" xfId="18" applyFont="1" applyBorder="1" applyAlignment="1">
      <alignment horizontal="left" wrapText="1"/>
    </xf>
    <xf numFmtId="0" fontId="8" fillId="0" borderId="16" xfId="18" applyFont="1" applyBorder="1" applyAlignment="1">
      <alignment horizontal="left" wrapText="1"/>
    </xf>
    <xf numFmtId="0" fontId="26" fillId="0" borderId="0" xfId="0" applyFont="1" applyAlignment="1">
      <alignment vertical="top"/>
    </xf>
    <xf numFmtId="0" fontId="10" fillId="0" borderId="0" xfId="20" applyFont="1" applyFill="1" applyBorder="1"/>
    <xf numFmtId="0" fontId="0" fillId="6" borderId="0" xfId="0" applyFill="1" applyAlignment="1">
      <alignment vertical="top" wrapText="1"/>
    </xf>
    <xf numFmtId="0" fontId="0" fillId="0" borderId="0" xfId="0" applyFill="1" applyAlignment="1">
      <alignment vertical="top" wrapText="1"/>
    </xf>
    <xf numFmtId="0" fontId="16" fillId="3" borderId="17" xfId="20" applyFont="1" applyFill="1" applyBorder="1"/>
    <xf numFmtId="0" fontId="16" fillId="3" borderId="13" xfId="20" applyFont="1" applyFill="1" applyBorder="1"/>
    <xf numFmtId="49" fontId="16" fillId="3" borderId="13" xfId="0" applyNumberFormat="1" applyFont="1" applyFill="1" applyBorder="1" applyAlignment="1">
      <alignment horizontal="center"/>
    </xf>
    <xf numFmtId="49" fontId="16" fillId="3" borderId="18" xfId="0" applyNumberFormat="1" applyFont="1" applyFill="1" applyBorder="1" applyAlignment="1">
      <alignment horizontal="center"/>
    </xf>
    <xf numFmtId="0" fontId="6" fillId="4" borderId="19" xfId="20" applyFont="1" applyFill="1" applyBorder="1" applyAlignment="1"/>
    <xf numFmtId="0" fontId="6" fillId="4" borderId="0" xfId="20" applyFont="1" applyFill="1" applyBorder="1" applyAlignment="1"/>
    <xf numFmtId="0" fontId="6" fillId="4" borderId="7" xfId="20" applyFont="1" applyFill="1" applyBorder="1" applyAlignment="1"/>
    <xf numFmtId="0" fontId="10" fillId="0" borderId="19" xfId="20" applyFont="1" applyBorder="1"/>
    <xf numFmtId="0" fontId="10" fillId="0" borderId="0" xfId="20" applyFont="1" applyBorder="1"/>
    <xf numFmtId="0" fontId="10" fillId="0" borderId="7" xfId="20" applyFont="1" applyBorder="1"/>
    <xf numFmtId="0" fontId="10" fillId="0" borderId="19" xfId="20" applyFont="1" applyFill="1" applyBorder="1"/>
    <xf numFmtId="0" fontId="10" fillId="0" borderId="7" xfId="20" applyFont="1" applyFill="1" applyBorder="1"/>
    <xf numFmtId="0" fontId="20" fillId="0" borderId="19" xfId="20" applyFont="1" applyFill="1" applyBorder="1"/>
    <xf numFmtId="0" fontId="20" fillId="0" borderId="0" xfId="20" applyFont="1" applyFill="1" applyBorder="1"/>
    <xf numFmtId="0" fontId="17" fillId="0" borderId="0" xfId="20" applyFont="1" applyFill="1" applyBorder="1"/>
    <xf numFmtId="0" fontId="20" fillId="0" borderId="7" xfId="20" applyFont="1" applyFill="1" applyBorder="1"/>
    <xf numFmtId="0" fontId="20" fillId="0" borderId="0" xfId="20" quotePrefix="1" applyFont="1" applyFill="1" applyBorder="1"/>
    <xf numFmtId="1" fontId="10" fillId="0" borderId="0" xfId="20" applyNumberFormat="1" applyFont="1" applyFill="1" applyBorder="1" applyAlignment="1">
      <alignment horizontal="center"/>
    </xf>
    <xf numFmtId="1" fontId="10" fillId="0" borderId="7" xfId="20" applyNumberFormat="1" applyFont="1" applyFill="1" applyBorder="1" applyAlignment="1">
      <alignment horizontal="center"/>
    </xf>
    <xf numFmtId="0" fontId="10" fillId="0" borderId="0" xfId="20" applyFont="1" applyFill="1"/>
    <xf numFmtId="0" fontId="10" fillId="0" borderId="11" xfId="20" applyFont="1" applyFill="1" applyBorder="1"/>
    <xf numFmtId="0" fontId="10" fillId="0" borderId="12" xfId="20" applyFont="1" applyFill="1" applyBorder="1"/>
    <xf numFmtId="0" fontId="10" fillId="0" borderId="1" xfId="20" applyFont="1" applyFill="1" applyBorder="1"/>
    <xf numFmtId="0" fontId="3" fillId="2" borderId="16" xfId="18" applyFont="1" applyFill="1" applyBorder="1" applyAlignment="1">
      <alignment horizontal="left" vertical="center" wrapText="1"/>
    </xf>
    <xf numFmtId="0" fontId="3" fillId="0" borderId="20" xfId="18" applyFont="1" applyBorder="1" applyAlignment="1">
      <alignment horizontal="left" vertical="top" wrapText="1"/>
    </xf>
    <xf numFmtId="0" fontId="15" fillId="2" borderId="21" xfId="18" applyFont="1" applyFill="1" applyBorder="1" applyAlignment="1">
      <alignment horizontal="left" vertical="top" wrapText="1"/>
    </xf>
    <xf numFmtId="0" fontId="15" fillId="2" borderId="22" xfId="18" applyFont="1" applyFill="1" applyBorder="1" applyAlignment="1">
      <alignment horizontal="left" vertical="top" wrapText="1"/>
    </xf>
    <xf numFmtId="0" fontId="15" fillId="2" borderId="23" xfId="18" applyFont="1" applyFill="1" applyBorder="1" applyAlignment="1">
      <alignment horizontal="left" vertical="top" wrapText="1"/>
    </xf>
    <xf numFmtId="0" fontId="3" fillId="2" borderId="23" xfId="18" applyFont="1" applyFill="1" applyBorder="1" applyAlignment="1">
      <alignment horizontal="left" vertical="center" wrapText="1"/>
    </xf>
    <xf numFmtId="0" fontId="15" fillId="2" borderId="16" xfId="18" applyFont="1" applyFill="1" applyBorder="1" applyAlignment="1">
      <alignment horizontal="left" vertical="center" wrapText="1"/>
    </xf>
    <xf numFmtId="0" fontId="3" fillId="2" borderId="18" xfId="18" applyFont="1" applyFill="1" applyBorder="1" applyAlignment="1">
      <alignment horizontal="left" vertical="center" wrapText="1"/>
    </xf>
    <xf numFmtId="0" fontId="3" fillId="0" borderId="20" xfId="18" applyFont="1" applyFill="1" applyBorder="1" applyAlignment="1">
      <alignment horizontal="left" vertical="top" wrapText="1"/>
    </xf>
    <xf numFmtId="0" fontId="3" fillId="0" borderId="15" xfId="18" applyFont="1" applyBorder="1" applyAlignment="1">
      <alignment horizontal="left" wrapText="1"/>
    </xf>
    <xf numFmtId="0" fontId="3" fillId="0" borderId="16" xfId="18" applyFont="1" applyBorder="1" applyAlignment="1">
      <alignment horizontal="left" wrapText="1"/>
    </xf>
    <xf numFmtId="0" fontId="3" fillId="0" borderId="24" xfId="18" applyFont="1" applyBorder="1" applyAlignment="1">
      <alignment horizontal="left" wrapText="1"/>
    </xf>
    <xf numFmtId="0" fontId="3" fillId="0" borderId="25" xfId="18" applyFont="1" applyBorder="1" applyAlignment="1">
      <alignment horizontal="left" wrapText="1"/>
    </xf>
    <xf numFmtId="0" fontId="3" fillId="2" borderId="22" xfId="18" applyFont="1" applyFill="1" applyBorder="1" applyAlignment="1">
      <alignment horizontal="left" vertical="center" wrapText="1"/>
    </xf>
    <xf numFmtId="0" fontId="3" fillId="0" borderId="20" xfId="18" applyFont="1" applyBorder="1" applyAlignment="1">
      <alignment horizontal="left" wrapText="1"/>
    </xf>
    <xf numFmtId="0" fontId="3" fillId="0" borderId="15" xfId="18" applyFont="1" applyBorder="1" applyAlignment="1">
      <alignment wrapText="1"/>
    </xf>
    <xf numFmtId="0" fontId="3" fillId="2" borderId="26" xfId="18" applyFont="1" applyFill="1" applyBorder="1" applyAlignment="1">
      <alignment horizontal="left" vertical="center" wrapText="1"/>
    </xf>
    <xf numFmtId="0" fontId="3" fillId="0" borderId="7" xfId="18" applyFont="1" applyBorder="1" applyAlignment="1">
      <alignment horizontal="left" wrapText="1"/>
    </xf>
    <xf numFmtId="0" fontId="3" fillId="0" borderId="7" xfId="18" applyFont="1" applyBorder="1" applyAlignment="1">
      <alignment horizontal="left" vertical="center" wrapText="1"/>
    </xf>
    <xf numFmtId="2" fontId="10" fillId="0" borderId="0" xfId="20" applyNumberFormat="1" applyFont="1" applyBorder="1"/>
    <xf numFmtId="0" fontId="5" fillId="0" borderId="0" xfId="18" applyFont="1" applyBorder="1" applyAlignment="1">
      <alignment vertical="top"/>
    </xf>
    <xf numFmtId="0" fontId="8" fillId="0" borderId="5" xfId="18" applyFont="1" applyBorder="1" applyAlignment="1">
      <alignment horizontal="center" vertical="center" wrapText="1"/>
    </xf>
    <xf numFmtId="0" fontId="8" fillId="0" borderId="6" xfId="18" applyFont="1" applyBorder="1" applyAlignment="1">
      <alignment horizontal="center" vertical="center" wrapText="1"/>
    </xf>
    <xf numFmtId="0" fontId="3" fillId="0" borderId="5" xfId="18" applyFont="1" applyBorder="1" applyAlignment="1">
      <alignment horizontal="center" vertical="center" wrapText="1"/>
    </xf>
    <xf numFmtId="0" fontId="3" fillId="0" borderId="0" xfId="18" applyBorder="1" applyAlignment="1">
      <alignment horizontal="center" vertical="center" wrapText="1"/>
    </xf>
    <xf numFmtId="0" fontId="8" fillId="0" borderId="17" xfId="8" applyFont="1" applyFill="1" applyBorder="1" applyAlignment="1">
      <alignment horizontal="right" vertical="top"/>
    </xf>
    <xf numFmtId="0" fontId="15" fillId="0" borderId="13" xfId="8" applyFont="1" applyFill="1" applyBorder="1" applyAlignment="1">
      <alignment vertical="top"/>
    </xf>
    <xf numFmtId="0" fontId="3" fillId="0" borderId="6" xfId="18" applyFont="1" applyBorder="1" applyAlignment="1">
      <alignment horizontal="center" vertical="center" wrapText="1"/>
    </xf>
    <xf numFmtId="0" fontId="3" fillId="0" borderId="3" xfId="18" applyFont="1" applyFill="1" applyBorder="1" applyAlignment="1">
      <alignment horizontal="left" vertical="top" wrapText="1"/>
    </xf>
    <xf numFmtId="0" fontId="3" fillId="0" borderId="6" xfId="18" applyFont="1" applyFill="1" applyBorder="1" applyAlignment="1">
      <alignment horizontal="center" vertical="center" wrapText="1"/>
    </xf>
    <xf numFmtId="0" fontId="8" fillId="0" borderId="6" xfId="18" applyFont="1" applyFill="1" applyBorder="1" applyAlignment="1">
      <alignment horizontal="center" vertical="center" wrapText="1"/>
    </xf>
    <xf numFmtId="0" fontId="5" fillId="0" borderId="0" xfId="19" applyFont="1" applyBorder="1" applyAlignment="1">
      <alignment vertical="top"/>
    </xf>
    <xf numFmtId="0" fontId="21" fillId="0" borderId="0" xfId="19" applyFont="1" applyBorder="1" applyAlignment="1">
      <alignment vertical="top"/>
    </xf>
    <xf numFmtId="0" fontId="3" fillId="0" borderId="3" xfId="18" applyFont="1" applyBorder="1" applyAlignment="1">
      <alignment horizontal="left" vertical="top" wrapText="1"/>
    </xf>
    <xf numFmtId="0" fontId="3" fillId="0" borderId="22" xfId="18" applyFont="1" applyBorder="1" applyAlignment="1">
      <alignment horizontal="left" vertical="top" wrapText="1"/>
    </xf>
    <xf numFmtId="0" fontId="3" fillId="0" borderId="28" xfId="18" applyFont="1" applyBorder="1" applyAlignment="1">
      <alignment horizontal="left" vertical="top" wrapText="1"/>
    </xf>
    <xf numFmtId="0" fontId="3" fillId="0" borderId="29" xfId="18" applyFont="1" applyBorder="1" applyAlignment="1">
      <alignment horizontal="left" vertical="top" wrapText="1"/>
    </xf>
    <xf numFmtId="0" fontId="3" fillId="0" borderId="30" xfId="18" applyFont="1" applyBorder="1" applyAlignment="1">
      <alignment horizontal="center" vertical="center" wrapText="1"/>
    </xf>
    <xf numFmtId="0" fontId="18" fillId="0" borderId="6" xfId="0" applyFont="1" applyBorder="1" applyAlignment="1">
      <alignment horizontal="center" vertical="center" wrapText="1"/>
    </xf>
    <xf numFmtId="0" fontId="3" fillId="0" borderId="29" xfId="18" applyFont="1" applyFill="1" applyBorder="1" applyAlignment="1">
      <alignment horizontal="left" vertical="top" wrapText="1"/>
    </xf>
    <xf numFmtId="0" fontId="3" fillId="0" borderId="30" xfId="18" applyFont="1" applyFill="1" applyBorder="1" applyAlignment="1">
      <alignment horizontal="center" vertical="center" wrapText="1"/>
    </xf>
    <xf numFmtId="0" fontId="3" fillId="0" borderId="2" xfId="18" applyFont="1" applyBorder="1" applyAlignment="1">
      <alignment horizontal="left" vertical="top" wrapText="1"/>
    </xf>
    <xf numFmtId="0" fontId="3" fillId="0" borderId="2" xfId="18" applyFont="1" applyFill="1" applyBorder="1" applyAlignment="1">
      <alignment horizontal="left" vertical="top" wrapText="1"/>
    </xf>
    <xf numFmtId="0" fontId="3" fillId="2" borderId="7" xfId="18" applyFont="1" applyFill="1" applyBorder="1" applyAlignment="1">
      <alignment horizontal="left" vertical="center" wrapText="1"/>
    </xf>
    <xf numFmtId="0" fontId="8" fillId="0" borderId="3" xfId="18" applyFont="1" applyFill="1" applyBorder="1" applyAlignment="1">
      <alignment horizontal="left" vertical="top" wrapText="1"/>
    </xf>
    <xf numFmtId="0" fontId="8" fillId="0" borderId="3" xfId="18" applyFont="1" applyFill="1" applyBorder="1" applyAlignment="1">
      <alignment vertical="top" wrapText="1"/>
    </xf>
    <xf numFmtId="0" fontId="3" fillId="0" borderId="6" xfId="18" applyFont="1" applyBorder="1" applyAlignment="1">
      <alignment wrapText="1"/>
    </xf>
    <xf numFmtId="0" fontId="3" fillId="0" borderId="16" xfId="18" applyFont="1" applyFill="1" applyBorder="1" applyAlignment="1">
      <alignment horizontal="left" vertical="center" wrapText="1"/>
    </xf>
    <xf numFmtId="0" fontId="29" fillId="0" borderId="16" xfId="0" applyFont="1" applyBorder="1" applyAlignment="1">
      <alignment horizontal="left" vertical="top" wrapText="1"/>
    </xf>
    <xf numFmtId="0" fontId="3" fillId="0" borderId="31" xfId="18" applyFont="1" applyBorder="1" applyAlignment="1">
      <alignment horizontal="left" vertical="top" wrapText="1"/>
    </xf>
    <xf numFmtId="0" fontId="3" fillId="0" borderId="32" xfId="18" applyFont="1" applyBorder="1" applyAlignment="1">
      <alignment horizontal="center" vertical="center" wrapText="1"/>
    </xf>
    <xf numFmtId="0" fontId="3" fillId="0" borderId="33" xfId="18" applyFont="1" applyBorder="1" applyAlignment="1">
      <alignment horizontal="left" vertical="top" wrapText="1"/>
    </xf>
    <xf numFmtId="0" fontId="3" fillId="2" borderId="34" xfId="18" applyFont="1" applyFill="1" applyBorder="1" applyAlignment="1">
      <alignment horizontal="left" vertical="center" wrapText="1"/>
    </xf>
    <xf numFmtId="0" fontId="3" fillId="0" borderId="35" xfId="18" applyFont="1" applyBorder="1" applyAlignment="1">
      <alignment horizontal="center" vertical="center" wrapText="1"/>
    </xf>
    <xf numFmtId="0" fontId="3" fillId="0" borderId="5" xfId="18" applyFont="1" applyBorder="1" applyAlignment="1">
      <alignment wrapText="1"/>
    </xf>
    <xf numFmtId="0" fontId="3" fillId="2" borderId="14" xfId="18" applyFont="1" applyFill="1" applyBorder="1" applyAlignment="1">
      <alignment horizontal="left" vertical="center" wrapText="1"/>
    </xf>
    <xf numFmtId="0" fontId="8" fillId="0" borderId="6" xfId="18" applyFont="1" applyFill="1" applyBorder="1" applyAlignment="1">
      <alignment vertical="top" wrapText="1"/>
    </xf>
    <xf numFmtId="0" fontId="8" fillId="0" borderId="16" xfId="18" applyFont="1" applyFill="1" applyBorder="1" applyAlignment="1">
      <alignment horizontal="left" vertical="top" wrapText="1"/>
    </xf>
    <xf numFmtId="0" fontId="3" fillId="0" borderId="3" xfId="18" applyFont="1" applyFill="1" applyBorder="1" applyAlignment="1">
      <alignment vertical="top" wrapText="1"/>
    </xf>
    <xf numFmtId="0" fontId="8" fillId="0" borderId="3" xfId="18" applyFont="1" applyFill="1" applyBorder="1" applyAlignment="1">
      <alignment vertical="center" wrapText="1"/>
    </xf>
    <xf numFmtId="0" fontId="3" fillId="0" borderId="6" xfId="18" applyFont="1" applyFill="1" applyBorder="1" applyAlignment="1">
      <alignment vertical="center" wrapText="1"/>
    </xf>
    <xf numFmtId="0" fontId="3" fillId="7" borderId="22" xfId="18" applyFont="1" applyFill="1" applyBorder="1" applyAlignment="1">
      <alignment horizontal="left" vertical="center" wrapText="1"/>
    </xf>
    <xf numFmtId="0" fontId="3" fillId="0" borderId="6" xfId="18" applyFont="1" applyFill="1" applyBorder="1" applyAlignment="1">
      <alignment horizontal="left" vertical="top" wrapText="1"/>
    </xf>
    <xf numFmtId="0" fontId="8" fillId="2" borderId="16" xfId="18" applyFont="1" applyFill="1" applyBorder="1" applyAlignment="1">
      <alignment horizontal="left" vertical="center" wrapText="1"/>
    </xf>
    <xf numFmtId="0" fontId="3" fillId="0" borderId="2" xfId="18" applyFont="1" applyBorder="1" applyAlignment="1">
      <alignment vertical="top" wrapText="1"/>
    </xf>
    <xf numFmtId="0" fontId="3" fillId="0" borderId="3" xfId="18" applyFont="1" applyBorder="1" applyAlignment="1">
      <alignment vertical="top" wrapText="1"/>
    </xf>
    <xf numFmtId="0" fontId="3" fillId="0" borderId="29" xfId="18" applyFont="1" applyBorder="1" applyAlignment="1">
      <alignment vertical="top" wrapText="1"/>
    </xf>
    <xf numFmtId="0" fontId="3" fillId="2" borderId="36" xfId="18" applyFont="1" applyFill="1" applyBorder="1" applyAlignment="1">
      <alignment horizontal="left" vertical="center" wrapText="1"/>
    </xf>
    <xf numFmtId="0" fontId="3" fillId="0" borderId="37" xfId="18" applyFont="1" applyBorder="1" applyAlignment="1">
      <alignment vertical="top" wrapText="1"/>
    </xf>
    <xf numFmtId="0" fontId="3" fillId="2" borderId="38" xfId="18" applyFont="1" applyFill="1" applyBorder="1" applyAlignment="1">
      <alignment vertical="center" wrapText="1"/>
    </xf>
    <xf numFmtId="0" fontId="3" fillId="0" borderId="39" xfId="18" applyFont="1" applyBorder="1" applyAlignment="1">
      <alignment vertical="top" wrapText="1"/>
    </xf>
    <xf numFmtId="0" fontId="3" fillId="2" borderId="24" xfId="18" applyFont="1" applyFill="1" applyBorder="1" applyAlignment="1">
      <alignment horizontal="left" vertical="center" wrapText="1"/>
    </xf>
    <xf numFmtId="0" fontId="3" fillId="0" borderId="0" xfId="18" applyFont="1" applyBorder="1" applyAlignment="1">
      <alignment horizontal="center" vertical="center" wrapText="1"/>
    </xf>
    <xf numFmtId="0" fontId="3" fillId="0" borderId="0" xfId="18" applyFont="1" applyBorder="1" applyAlignment="1">
      <alignment vertical="top" wrapText="1"/>
    </xf>
    <xf numFmtId="0" fontId="3" fillId="0" borderId="0" xfId="8" quotePrefix="1" applyFont="1" applyFill="1" applyBorder="1" applyAlignment="1">
      <alignment horizontal="left"/>
    </xf>
    <xf numFmtId="0" fontId="3" fillId="0" borderId="0" xfId="18" applyFont="1" applyAlignment="1">
      <alignment vertical="top"/>
    </xf>
    <xf numFmtId="0" fontId="3" fillId="0" borderId="0" xfId="18" applyFont="1" applyAlignment="1">
      <alignment vertical="top" wrapText="1"/>
    </xf>
    <xf numFmtId="0" fontId="30" fillId="0" borderId="35" xfId="18" applyFont="1" applyBorder="1" applyAlignment="1">
      <alignment vertical="top"/>
    </xf>
    <xf numFmtId="0" fontId="3" fillId="0" borderId="0" xfId="18" applyFont="1" applyBorder="1" applyAlignment="1">
      <alignment vertical="top"/>
    </xf>
    <xf numFmtId="0" fontId="3" fillId="0" borderId="0" xfId="18" applyAlignment="1">
      <alignment vertical="top"/>
    </xf>
    <xf numFmtId="0" fontId="3" fillId="0" borderId="0" xfId="18" applyFill="1" applyAlignment="1">
      <alignment vertical="top"/>
    </xf>
    <xf numFmtId="0" fontId="3" fillId="0" borderId="32" xfId="18" applyBorder="1" applyAlignment="1">
      <alignment vertical="top"/>
    </xf>
    <xf numFmtId="0" fontId="3" fillId="0" borderId="24" xfId="18" applyBorder="1" applyAlignment="1">
      <alignment vertical="top"/>
    </xf>
    <xf numFmtId="0" fontId="3" fillId="0" borderId="0" xfId="18" applyBorder="1" applyAlignment="1">
      <alignment vertical="top"/>
    </xf>
    <xf numFmtId="0" fontId="3" fillId="0" borderId="3" xfId="18" applyBorder="1" applyAlignment="1">
      <alignment horizontal="left" vertical="top" wrapText="1"/>
    </xf>
    <xf numFmtId="0" fontId="3" fillId="0" borderId="14" xfId="18" applyFont="1" applyBorder="1" applyAlignment="1">
      <alignment horizontal="left" vertical="top" wrapText="1"/>
    </xf>
    <xf numFmtId="0" fontId="8" fillId="0" borderId="5" xfId="18" applyFont="1" applyBorder="1" applyAlignment="1">
      <alignment horizontal="left" vertical="top" wrapText="1"/>
    </xf>
    <xf numFmtId="0" fontId="3" fillId="0" borderId="26" xfId="18" applyFont="1" applyFill="1" applyBorder="1" applyAlignment="1"/>
    <xf numFmtId="0" fontId="3" fillId="0" borderId="26" xfId="18" applyFont="1" applyFill="1" applyBorder="1" applyAlignment="1">
      <alignment horizontal="left" vertical="top" wrapText="1"/>
    </xf>
    <xf numFmtId="0" fontId="3" fillId="0" borderId="26" xfId="18" applyFont="1" applyBorder="1" applyAlignment="1">
      <alignment horizontal="left" vertical="top" wrapText="1"/>
    </xf>
    <xf numFmtId="0" fontId="3" fillId="0" borderId="3" xfId="18" applyFont="1" applyFill="1" applyBorder="1" applyAlignment="1">
      <alignment horizontal="center" vertical="center" wrapText="1"/>
    </xf>
    <xf numFmtId="0" fontId="3" fillId="0" borderId="26" xfId="18" applyFont="1" applyFill="1" applyBorder="1" applyAlignment="1">
      <alignment horizontal="center" vertical="center" wrapText="1"/>
    </xf>
    <xf numFmtId="0" fontId="3" fillId="0" borderId="26" xfId="18" applyFont="1" applyFill="1" applyBorder="1" applyAlignment="1">
      <alignment wrapText="1"/>
    </xf>
    <xf numFmtId="0" fontId="8" fillId="0" borderId="4" xfId="18" applyFont="1" applyBorder="1" applyAlignment="1">
      <alignment horizontal="left" vertical="top" wrapText="1"/>
    </xf>
    <xf numFmtId="0" fontId="8" fillId="0" borderId="6" xfId="18" applyFont="1" applyFill="1" applyBorder="1" applyAlignment="1">
      <alignment horizontal="left" vertical="top" wrapText="1"/>
    </xf>
    <xf numFmtId="0" fontId="3" fillId="0" borderId="40" xfId="18" applyFont="1" applyFill="1" applyBorder="1" applyAlignment="1">
      <alignment horizontal="left" vertical="top" wrapText="1"/>
    </xf>
    <xf numFmtId="0" fontId="3" fillId="0" borderId="3" xfId="18" applyFont="1" applyBorder="1" applyAlignment="1">
      <alignment horizontal="center" vertical="center" wrapText="1"/>
    </xf>
    <xf numFmtId="0" fontId="3" fillId="0" borderId="26" xfId="18" applyFont="1" applyBorder="1" applyAlignment="1">
      <alignment horizontal="center" vertical="center" wrapText="1"/>
    </xf>
    <xf numFmtId="0" fontId="3" fillId="0" borderId="26" xfId="18" applyFont="1" applyBorder="1" applyAlignment="1">
      <alignment wrapText="1"/>
    </xf>
    <xf numFmtId="0" fontId="3" fillId="0" borderId="3" xfId="18" applyFont="1" applyFill="1" applyBorder="1" applyAlignment="1">
      <alignment vertical="center" wrapText="1"/>
    </xf>
    <xf numFmtId="0" fontId="3" fillId="0" borderId="26" xfId="18" applyFont="1" applyFill="1" applyBorder="1" applyAlignment="1">
      <alignment vertical="center" wrapText="1"/>
    </xf>
    <xf numFmtId="0" fontId="3" fillId="0" borderId="39" xfId="18" applyFont="1" applyFill="1" applyBorder="1" applyAlignment="1">
      <alignment horizontal="left" vertical="top" wrapText="1"/>
    </xf>
    <xf numFmtId="0" fontId="3" fillId="0" borderId="41" xfId="18" applyFont="1" applyFill="1" applyBorder="1" applyAlignment="1">
      <alignment horizontal="left" vertical="top" wrapText="1"/>
    </xf>
    <xf numFmtId="0" fontId="3" fillId="0" borderId="3" xfId="12" applyFont="1" applyBorder="1" applyAlignment="1">
      <alignment horizontal="center" vertical="center"/>
    </xf>
    <xf numFmtId="0" fontId="3" fillId="0" borderId="6" xfId="12" applyFont="1" applyBorder="1" applyAlignment="1">
      <alignment horizontal="center" vertical="center"/>
    </xf>
    <xf numFmtId="0" fontId="3" fillId="0" borderId="26" xfId="12" applyFont="1" applyBorder="1" applyAlignment="1">
      <alignment horizontal="center" vertical="center"/>
    </xf>
    <xf numFmtId="0" fontId="3" fillId="2" borderId="38" xfId="18" applyFont="1" applyFill="1" applyBorder="1" applyAlignment="1">
      <alignment horizontal="left" vertical="center" wrapText="1"/>
    </xf>
    <xf numFmtId="3" fontId="3" fillId="0" borderId="3" xfId="11" applyNumberFormat="1" applyFont="1" applyBorder="1" applyAlignment="1">
      <alignment horizontal="center" vertical="center"/>
    </xf>
    <xf numFmtId="3" fontId="3" fillId="0" borderId="6" xfId="11" applyNumberFormat="1" applyFont="1" applyBorder="1" applyAlignment="1">
      <alignment horizontal="center" vertical="center"/>
    </xf>
    <xf numFmtId="3" fontId="3" fillId="0" borderId="26" xfId="11" applyNumberFormat="1" applyFont="1" applyBorder="1" applyAlignment="1">
      <alignment horizontal="center" vertical="center"/>
    </xf>
    <xf numFmtId="3" fontId="33" fillId="0" borderId="27" xfId="13" applyNumberFormat="1" applyFont="1" applyFill="1" applyBorder="1" applyAlignment="1">
      <alignment horizontal="center"/>
    </xf>
    <xf numFmtId="3" fontId="11" fillId="0" borderId="14" xfId="7" applyNumberFormat="1" applyFont="1" applyFill="1" applyBorder="1" applyAlignment="1">
      <alignment horizontal="center" vertical="top" wrapText="1"/>
    </xf>
    <xf numFmtId="43" fontId="24" fillId="0" borderId="0" xfId="24" applyFont="1" applyAlignment="1">
      <alignment horizontal="center" vertical="top" wrapText="1"/>
    </xf>
    <xf numFmtId="43" fontId="33" fillId="0" borderId="6" xfId="24" applyFont="1" applyFill="1" applyBorder="1" applyAlignment="1">
      <alignment horizontal="center"/>
    </xf>
    <xf numFmtId="43" fontId="0" fillId="0" borderId="0" xfId="24" applyFont="1" applyAlignment="1">
      <alignment vertical="top" wrapText="1"/>
    </xf>
    <xf numFmtId="43" fontId="33" fillId="0" borderId="14" xfId="24" applyFont="1" applyFill="1" applyBorder="1" applyAlignment="1">
      <alignment horizontal="center"/>
    </xf>
    <xf numFmtId="0" fontId="11" fillId="0" borderId="9" xfId="7" applyFont="1" applyFill="1" applyBorder="1" applyAlignment="1">
      <alignment horizontal="left" vertical="top" wrapText="1"/>
    </xf>
    <xf numFmtId="0" fontId="11" fillId="0" borderId="8" xfId="7" applyFont="1" applyFill="1" applyBorder="1" applyAlignment="1">
      <alignment horizontal="left" vertical="top" wrapText="1"/>
    </xf>
    <xf numFmtId="4" fontId="24" fillId="0" borderId="0" xfId="24" applyNumberFormat="1" applyFont="1" applyAlignment="1">
      <alignment horizontal="center" vertical="top" wrapText="1"/>
    </xf>
    <xf numFmtId="4" fontId="33" fillId="0" borderId="6" xfId="24" applyNumberFormat="1" applyFont="1" applyFill="1" applyBorder="1" applyAlignment="1">
      <alignment horizontal="center"/>
    </xf>
    <xf numFmtId="4" fontId="33" fillId="0" borderId="14" xfId="24" applyNumberFormat="1" applyFont="1" applyFill="1" applyBorder="1" applyAlignment="1">
      <alignment horizontal="center"/>
    </xf>
    <xf numFmtId="4" fontId="0" fillId="0" borderId="0" xfId="24" applyNumberFormat="1" applyFont="1" applyAlignment="1">
      <alignment vertical="top" wrapText="1"/>
    </xf>
    <xf numFmtId="0" fontId="11" fillId="10" borderId="27" xfId="7" applyFont="1" applyFill="1" applyBorder="1" applyAlignment="1">
      <alignment vertical="top" wrapText="1"/>
    </xf>
    <xf numFmtId="0" fontId="11" fillId="10" borderId="6" xfId="7" applyFont="1" applyFill="1" applyBorder="1" applyAlignment="1">
      <alignment vertical="top" wrapText="1"/>
    </xf>
    <xf numFmtId="0" fontId="11" fillId="10" borderId="16" xfId="7" applyFont="1" applyFill="1" applyBorder="1" applyAlignment="1">
      <alignment vertical="top" wrapText="1"/>
    </xf>
    <xf numFmtId="3" fontId="11" fillId="10" borderId="6" xfId="7" applyNumberFormat="1" applyFont="1" applyFill="1" applyBorder="1" applyAlignment="1">
      <alignment vertical="top" wrapText="1"/>
    </xf>
    <xf numFmtId="3" fontId="11" fillId="10" borderId="16" xfId="7" applyNumberFormat="1" applyFont="1" applyFill="1" applyBorder="1" applyAlignment="1">
      <alignment vertical="top" wrapText="1"/>
    </xf>
    <xf numFmtId="0" fontId="11" fillId="10" borderId="14" xfId="7" applyFont="1" applyFill="1" applyBorder="1" applyAlignment="1">
      <alignment vertical="top" wrapText="1"/>
    </xf>
    <xf numFmtId="0" fontId="11" fillId="10" borderId="0" xfId="7" applyFont="1" applyFill="1" applyBorder="1" applyAlignment="1">
      <alignment vertical="top" wrapText="1"/>
    </xf>
    <xf numFmtId="0" fontId="11" fillId="10" borderId="26" xfId="7" applyFont="1" applyFill="1" applyBorder="1" applyAlignment="1">
      <alignment vertical="top" wrapText="1"/>
    </xf>
    <xf numFmtId="0" fontId="11" fillId="10" borderId="13" xfId="7" applyFont="1" applyFill="1" applyBorder="1" applyAlignment="1">
      <alignment vertical="top" wrapText="1"/>
    </xf>
    <xf numFmtId="0" fontId="11" fillId="10" borderId="18" xfId="7" applyFont="1" applyFill="1" applyBorder="1" applyAlignment="1">
      <alignment vertical="top" wrapText="1"/>
    </xf>
    <xf numFmtId="0" fontId="11" fillId="10" borderId="12" xfId="7" applyFont="1" applyFill="1" applyBorder="1" applyAlignment="1">
      <alignment vertical="top" wrapText="1"/>
    </xf>
    <xf numFmtId="0" fontId="11" fillId="10" borderId="1" xfId="7" applyFont="1" applyFill="1" applyBorder="1" applyAlignment="1">
      <alignment vertical="top" wrapText="1"/>
    </xf>
    <xf numFmtId="0" fontId="11" fillId="10" borderId="48" xfId="7" applyFont="1" applyFill="1" applyBorder="1" applyAlignment="1">
      <alignment vertical="top" wrapText="1"/>
    </xf>
    <xf numFmtId="0" fontId="11" fillId="10" borderId="40" xfId="7" applyFont="1" applyFill="1" applyBorder="1" applyAlignment="1">
      <alignment vertical="top" wrapText="1"/>
    </xf>
    <xf numFmtId="37" fontId="3" fillId="10" borderId="16" xfId="7" applyNumberFormat="1" applyFont="1" applyFill="1" applyBorder="1" applyAlignment="1">
      <alignment horizontal="center"/>
    </xf>
    <xf numFmtId="0" fontId="12" fillId="0" borderId="0" xfId="0" applyFont="1" applyAlignment="1">
      <alignment vertical="top" wrapText="1"/>
    </xf>
    <xf numFmtId="0" fontId="25" fillId="0" borderId="0" xfId="0" applyFont="1" applyAlignment="1">
      <alignment vertical="top"/>
    </xf>
    <xf numFmtId="0" fontId="11" fillId="0" borderId="16" xfId="7" applyFont="1" applyFill="1" applyBorder="1" applyAlignment="1">
      <alignment vertical="top" wrapText="1"/>
    </xf>
    <xf numFmtId="0" fontId="11" fillId="10" borderId="7" xfId="7" applyFont="1" applyFill="1" applyBorder="1" applyAlignment="1">
      <alignment vertical="top" wrapText="1"/>
    </xf>
    <xf numFmtId="37" fontId="3" fillId="10" borderId="26" xfId="7" applyNumberFormat="1" applyFont="1" applyFill="1" applyBorder="1" applyAlignment="1">
      <alignment horizontal="center"/>
    </xf>
    <xf numFmtId="37" fontId="3" fillId="10" borderId="3" xfId="7" applyNumberFormat="1" applyFont="1" applyFill="1" applyBorder="1" applyAlignment="1">
      <alignment horizontal="center"/>
    </xf>
    <xf numFmtId="37" fontId="3" fillId="10" borderId="6" xfId="7" applyNumberFormat="1" applyFont="1" applyFill="1" applyBorder="1" applyAlignment="1">
      <alignment horizontal="center"/>
    </xf>
    <xf numFmtId="43" fontId="11" fillId="0" borderId="9" xfId="24" applyFont="1" applyFill="1" applyBorder="1" applyAlignment="1">
      <alignment horizontal="center" vertical="top" wrapText="1"/>
    </xf>
    <xf numFmtId="0" fontId="8" fillId="11" borderId="14" xfId="0" applyFont="1" applyFill="1" applyBorder="1" applyAlignment="1">
      <alignment horizontal="center" wrapText="1"/>
    </xf>
    <xf numFmtId="0" fontId="8" fillId="11" borderId="16" xfId="0" applyFont="1" applyFill="1" applyBorder="1" applyAlignment="1">
      <alignment horizontal="center" wrapText="1"/>
    </xf>
    <xf numFmtId="0" fontId="13" fillId="11" borderId="14" xfId="0" applyFont="1" applyFill="1" applyBorder="1" applyAlignment="1">
      <alignment horizontal="center" wrapText="1"/>
    </xf>
    <xf numFmtId="0" fontId="13" fillId="11" borderId="16" xfId="0" applyFont="1" applyFill="1" applyBorder="1" applyAlignment="1">
      <alignment horizontal="center" wrapText="1"/>
    </xf>
    <xf numFmtId="4" fontId="13" fillId="11" borderId="14" xfId="24" applyNumberFormat="1" applyFont="1" applyFill="1" applyBorder="1" applyAlignment="1">
      <alignment horizontal="center" wrapText="1"/>
    </xf>
    <xf numFmtId="0" fontId="11" fillId="13" borderId="14" xfId="7" applyFont="1" applyFill="1" applyBorder="1" applyAlignment="1">
      <alignment vertical="top" wrapText="1"/>
    </xf>
    <xf numFmtId="43" fontId="11" fillId="13" borderId="14" xfId="24" applyFont="1" applyFill="1" applyBorder="1" applyAlignment="1">
      <alignment horizontal="center" vertical="top" wrapText="1"/>
    </xf>
    <xf numFmtId="10" fontId="11" fillId="13" borderId="14" xfId="25" applyNumberFormat="1" applyFont="1" applyFill="1" applyBorder="1" applyAlignment="1">
      <alignment horizontal="center" vertical="top" wrapText="1"/>
    </xf>
    <xf numFmtId="4" fontId="11" fillId="13" borderId="14" xfId="24" applyNumberFormat="1" applyFont="1" applyFill="1" applyBorder="1" applyAlignment="1">
      <alignment horizontal="center" vertical="top" wrapText="1"/>
    </xf>
    <xf numFmtId="0" fontId="8" fillId="11" borderId="27" xfId="0" applyFont="1" applyFill="1" applyBorder="1" applyAlignment="1">
      <alignment horizontal="center" wrapText="1"/>
    </xf>
    <xf numFmtId="0" fontId="8" fillId="11" borderId="28" xfId="0" applyFont="1" applyFill="1" applyBorder="1" applyAlignment="1">
      <alignment horizontal="center" wrapText="1"/>
    </xf>
    <xf numFmtId="0" fontId="11" fillId="11" borderId="16" xfId="7" applyFont="1" applyFill="1" applyBorder="1" applyAlignment="1">
      <alignment horizontal="center" vertical="top" wrapText="1"/>
    </xf>
    <xf numFmtId="0" fontId="11" fillId="11" borderId="14" xfId="7" applyFont="1" applyFill="1" applyBorder="1" applyAlignment="1">
      <alignment horizontal="center" vertical="top" wrapText="1"/>
    </xf>
    <xf numFmtId="43" fontId="11" fillId="13" borderId="16" xfId="24" applyFont="1" applyFill="1" applyBorder="1" applyAlignment="1">
      <alignment horizontal="center" vertical="top" wrapText="1"/>
    </xf>
    <xf numFmtId="43" fontId="11" fillId="0" borderId="19" xfId="24" applyFont="1" applyFill="1" applyBorder="1" applyAlignment="1">
      <alignment horizontal="center" vertical="top" wrapText="1"/>
    </xf>
    <xf numFmtId="10" fontId="11" fillId="0" borderId="60" xfId="25" applyNumberFormat="1" applyFont="1" applyFill="1" applyBorder="1" applyAlignment="1">
      <alignment horizontal="center" vertical="top" wrapText="1"/>
    </xf>
    <xf numFmtId="43" fontId="11" fillId="0" borderId="7" xfId="24" applyFont="1" applyFill="1" applyBorder="1" applyAlignment="1">
      <alignment horizontal="center" vertical="top" wrapText="1"/>
    </xf>
    <xf numFmtId="43" fontId="11" fillId="0" borderId="8" xfId="24" applyFont="1" applyFill="1" applyBorder="1" applyAlignment="1">
      <alignment horizontal="center" vertical="top" wrapText="1"/>
    </xf>
    <xf numFmtId="43" fontId="11" fillId="0" borderId="17" xfId="24" applyFont="1" applyFill="1" applyBorder="1" applyAlignment="1">
      <alignment horizontal="center" vertical="top" wrapText="1"/>
    </xf>
    <xf numFmtId="43" fontId="11" fillId="0" borderId="18" xfId="24" applyFont="1" applyFill="1" applyBorder="1" applyAlignment="1">
      <alignment horizontal="center" vertical="top" wrapText="1"/>
    </xf>
    <xf numFmtId="43" fontId="11" fillId="0" borderId="27" xfId="24" applyFont="1" applyFill="1" applyBorder="1" applyAlignment="1">
      <alignment horizontal="center" vertical="top" wrapText="1"/>
    </xf>
    <xf numFmtId="10" fontId="11" fillId="0" borderId="28" xfId="25" applyNumberFormat="1" applyFont="1" applyFill="1" applyBorder="1" applyAlignment="1">
      <alignment horizontal="center" vertical="top" wrapText="1"/>
    </xf>
    <xf numFmtId="0" fontId="11" fillId="12" borderId="9" xfId="7" applyFont="1" applyFill="1" applyBorder="1" applyAlignment="1">
      <alignment horizontal="left" vertical="top" wrapText="1"/>
    </xf>
    <xf numFmtId="0" fontId="11" fillId="12" borderId="8" xfId="7" applyFont="1" applyFill="1" applyBorder="1" applyAlignment="1">
      <alignment horizontal="left" vertical="top" wrapText="1"/>
    </xf>
    <xf numFmtId="0" fontId="11" fillId="12" borderId="14" xfId="7" applyFont="1" applyFill="1" applyBorder="1" applyAlignment="1">
      <alignment vertical="top" wrapText="1"/>
    </xf>
    <xf numFmtId="0" fontId="11" fillId="10" borderId="27" xfId="7" applyFont="1" applyFill="1" applyBorder="1" applyAlignment="1">
      <alignment horizontal="center" vertical="top" wrapText="1"/>
    </xf>
    <xf numFmtId="0" fontId="11" fillId="10" borderId="6" xfId="7" applyFont="1" applyFill="1" applyBorder="1" applyAlignment="1">
      <alignment horizontal="center" vertical="top" wrapText="1"/>
    </xf>
    <xf numFmtId="0" fontId="11" fillId="10" borderId="26" xfId="7" applyFont="1" applyFill="1" applyBorder="1" applyAlignment="1">
      <alignment horizontal="center" vertical="top" wrapText="1"/>
    </xf>
    <xf numFmtId="0" fontId="8" fillId="11" borderId="26" xfId="0" applyFont="1" applyFill="1" applyBorder="1" applyAlignment="1">
      <alignment horizontal="center" wrapText="1"/>
    </xf>
    <xf numFmtId="0" fontId="11" fillId="11" borderId="28" xfId="7" applyFont="1" applyFill="1" applyBorder="1" applyAlignment="1">
      <alignment horizontal="center" vertical="top" wrapText="1"/>
    </xf>
    <xf numFmtId="0" fontId="3" fillId="13" borderId="14" xfId="7" applyFont="1" applyFill="1" applyBorder="1" applyAlignment="1">
      <alignment vertical="top" wrapText="1"/>
    </xf>
    <xf numFmtId="43" fontId="3" fillId="13" borderId="16" xfId="24" applyFont="1" applyFill="1" applyBorder="1" applyAlignment="1">
      <alignment horizontal="center" vertical="top" wrapText="1"/>
    </xf>
    <xf numFmtId="43" fontId="3" fillId="13" borderId="16" xfId="24" applyNumberFormat="1" applyFont="1" applyFill="1" applyBorder="1" applyAlignment="1">
      <alignment horizontal="center" vertical="top" wrapText="1"/>
    </xf>
    <xf numFmtId="10" fontId="11" fillId="0" borderId="48" xfId="25" applyNumberFormat="1" applyFont="1" applyFill="1" applyBorder="1" applyAlignment="1">
      <alignment horizontal="center" vertical="top" wrapText="1"/>
    </xf>
    <xf numFmtId="10" fontId="11" fillId="0" borderId="26" xfId="25" applyNumberFormat="1" applyFont="1" applyFill="1" applyBorder="1" applyAlignment="1">
      <alignment horizontal="center" vertical="top" wrapText="1"/>
    </xf>
    <xf numFmtId="43" fontId="11" fillId="0" borderId="14" xfId="24" applyFont="1" applyFill="1" applyBorder="1" applyAlignment="1">
      <alignment horizontal="center" vertical="top" wrapText="1"/>
    </xf>
    <xf numFmtId="0" fontId="8" fillId="11" borderId="8" xfId="7" applyFont="1" applyFill="1" applyBorder="1" applyAlignment="1">
      <alignment horizontal="center"/>
    </xf>
    <xf numFmtId="43" fontId="8" fillId="11" borderId="60" xfId="1" applyFont="1" applyFill="1" applyBorder="1" applyAlignment="1">
      <alignment horizontal="center"/>
    </xf>
    <xf numFmtId="0" fontId="8" fillId="11" borderId="9" xfId="7" applyFont="1" applyFill="1" applyBorder="1" applyAlignment="1">
      <alignment horizontal="center"/>
    </xf>
    <xf numFmtId="0" fontId="8" fillId="11" borderId="10" xfId="7" applyFont="1" applyFill="1" applyBorder="1" applyAlignment="1">
      <alignment horizontal="center"/>
    </xf>
    <xf numFmtId="0" fontId="13" fillId="11" borderId="10" xfId="7" applyFont="1" applyFill="1" applyBorder="1" applyAlignment="1">
      <alignment horizontal="center"/>
    </xf>
    <xf numFmtId="0" fontId="8" fillId="11" borderId="1" xfId="7" applyFont="1" applyFill="1" applyBorder="1" applyAlignment="1">
      <alignment horizontal="center"/>
    </xf>
    <xf numFmtId="43" fontId="8" fillId="11" borderId="61" xfId="1" applyFont="1" applyFill="1" applyBorder="1" applyAlignment="1">
      <alignment horizontal="center" wrapText="1"/>
    </xf>
    <xf numFmtId="43" fontId="8" fillId="11" borderId="12" xfId="1" applyFont="1" applyFill="1" applyBorder="1" applyAlignment="1">
      <alignment horizontal="center" wrapText="1"/>
    </xf>
    <xf numFmtId="43" fontId="8" fillId="11" borderId="40" xfId="1" applyFont="1" applyFill="1" applyBorder="1" applyAlignment="1">
      <alignment horizontal="center" wrapText="1"/>
    </xf>
    <xf numFmtId="43" fontId="8" fillId="11" borderId="1" xfId="1" applyFont="1" applyFill="1" applyBorder="1" applyAlignment="1">
      <alignment horizontal="center" wrapText="1"/>
    </xf>
    <xf numFmtId="0" fontId="11" fillId="12" borderId="14" xfId="7" applyFont="1" applyFill="1" applyBorder="1" applyAlignment="1">
      <alignment horizontal="left" vertical="top" wrapText="1"/>
    </xf>
    <xf numFmtId="1" fontId="3" fillId="0" borderId="14" xfId="7" applyNumberFormat="1" applyFont="1" applyFill="1" applyBorder="1" applyAlignment="1">
      <alignment horizontal="center"/>
    </xf>
    <xf numFmtId="0" fontId="3" fillId="0" borderId="14" xfId="7" applyFont="1" applyFill="1" applyBorder="1" applyAlignment="1">
      <alignment horizontal="left"/>
    </xf>
    <xf numFmtId="37" fontId="3" fillId="0" borderId="28" xfId="7" applyNumberFormat="1" applyFont="1" applyFill="1" applyBorder="1" applyAlignment="1">
      <alignment horizontal="center"/>
    </xf>
    <xf numFmtId="37" fontId="3" fillId="0" borderId="22" xfId="1" applyNumberFormat="1" applyFont="1" applyFill="1" applyBorder="1" applyAlignment="1">
      <alignment horizontal="center"/>
    </xf>
    <xf numFmtId="37" fontId="3" fillId="0" borderId="14" xfId="1" applyNumberFormat="1" applyFont="1" applyFill="1" applyBorder="1" applyAlignment="1">
      <alignment horizontal="center"/>
    </xf>
    <xf numFmtId="37" fontId="3" fillId="0" borderId="28" xfId="1" applyNumberFormat="1" applyFont="1" applyFill="1" applyBorder="1" applyAlignment="1">
      <alignment horizontal="center"/>
    </xf>
    <xf numFmtId="164" fontId="3" fillId="0" borderId="16" xfId="1" applyNumberFormat="1" applyFont="1" applyFill="1" applyBorder="1" applyAlignment="1">
      <alignment horizontal="center"/>
    </xf>
    <xf numFmtId="164" fontId="3" fillId="0" borderId="14" xfId="1" applyNumberFormat="1" applyFont="1" applyFill="1" applyBorder="1" applyAlignment="1">
      <alignment horizontal="center"/>
    </xf>
    <xf numFmtId="0" fontId="11" fillId="0" borderId="14" xfId="7" applyFont="1" applyFill="1" applyBorder="1" applyAlignment="1">
      <alignment vertical="top" wrapText="1"/>
    </xf>
    <xf numFmtId="0" fontId="8" fillId="13" borderId="10" xfId="7" applyFont="1" applyFill="1" applyBorder="1" applyAlignment="1">
      <alignment horizontal="left"/>
    </xf>
    <xf numFmtId="43" fontId="8" fillId="13" borderId="1" xfId="24" applyFont="1" applyFill="1" applyBorder="1" applyAlignment="1">
      <alignment horizontal="center"/>
    </xf>
    <xf numFmtId="37" fontId="8" fillId="13" borderId="14" xfId="7" applyNumberFormat="1" applyFont="1" applyFill="1" applyBorder="1" applyAlignment="1">
      <alignment horizontal="center"/>
    </xf>
    <xf numFmtId="37" fontId="8" fillId="13" borderId="28" xfId="7" applyNumberFormat="1" applyFont="1" applyFill="1" applyBorder="1" applyAlignment="1">
      <alignment horizontal="center"/>
    </xf>
    <xf numFmtId="37" fontId="8" fillId="13" borderId="12" xfId="7" applyNumberFormat="1" applyFont="1" applyFill="1" applyBorder="1" applyAlignment="1">
      <alignment horizontal="center"/>
    </xf>
    <xf numFmtId="37" fontId="8" fillId="13" borderId="11" xfId="7" applyNumberFormat="1" applyFont="1" applyFill="1" applyBorder="1" applyAlignment="1">
      <alignment horizontal="center"/>
    </xf>
    <xf numFmtId="37" fontId="8" fillId="13" borderId="61" xfId="7" applyNumberFormat="1" applyFont="1" applyFill="1" applyBorder="1" applyAlignment="1">
      <alignment horizontal="center"/>
    </xf>
    <xf numFmtId="164" fontId="8" fillId="13" borderId="12" xfId="1" applyNumberFormat="1" applyFont="1" applyFill="1" applyBorder="1" applyAlignment="1">
      <alignment horizontal="center"/>
    </xf>
    <xf numFmtId="164" fontId="8" fillId="13" borderId="1" xfId="1" applyNumberFormat="1" applyFont="1" applyFill="1" applyBorder="1" applyAlignment="1">
      <alignment horizontal="center"/>
    </xf>
    <xf numFmtId="43" fontId="11" fillId="0" borderId="22" xfId="24" applyFont="1" applyFill="1" applyBorder="1" applyAlignment="1">
      <alignment horizontal="center" vertical="top" wrapText="1"/>
    </xf>
    <xf numFmtId="43" fontId="11" fillId="0" borderId="16" xfId="24" applyFont="1" applyFill="1" applyBorder="1" applyAlignment="1">
      <alignment horizontal="center" vertical="top" wrapText="1"/>
    </xf>
    <xf numFmtId="43" fontId="11" fillId="0" borderId="28" xfId="24" applyFont="1" applyFill="1" applyBorder="1" applyAlignment="1">
      <alignment horizontal="center" vertical="top" wrapText="1"/>
    </xf>
    <xf numFmtId="43" fontId="11" fillId="0" borderId="55" xfId="24" applyFont="1" applyFill="1" applyBorder="1" applyAlignment="1">
      <alignment horizontal="center" vertical="top" wrapText="1"/>
    </xf>
    <xf numFmtId="43" fontId="3" fillId="13" borderId="26" xfId="24" applyFont="1" applyFill="1" applyBorder="1" applyAlignment="1">
      <alignment horizontal="center" vertical="top" wrapText="1"/>
    </xf>
    <xf numFmtId="43" fontId="11" fillId="0" borderId="59" xfId="24" applyFont="1" applyFill="1" applyBorder="1" applyAlignment="1">
      <alignment horizontal="center" vertical="top" wrapText="1"/>
    </xf>
    <xf numFmtId="43" fontId="11" fillId="0" borderId="60" xfId="24" applyFont="1" applyFill="1" applyBorder="1" applyAlignment="1">
      <alignment horizontal="center" vertical="top" wrapText="1"/>
    </xf>
    <xf numFmtId="43" fontId="11" fillId="13" borderId="26" xfId="24" applyFont="1" applyFill="1" applyBorder="1" applyAlignment="1">
      <alignment horizontal="center" vertical="top" wrapText="1"/>
    </xf>
    <xf numFmtId="0" fontId="11" fillId="10" borderId="31" xfId="7" applyFont="1" applyFill="1" applyBorder="1" applyAlignment="1">
      <alignment vertical="top" wrapText="1"/>
    </xf>
    <xf numFmtId="0" fontId="11" fillId="10" borderId="55" xfId="7" applyFont="1" applyFill="1" applyBorder="1" applyAlignment="1">
      <alignment vertical="top" wrapText="1"/>
    </xf>
    <xf numFmtId="0" fontId="3" fillId="0" borderId="39" xfId="18" applyFont="1" applyFill="1" applyBorder="1" applyAlignment="1">
      <alignment horizontal="center" vertical="center" wrapText="1"/>
    </xf>
    <xf numFmtId="0" fontId="3" fillId="0" borderId="32" xfId="18" applyFont="1" applyFill="1" applyBorder="1" applyAlignment="1">
      <alignment horizontal="center" vertical="center" wrapText="1"/>
    </xf>
    <xf numFmtId="0" fontId="3" fillId="0" borderId="41" xfId="18" applyFont="1" applyFill="1" applyBorder="1" applyAlignment="1">
      <alignment horizontal="center" vertical="center" wrapText="1"/>
    </xf>
    <xf numFmtId="0" fontId="3" fillId="0" borderId="3" xfId="18" applyFont="1" applyFill="1" applyBorder="1" applyAlignment="1">
      <alignment horizontal="center" vertical="center" wrapText="1"/>
    </xf>
    <xf numFmtId="0" fontId="3" fillId="0" borderId="6" xfId="18" applyFont="1" applyFill="1" applyBorder="1" applyAlignment="1">
      <alignment horizontal="center" vertical="center" wrapText="1"/>
    </xf>
    <xf numFmtId="0" fontId="3" fillId="0" borderId="26" xfId="18" applyFont="1" applyFill="1" applyBorder="1" applyAlignment="1">
      <alignment horizontal="center" vertical="center" wrapText="1"/>
    </xf>
    <xf numFmtId="9" fontId="3" fillId="0" borderId="3" xfId="18" applyNumberFormat="1" applyFont="1" applyFill="1" applyBorder="1" applyAlignment="1">
      <alignment horizontal="center" vertical="center" wrapText="1"/>
    </xf>
    <xf numFmtId="9" fontId="3" fillId="0" borderId="6" xfId="18" applyNumberFormat="1" applyFont="1" applyFill="1" applyBorder="1" applyAlignment="1">
      <alignment horizontal="center" vertical="center" wrapText="1"/>
    </xf>
    <xf numFmtId="9" fontId="3" fillId="0" borderId="26" xfId="18" applyNumberFormat="1" applyFont="1" applyFill="1" applyBorder="1" applyAlignment="1">
      <alignment horizontal="center" vertical="center" wrapText="1"/>
    </xf>
    <xf numFmtId="0" fontId="3" fillId="0" borderId="29" xfId="18" applyFont="1" applyBorder="1" applyAlignment="1">
      <alignment horizontal="center" vertical="center" wrapText="1"/>
    </xf>
    <xf numFmtId="0" fontId="3" fillId="0" borderId="13" xfId="18" applyFont="1" applyBorder="1" applyAlignment="1">
      <alignment horizontal="center" vertical="center" wrapText="1"/>
    </xf>
    <xf numFmtId="0" fontId="3" fillId="0" borderId="48" xfId="18" applyFont="1" applyBorder="1" applyAlignment="1">
      <alignment horizontal="center" vertical="center" wrapText="1"/>
    </xf>
    <xf numFmtId="0" fontId="3" fillId="0" borderId="2" xfId="18" applyFont="1" applyBorder="1" applyAlignment="1">
      <alignment horizontal="center" vertical="center" wrapText="1"/>
    </xf>
    <xf numFmtId="0" fontId="3" fillId="0" borderId="12" xfId="18" applyFont="1" applyBorder="1" applyAlignment="1">
      <alignment horizontal="center" vertical="center" wrapText="1"/>
    </xf>
    <xf numFmtId="0" fontId="3" fillId="0" borderId="40" xfId="18" applyFont="1" applyBorder="1" applyAlignment="1">
      <alignment horizontal="center" vertical="center" wrapText="1"/>
    </xf>
    <xf numFmtId="0" fontId="3" fillId="0" borderId="38" xfId="18" applyFont="1" applyFill="1" applyBorder="1" applyAlignment="1">
      <alignment horizontal="left" vertical="top" wrapText="1"/>
    </xf>
    <xf numFmtId="0" fontId="3" fillId="0" borderId="23" xfId="18" applyFont="1" applyFill="1" applyBorder="1" applyAlignment="1">
      <alignment horizontal="left" vertical="top" wrapText="1"/>
    </xf>
    <xf numFmtId="0" fontId="3" fillId="0" borderId="3" xfId="18" applyFont="1" applyBorder="1" applyAlignment="1">
      <alignment horizontal="center" vertical="center" wrapText="1"/>
    </xf>
    <xf numFmtId="0" fontId="3" fillId="0" borderId="6" xfId="18" applyFont="1" applyBorder="1" applyAlignment="1">
      <alignment horizontal="center" vertical="center" wrapText="1"/>
    </xf>
    <xf numFmtId="0" fontId="3" fillId="0" borderId="26" xfId="18" applyFont="1" applyBorder="1" applyAlignment="1">
      <alignment horizontal="center" vertical="center" wrapText="1"/>
    </xf>
    <xf numFmtId="0" fontId="3" fillId="0" borderId="16" xfId="18" applyFont="1" applyFill="1" applyBorder="1" applyAlignment="1">
      <alignment horizontal="center" vertical="center" wrapText="1"/>
    </xf>
    <xf numFmtId="0" fontId="3" fillId="0" borderId="3" xfId="18" applyFont="1" applyFill="1" applyBorder="1" applyAlignment="1">
      <alignment horizontal="center" vertical="top" wrapText="1"/>
    </xf>
    <xf numFmtId="0" fontId="3" fillId="0" borderId="6" xfId="18" applyFont="1" applyFill="1" applyBorder="1" applyAlignment="1">
      <alignment horizontal="center" vertical="top" wrapText="1"/>
    </xf>
    <xf numFmtId="0" fontId="3" fillId="0" borderId="26" xfId="18" applyFont="1" applyFill="1" applyBorder="1" applyAlignment="1">
      <alignment horizontal="center" vertical="top" wrapText="1"/>
    </xf>
    <xf numFmtId="0" fontId="3" fillId="0" borderId="29" xfId="18" applyFont="1" applyFill="1" applyBorder="1" applyAlignment="1">
      <alignment horizontal="center" vertical="center" wrapText="1"/>
    </xf>
    <xf numFmtId="0" fontId="3" fillId="0" borderId="13" xfId="18" applyFont="1" applyFill="1" applyBorder="1" applyAlignment="1">
      <alignment horizontal="center" vertical="center" wrapText="1"/>
    </xf>
    <xf numFmtId="0" fontId="3" fillId="0" borderId="48" xfId="18" applyFont="1" applyFill="1" applyBorder="1" applyAlignment="1">
      <alignment horizontal="center" vertical="center" wrapText="1"/>
    </xf>
    <xf numFmtId="0" fontId="3" fillId="0" borderId="31" xfId="18" applyFont="1" applyFill="1" applyBorder="1" applyAlignment="1">
      <alignment horizontal="center" vertical="center" wrapText="1"/>
    </xf>
    <xf numFmtId="0" fontId="3" fillId="0" borderId="0" xfId="18" applyFont="1" applyFill="1" applyBorder="1" applyAlignment="1">
      <alignment horizontal="center" vertical="center" wrapText="1"/>
    </xf>
    <xf numFmtId="0" fontId="3" fillId="0" borderId="55" xfId="18" applyFont="1" applyFill="1" applyBorder="1" applyAlignment="1">
      <alignment horizontal="center" vertical="center" wrapText="1"/>
    </xf>
    <xf numFmtId="0" fontId="3" fillId="0" borderId="2" xfId="18" applyFont="1" applyFill="1" applyBorder="1" applyAlignment="1">
      <alignment horizontal="center" vertical="center" wrapText="1"/>
    </xf>
    <xf numFmtId="0" fontId="3" fillId="0" borderId="12" xfId="18" applyFont="1" applyFill="1" applyBorder="1" applyAlignment="1">
      <alignment horizontal="center" vertical="center" wrapText="1"/>
    </xf>
    <xf numFmtId="0" fontId="3" fillId="0" borderId="40" xfId="18" applyFont="1" applyFill="1" applyBorder="1" applyAlignment="1">
      <alignment horizontal="center" vertical="center" wrapText="1"/>
    </xf>
    <xf numFmtId="0" fontId="3" fillId="0" borderId="0" xfId="18" applyFont="1" applyFill="1" applyBorder="1" applyAlignment="1">
      <alignment horizontal="left" vertical="center" wrapText="1"/>
    </xf>
    <xf numFmtId="0" fontId="3" fillId="0" borderId="3" xfId="18" applyFont="1" applyFill="1" applyBorder="1" applyAlignment="1">
      <alignment horizontal="left" vertical="top" wrapText="1"/>
    </xf>
    <xf numFmtId="0" fontId="3" fillId="0" borderId="26" xfId="18" applyFont="1" applyFill="1" applyBorder="1" applyAlignment="1">
      <alignment horizontal="left" vertical="top" wrapText="1"/>
    </xf>
    <xf numFmtId="0" fontId="3" fillId="0" borderId="3" xfId="18" applyFont="1" applyFill="1" applyBorder="1" applyAlignment="1">
      <alignment vertical="top" wrapText="1"/>
    </xf>
    <xf numFmtId="0" fontId="3" fillId="0" borderId="26" xfId="18" applyFont="1" applyFill="1" applyBorder="1" applyAlignment="1">
      <alignment wrapText="1"/>
    </xf>
    <xf numFmtId="0" fontId="3" fillId="0" borderId="3" xfId="18" applyFont="1" applyBorder="1" applyAlignment="1">
      <alignment vertical="top" wrapText="1"/>
    </xf>
    <xf numFmtId="0" fontId="3" fillId="0" borderId="26" xfId="18" applyFont="1" applyBorder="1" applyAlignment="1">
      <alignment vertical="top" wrapText="1"/>
    </xf>
    <xf numFmtId="49" fontId="3" fillId="0" borderId="3" xfId="18" applyNumberFormat="1" applyFont="1" applyFill="1" applyBorder="1" applyAlignment="1">
      <alignment horizontal="center" vertical="center" wrapText="1"/>
    </xf>
    <xf numFmtId="49" fontId="3" fillId="0" borderId="6" xfId="18" applyNumberFormat="1" applyFont="1" applyFill="1" applyBorder="1" applyAlignment="1">
      <alignment horizontal="center" vertical="center" wrapText="1"/>
    </xf>
    <xf numFmtId="49" fontId="3" fillId="0" borderId="26" xfId="18" applyNumberFormat="1" applyFont="1" applyFill="1" applyBorder="1" applyAlignment="1">
      <alignment horizontal="center" vertical="center" wrapText="1"/>
    </xf>
    <xf numFmtId="0" fontId="3" fillId="0" borderId="0" xfId="18" applyFont="1" applyFill="1" applyBorder="1" applyAlignment="1">
      <alignment horizontal="left" vertical="top" wrapText="1"/>
    </xf>
    <xf numFmtId="0" fontId="3" fillId="0" borderId="0" xfId="18" applyFont="1" applyAlignment="1">
      <alignment horizontal="left" vertical="top" wrapText="1"/>
    </xf>
    <xf numFmtId="0" fontId="3" fillId="2" borderId="38" xfId="18" applyFont="1" applyFill="1" applyBorder="1" applyAlignment="1">
      <alignment horizontal="left" vertical="center" wrapText="1"/>
    </xf>
    <xf numFmtId="0" fontId="3" fillId="2" borderId="23" xfId="18" applyFont="1" applyFill="1" applyBorder="1" applyAlignment="1">
      <alignment horizontal="left" vertical="center" wrapText="1"/>
    </xf>
    <xf numFmtId="0" fontId="3" fillId="2" borderId="50" xfId="18" applyFont="1" applyFill="1" applyBorder="1" applyAlignment="1">
      <alignment horizontal="left" vertical="center" wrapText="1"/>
    </xf>
    <xf numFmtId="0" fontId="3" fillId="2" borderId="51" xfId="18" applyFont="1" applyFill="1" applyBorder="1" applyAlignment="1">
      <alignment horizontal="left" vertical="center" wrapText="1"/>
    </xf>
    <xf numFmtId="0" fontId="3" fillId="2" borderId="52" xfId="18" applyFont="1" applyFill="1" applyBorder="1" applyAlignment="1">
      <alignment horizontal="left" vertical="center" wrapText="1"/>
    </xf>
    <xf numFmtId="0" fontId="3" fillId="2" borderId="53" xfId="18" applyFont="1" applyFill="1" applyBorder="1" applyAlignment="1">
      <alignment horizontal="left" vertical="center" wrapText="1"/>
    </xf>
    <xf numFmtId="0" fontId="3" fillId="0" borderId="26" xfId="18" applyFont="1" applyFill="1" applyBorder="1" applyAlignment="1"/>
    <xf numFmtId="0" fontId="3" fillId="0" borderId="39" xfId="18" applyFont="1" applyFill="1" applyBorder="1" applyAlignment="1">
      <alignment horizontal="left" vertical="top" wrapText="1"/>
    </xf>
    <xf numFmtId="0" fontId="3" fillId="0" borderId="41" xfId="18" applyFont="1" applyFill="1" applyBorder="1" applyAlignment="1">
      <alignment horizontal="left" vertical="top" wrapText="1"/>
    </xf>
    <xf numFmtId="0" fontId="9" fillId="0" borderId="54" xfId="18" applyFont="1" applyBorder="1" applyAlignment="1">
      <alignment horizontal="left" vertical="top" wrapText="1"/>
    </xf>
    <xf numFmtId="0" fontId="9" fillId="0" borderId="42" xfId="18" applyFont="1" applyFill="1" applyBorder="1" applyAlignment="1">
      <alignment horizontal="left" vertical="top" wrapText="1"/>
    </xf>
    <xf numFmtId="0" fontId="9" fillId="0" borderId="30" xfId="18" applyFont="1" applyFill="1" applyBorder="1" applyAlignment="1">
      <alignment horizontal="left" vertical="top" wrapText="1"/>
    </xf>
    <xf numFmtId="0" fontId="9" fillId="0" borderId="42" xfId="18" applyFont="1" applyBorder="1" applyAlignment="1">
      <alignment horizontal="left" vertical="top" wrapText="1"/>
    </xf>
    <xf numFmtId="0" fontId="9" fillId="0" borderId="30" xfId="18" applyFont="1" applyBorder="1" applyAlignment="1">
      <alignment horizontal="left" vertical="top" wrapText="1"/>
    </xf>
    <xf numFmtId="0" fontId="3" fillId="0" borderId="3" xfId="18" applyFont="1" applyFill="1" applyBorder="1" applyAlignment="1">
      <alignment horizontal="left" vertical="center" wrapText="1"/>
    </xf>
    <xf numFmtId="0" fontId="3" fillId="0" borderId="26" xfId="18" applyFont="1" applyBorder="1" applyAlignment="1">
      <alignment horizontal="left" vertical="center" wrapText="1"/>
    </xf>
    <xf numFmtId="0" fontId="3" fillId="0" borderId="39" xfId="18" applyFont="1" applyBorder="1" applyAlignment="1">
      <alignment vertical="top" wrapText="1"/>
    </xf>
    <xf numFmtId="0" fontId="3" fillId="0" borderId="41" xfId="18" applyFont="1" applyBorder="1" applyAlignment="1">
      <alignment vertical="top" wrapText="1"/>
    </xf>
    <xf numFmtId="9" fontId="3" fillId="0" borderId="3" xfId="18" applyNumberFormat="1" applyFont="1" applyFill="1" applyBorder="1" applyAlignment="1">
      <alignment horizontal="center" vertical="top" wrapText="1"/>
    </xf>
    <xf numFmtId="9" fontId="3" fillId="0" borderId="6" xfId="18" applyNumberFormat="1" applyFont="1" applyFill="1" applyBorder="1" applyAlignment="1">
      <alignment horizontal="center" vertical="top" wrapText="1"/>
    </xf>
    <xf numFmtId="9" fontId="3" fillId="0" borderId="26" xfId="18" applyNumberFormat="1" applyFont="1" applyFill="1" applyBorder="1" applyAlignment="1">
      <alignment horizontal="center" vertical="top" wrapText="1"/>
    </xf>
    <xf numFmtId="0" fontId="3" fillId="0" borderId="26" xfId="18" applyFont="1" applyFill="1" applyBorder="1" applyAlignment="1">
      <alignment vertical="top" wrapText="1"/>
    </xf>
    <xf numFmtId="10" fontId="3" fillId="0" borderId="3" xfId="18" applyNumberFormat="1" applyFont="1" applyFill="1" applyBorder="1" applyAlignment="1">
      <alignment horizontal="center" vertical="center" wrapText="1"/>
    </xf>
    <xf numFmtId="10" fontId="3" fillId="0" borderId="6" xfId="18" applyNumberFormat="1" applyFont="1" applyFill="1" applyBorder="1" applyAlignment="1">
      <alignment horizontal="center" vertical="center" wrapText="1"/>
    </xf>
    <xf numFmtId="10" fontId="3" fillId="0" borderId="26" xfId="18" applyNumberFormat="1" applyFont="1" applyFill="1" applyBorder="1" applyAlignment="1">
      <alignment horizontal="center" vertical="center" wrapText="1"/>
    </xf>
    <xf numFmtId="0" fontId="3" fillId="2" borderId="22" xfId="18" applyFont="1" applyFill="1" applyBorder="1" applyAlignment="1">
      <alignment horizontal="left" vertical="center" wrapText="1"/>
    </xf>
    <xf numFmtId="0" fontId="3" fillId="0" borderId="26" xfId="18" applyFont="1" applyBorder="1" applyAlignment="1">
      <alignment horizontal="left" vertical="top" wrapText="1"/>
    </xf>
    <xf numFmtId="0" fontId="8" fillId="0" borderId="3" xfId="18" applyFont="1" applyFill="1" applyBorder="1" applyAlignment="1">
      <alignment horizontal="left" vertical="top" wrapText="1"/>
    </xf>
    <xf numFmtId="0" fontId="8" fillId="0" borderId="39" xfId="18" applyFont="1" applyFill="1" applyBorder="1" applyAlignment="1">
      <alignment horizontal="left" vertical="top" wrapText="1"/>
    </xf>
    <xf numFmtId="0" fontId="8" fillId="0" borderId="32" xfId="18" applyFont="1" applyFill="1" applyBorder="1" applyAlignment="1">
      <alignment horizontal="left" vertical="top" wrapText="1"/>
    </xf>
    <xf numFmtId="0" fontId="3" fillId="0" borderId="42" xfId="18" applyFont="1" applyFill="1" applyBorder="1" applyAlignment="1">
      <alignment horizontal="left" vertical="top" wrapText="1"/>
    </xf>
    <xf numFmtId="0" fontId="3" fillId="0" borderId="49" xfId="18" applyFont="1" applyFill="1" applyBorder="1" applyAlignment="1">
      <alignment horizontal="left" vertical="top" wrapText="1"/>
    </xf>
    <xf numFmtId="0" fontId="3" fillId="0" borderId="42" xfId="18" applyFont="1" applyFill="1" applyBorder="1" applyAlignment="1">
      <alignment horizontal="center" vertical="center" wrapText="1"/>
    </xf>
    <xf numFmtId="0" fontId="3" fillId="0" borderId="30" xfId="18" applyFont="1" applyFill="1" applyBorder="1" applyAlignment="1">
      <alignment horizontal="center" vertical="center" wrapText="1"/>
    </xf>
    <xf numFmtId="0" fontId="3" fillId="0" borderId="49" xfId="18" applyFont="1" applyFill="1" applyBorder="1" applyAlignment="1">
      <alignment horizontal="center" vertical="center" wrapText="1"/>
    </xf>
    <xf numFmtId="0" fontId="3" fillId="0" borderId="3" xfId="18" applyFont="1" applyFill="1" applyBorder="1" applyAlignment="1">
      <alignment horizontal="left" vertical="top" wrapText="1" indent="1"/>
    </xf>
    <xf numFmtId="0" fontId="3" fillId="0" borderId="26" xfId="18" applyFont="1" applyBorder="1" applyAlignment="1">
      <alignment horizontal="left" vertical="top" wrapText="1" indent="1"/>
    </xf>
    <xf numFmtId="0" fontId="3" fillId="0" borderId="26" xfId="18" applyFont="1" applyBorder="1" applyAlignment="1">
      <alignment wrapText="1"/>
    </xf>
    <xf numFmtId="0" fontId="8" fillId="0" borderId="6" xfId="18" applyFont="1" applyFill="1" applyBorder="1" applyAlignment="1">
      <alignment horizontal="left" vertical="top" wrapText="1"/>
    </xf>
    <xf numFmtId="0" fontId="3" fillId="0" borderId="29" xfId="18" applyFont="1" applyFill="1" applyBorder="1" applyAlignment="1">
      <alignment horizontal="left" vertical="top" wrapText="1"/>
    </xf>
    <xf numFmtId="0" fontId="3" fillId="0" borderId="48" xfId="18" applyFont="1" applyBorder="1" applyAlignment="1">
      <alignment horizontal="left" vertical="top" wrapText="1"/>
    </xf>
    <xf numFmtId="0" fontId="18" fillId="0" borderId="6" xfId="0" applyFont="1" applyBorder="1" applyAlignment="1">
      <alignment horizontal="left" vertical="top" wrapText="1"/>
    </xf>
    <xf numFmtId="0" fontId="3" fillId="4" borderId="21" xfId="18" applyFill="1" applyBorder="1" applyAlignment="1">
      <alignment vertical="top" wrapText="1"/>
    </xf>
    <xf numFmtId="0" fontId="3" fillId="0" borderId="22" xfId="18" applyBorder="1" applyAlignment="1">
      <alignment vertical="top" wrapText="1"/>
    </xf>
    <xf numFmtId="0" fontId="7" fillId="4" borderId="43" xfId="18" applyFont="1" applyFill="1" applyBorder="1" applyAlignment="1">
      <alignment horizontal="center" vertical="center" wrapText="1"/>
    </xf>
    <xf numFmtId="0" fontId="3" fillId="0" borderId="43" xfId="18" applyBorder="1" applyAlignment="1">
      <alignment horizontal="center" vertical="center" wrapText="1"/>
    </xf>
    <xf numFmtId="0" fontId="7" fillId="4" borderId="14" xfId="18" applyFont="1" applyFill="1" applyBorder="1" applyAlignment="1">
      <alignment horizontal="center" vertical="center" wrapText="1"/>
    </xf>
    <xf numFmtId="0" fontId="3" fillId="0" borderId="14" xfId="18" applyBorder="1" applyAlignment="1">
      <alignment horizontal="center" vertical="center" wrapText="1"/>
    </xf>
    <xf numFmtId="0" fontId="7" fillId="4" borderId="44" xfId="18" applyFont="1" applyFill="1" applyBorder="1" applyAlignment="1">
      <alignment horizontal="center" vertical="center" wrapText="1"/>
    </xf>
    <xf numFmtId="0" fontId="4" fillId="0" borderId="9" xfId="18" applyFont="1" applyBorder="1" applyAlignment="1">
      <alignment horizontal="center" vertical="center" wrapText="1"/>
    </xf>
    <xf numFmtId="0" fontId="4" fillId="0" borderId="10" xfId="18" applyFont="1" applyBorder="1" applyAlignment="1">
      <alignment horizontal="center" vertical="center" wrapText="1"/>
    </xf>
    <xf numFmtId="0" fontId="3" fillId="0" borderId="22" xfId="18" applyFont="1" applyFill="1" applyBorder="1" applyAlignment="1">
      <alignment horizontal="center" vertical="center" wrapText="1"/>
    </xf>
    <xf numFmtId="0" fontId="3" fillId="0" borderId="14" xfId="18" applyFont="1" applyFill="1" applyBorder="1" applyAlignment="1">
      <alignment horizontal="center" vertical="center" wrapText="1"/>
    </xf>
    <xf numFmtId="0" fontId="3" fillId="0" borderId="28" xfId="18" applyFont="1" applyFill="1" applyBorder="1" applyAlignment="1">
      <alignment horizontal="center" vertical="center" wrapText="1"/>
    </xf>
    <xf numFmtId="0" fontId="3" fillId="0" borderId="4" xfId="18" applyFont="1" applyFill="1" applyBorder="1" applyAlignment="1">
      <alignment horizontal="left" vertical="top" wrapText="1"/>
    </xf>
    <xf numFmtId="0" fontId="3" fillId="0" borderId="45" xfId="18" applyFont="1" applyBorder="1" applyAlignment="1"/>
    <xf numFmtId="3" fontId="3" fillId="0" borderId="4" xfId="18" applyNumberFormat="1" applyFont="1" applyFill="1" applyBorder="1" applyAlignment="1">
      <alignment horizontal="center" vertical="center" wrapText="1"/>
    </xf>
    <xf numFmtId="0" fontId="3" fillId="0" borderId="5" xfId="18" applyFont="1" applyBorder="1" applyAlignment="1">
      <alignment horizontal="center" vertical="center" wrapText="1"/>
    </xf>
    <xf numFmtId="0" fontId="3" fillId="0" borderId="45" xfId="18" applyFont="1" applyBorder="1" applyAlignment="1">
      <alignment horizontal="center" vertical="center" wrapText="1"/>
    </xf>
    <xf numFmtId="0" fontId="9" fillId="0" borderId="39" xfId="18" applyFont="1" applyBorder="1" applyAlignment="1">
      <alignment horizontal="left" vertical="top"/>
    </xf>
    <xf numFmtId="0" fontId="9" fillId="0" borderId="32" xfId="18" applyFont="1" applyBorder="1" applyAlignment="1">
      <alignment horizontal="left" vertical="top"/>
    </xf>
    <xf numFmtId="0" fontId="3" fillId="0" borderId="21" xfId="18" applyFont="1" applyBorder="1" applyAlignment="1">
      <alignment horizontal="left" vertical="top"/>
    </xf>
    <xf numFmtId="0" fontId="3" fillId="0" borderId="46" xfId="18" applyBorder="1" applyAlignment="1">
      <alignment horizontal="left" vertical="top"/>
    </xf>
    <xf numFmtId="0" fontId="8" fillId="0" borderId="21" xfId="18" applyFont="1" applyBorder="1" applyAlignment="1">
      <alignment horizontal="center" vertical="top" wrapText="1"/>
    </xf>
    <xf numFmtId="0" fontId="8" fillId="0" borderId="43" xfId="18" applyFont="1" applyBorder="1" applyAlignment="1">
      <alignment horizontal="center" vertical="top" wrapText="1"/>
    </xf>
    <xf numFmtId="0" fontId="8" fillId="0" borderId="46" xfId="18" applyFont="1" applyBorder="1" applyAlignment="1">
      <alignment horizontal="center" vertical="top" wrapText="1"/>
    </xf>
    <xf numFmtId="0" fontId="3" fillId="0" borderId="22" xfId="18" applyBorder="1" applyAlignment="1">
      <alignment horizontal="left" vertical="top" wrapText="1"/>
    </xf>
    <xf numFmtId="0" fontId="3" fillId="0" borderId="28" xfId="18" applyBorder="1" applyAlignment="1">
      <alignment horizontal="left" vertical="top" wrapText="1"/>
    </xf>
    <xf numFmtId="0" fontId="3" fillId="0" borderId="34" xfId="18" applyFont="1" applyBorder="1" applyAlignment="1">
      <alignment horizontal="left" vertical="top" wrapText="1"/>
    </xf>
    <xf numFmtId="0" fontId="3" fillId="0" borderId="47" xfId="18" applyFont="1" applyBorder="1" applyAlignment="1">
      <alignment horizontal="left" vertical="top" wrapText="1"/>
    </xf>
    <xf numFmtId="0" fontId="7" fillId="0" borderId="34" xfId="18" applyFont="1" applyFill="1" applyBorder="1" applyAlignment="1">
      <alignment horizontal="center" vertical="center" wrapText="1"/>
    </xf>
    <xf numFmtId="0" fontId="7" fillId="0" borderId="36" xfId="18" applyFont="1" applyFill="1" applyBorder="1" applyAlignment="1">
      <alignment horizontal="center" vertical="center" wrapText="1"/>
    </xf>
    <xf numFmtId="0" fontId="7" fillId="0" borderId="47" xfId="18" applyFont="1" applyFill="1" applyBorder="1" applyAlignment="1">
      <alignment horizontal="center" vertical="center" wrapText="1"/>
    </xf>
    <xf numFmtId="0" fontId="8" fillId="0" borderId="3" xfId="18" applyFont="1" applyFill="1" applyBorder="1" applyAlignment="1">
      <alignment horizontal="center" vertical="center" wrapText="1"/>
    </xf>
    <xf numFmtId="0" fontId="8" fillId="0" borderId="6" xfId="18" applyFont="1" applyFill="1" applyBorder="1" applyAlignment="1">
      <alignment horizontal="center" vertical="center" wrapText="1"/>
    </xf>
    <xf numFmtId="0" fontId="8" fillId="0" borderId="26" xfId="18" applyFont="1" applyFill="1" applyBorder="1" applyAlignment="1">
      <alignment horizontal="center" vertical="center" wrapText="1"/>
    </xf>
    <xf numFmtId="0" fontId="3" fillId="0" borderId="22" xfId="18" applyFont="1" applyFill="1" applyBorder="1" applyAlignment="1">
      <alignment horizontal="left" vertical="top" wrapText="1"/>
    </xf>
    <xf numFmtId="0" fontId="3" fillId="0" borderId="28" xfId="18" applyFont="1" applyBorder="1" applyAlignment="1">
      <alignment horizontal="left" vertical="top" wrapText="1"/>
    </xf>
    <xf numFmtId="0" fontId="3" fillId="0" borderId="22" xfId="18" applyFont="1" applyFill="1" applyBorder="1" applyAlignment="1">
      <alignment horizontal="center" vertical="top" wrapText="1"/>
    </xf>
    <xf numFmtId="0" fontId="3" fillId="0" borderId="14" xfId="18" applyFont="1" applyFill="1" applyBorder="1" applyAlignment="1">
      <alignment horizontal="center" vertical="top" wrapText="1"/>
    </xf>
    <xf numFmtId="0" fontId="3" fillId="0" borderId="28" xfId="18" applyFont="1" applyFill="1" applyBorder="1" applyAlignment="1">
      <alignment horizontal="center" vertical="top" wrapText="1"/>
    </xf>
    <xf numFmtId="0" fontId="8" fillId="8" borderId="3" xfId="18" applyFont="1" applyFill="1" applyBorder="1" applyAlignment="1">
      <alignment horizontal="center" vertical="center" wrapText="1"/>
    </xf>
    <xf numFmtId="0" fontId="8" fillId="8" borderId="6" xfId="18" applyFont="1" applyFill="1" applyBorder="1" applyAlignment="1">
      <alignment horizontal="center" vertical="center" wrapText="1"/>
    </xf>
    <xf numFmtId="0" fontId="8" fillId="8" borderId="26" xfId="18" applyFont="1" applyFill="1" applyBorder="1" applyAlignment="1">
      <alignment horizontal="center" vertical="center" wrapText="1"/>
    </xf>
    <xf numFmtId="0" fontId="3" fillId="7" borderId="38" xfId="18" applyFont="1" applyFill="1" applyBorder="1" applyAlignment="1">
      <alignment horizontal="left" vertical="center" wrapText="1"/>
    </xf>
    <xf numFmtId="0" fontId="3" fillId="7" borderId="23" xfId="18" applyFont="1" applyFill="1" applyBorder="1" applyAlignment="1">
      <alignment horizontal="left" vertical="center" wrapText="1"/>
    </xf>
    <xf numFmtId="0" fontId="3" fillId="0" borderId="22" xfId="18" applyFont="1" applyBorder="1" applyAlignment="1">
      <alignment horizontal="center" vertical="center" wrapText="1"/>
    </xf>
    <xf numFmtId="0" fontId="3" fillId="0" borderId="14" xfId="18" applyFont="1" applyBorder="1" applyAlignment="1">
      <alignment horizontal="center" vertical="center" wrapText="1"/>
    </xf>
    <xf numFmtId="0" fontId="3" fillId="0" borderId="28" xfId="18" applyFont="1" applyBorder="1" applyAlignment="1">
      <alignment horizontal="center" vertical="center" wrapText="1"/>
    </xf>
    <xf numFmtId="0" fontId="10" fillId="0" borderId="27" xfId="18" applyFont="1" applyFill="1" applyBorder="1" applyAlignment="1">
      <alignment horizontal="left" vertical="top" wrapText="1"/>
    </xf>
    <xf numFmtId="0" fontId="10" fillId="0" borderId="26" xfId="18" applyFont="1" applyFill="1" applyBorder="1" applyAlignment="1">
      <alignment horizontal="left" vertical="top" wrapText="1"/>
    </xf>
    <xf numFmtId="0" fontId="3" fillId="0" borderId="3" xfId="18" applyFont="1" applyBorder="1" applyAlignment="1">
      <alignment horizontal="left" vertical="top" wrapText="1"/>
    </xf>
    <xf numFmtId="0" fontId="18" fillId="0" borderId="6" xfId="0" applyFont="1" applyBorder="1" applyAlignment="1">
      <alignment horizontal="center" vertical="center" wrapText="1"/>
    </xf>
    <xf numFmtId="0" fontId="18" fillId="0" borderId="26" xfId="0" applyFont="1" applyBorder="1" applyAlignment="1">
      <alignment horizontal="center" vertical="center" wrapText="1"/>
    </xf>
    <xf numFmtId="0" fontId="10" fillId="0" borderId="6" xfId="18" applyFont="1" applyFill="1" applyBorder="1" applyAlignment="1">
      <alignment horizontal="left" vertical="top" wrapText="1"/>
    </xf>
    <xf numFmtId="0" fontId="3" fillId="0" borderId="29" xfId="18" applyFont="1" applyBorder="1" applyAlignment="1">
      <alignment horizontal="left" vertical="top" wrapText="1"/>
    </xf>
    <xf numFmtId="0" fontId="3" fillId="0" borderId="2" xfId="18" applyFont="1" applyBorder="1" applyAlignment="1">
      <alignment horizontal="left" vertical="top" wrapText="1"/>
    </xf>
    <xf numFmtId="0" fontId="3" fillId="0" borderId="40" xfId="18" applyFont="1" applyBorder="1" applyAlignment="1">
      <alignment horizontal="left" vertical="top" wrapText="1"/>
    </xf>
    <xf numFmtId="43" fontId="11" fillId="12" borderId="8" xfId="24" applyFont="1" applyFill="1" applyBorder="1" applyAlignment="1">
      <alignment horizontal="center" vertical="top" wrapText="1"/>
    </xf>
    <xf numFmtId="43" fontId="11" fillId="12" borderId="9" xfId="24" applyFont="1" applyFill="1" applyBorder="1" applyAlignment="1">
      <alignment horizontal="center" vertical="top" wrapText="1"/>
    </xf>
    <xf numFmtId="43" fontId="11" fillId="12" borderId="10" xfId="24" applyFont="1" applyFill="1" applyBorder="1" applyAlignment="1">
      <alignment horizontal="center" vertical="top" wrapText="1"/>
    </xf>
    <xf numFmtId="0" fontId="11" fillId="12" borderId="8" xfId="7" applyFont="1" applyFill="1" applyBorder="1" applyAlignment="1">
      <alignment horizontal="left" vertical="center" wrapText="1"/>
    </xf>
    <xf numFmtId="0" fontId="11" fillId="12" borderId="9" xfId="7" applyFont="1" applyFill="1" applyBorder="1" applyAlignment="1">
      <alignment horizontal="left" vertical="center" wrapText="1"/>
    </xf>
    <xf numFmtId="0" fontId="11" fillId="12" borderId="10" xfId="7" applyFont="1" applyFill="1" applyBorder="1" applyAlignment="1">
      <alignment horizontal="left" vertical="center" wrapText="1"/>
    </xf>
    <xf numFmtId="10" fontId="11" fillId="12" borderId="8" xfId="25" applyNumberFormat="1" applyFont="1" applyFill="1" applyBorder="1" applyAlignment="1">
      <alignment horizontal="center" vertical="top" wrapText="1"/>
    </xf>
    <xf numFmtId="10" fontId="11" fillId="12" borderId="9" xfId="25" applyNumberFormat="1" applyFont="1" applyFill="1" applyBorder="1" applyAlignment="1">
      <alignment horizontal="center" vertical="top" wrapText="1"/>
    </xf>
    <xf numFmtId="10" fontId="11" fillId="12" borderId="10" xfId="25" applyNumberFormat="1" applyFont="1" applyFill="1" applyBorder="1" applyAlignment="1">
      <alignment horizontal="center" vertical="top" wrapText="1"/>
    </xf>
    <xf numFmtId="0" fontId="8" fillId="11" borderId="6" xfId="0" applyFont="1" applyFill="1" applyBorder="1" applyAlignment="1">
      <alignment horizontal="center" wrapText="1"/>
    </xf>
    <xf numFmtId="0" fontId="8" fillId="11" borderId="26" xfId="0" applyFont="1" applyFill="1" applyBorder="1" applyAlignment="1">
      <alignment horizontal="center" wrapText="1"/>
    </xf>
    <xf numFmtId="0" fontId="8" fillId="11" borderId="16" xfId="0" applyFont="1" applyFill="1" applyBorder="1" applyAlignment="1">
      <alignment horizontal="center" wrapText="1"/>
    </xf>
    <xf numFmtId="43" fontId="8" fillId="11" borderId="13" xfId="1" applyFont="1" applyFill="1" applyBorder="1" applyAlignment="1">
      <alignment horizontal="center" wrapText="1"/>
    </xf>
    <xf numFmtId="43" fontId="8" fillId="11" borderId="48" xfId="1" applyFont="1" applyFill="1" applyBorder="1" applyAlignment="1">
      <alignment horizontal="center" wrapText="1"/>
    </xf>
    <xf numFmtId="43" fontId="8" fillId="11" borderId="18" xfId="1" applyFont="1" applyFill="1" applyBorder="1" applyAlignment="1">
      <alignment horizontal="center" wrapText="1"/>
    </xf>
    <xf numFmtId="0" fontId="6" fillId="9" borderId="57" xfId="21" applyFont="1" applyFill="1" applyBorder="1" applyAlignment="1">
      <alignment horizontal="left"/>
    </xf>
    <xf numFmtId="0" fontId="6" fillId="9" borderId="56" xfId="21" applyFont="1" applyFill="1" applyBorder="1" applyAlignment="1">
      <alignment horizontal="left"/>
    </xf>
    <xf numFmtId="0" fontId="6" fillId="9" borderId="58" xfId="21" applyFont="1" applyFill="1" applyBorder="1" applyAlignment="1">
      <alignment horizontal="left"/>
    </xf>
    <xf numFmtId="0" fontId="40" fillId="14" borderId="0" xfId="26" applyFont="1" applyFill="1"/>
    <xf numFmtId="0" fontId="1" fillId="0" borderId="0" xfId="26"/>
    <xf numFmtId="14" fontId="1" fillId="0" borderId="0" xfId="26" applyNumberFormat="1" applyAlignment="1">
      <alignment horizontal="left" wrapText="1"/>
    </xf>
    <xf numFmtId="0" fontId="39" fillId="0" borderId="0" xfId="26" applyFont="1"/>
    <xf numFmtId="0" fontId="1" fillId="0" borderId="0" xfId="26" applyAlignment="1">
      <alignment wrapText="1"/>
    </xf>
    <xf numFmtId="0" fontId="38" fillId="0" borderId="0" xfId="26" applyFont="1" applyAlignment="1">
      <alignment wrapText="1"/>
    </xf>
  </cellXfs>
  <cellStyles count="27">
    <cellStyle name="Comma" xfId="24" builtinId="3"/>
    <cellStyle name="Comma 2" xfId="1" xr:uid="{00000000-0005-0000-0000-000000000000}"/>
    <cellStyle name="Comma 2 2" xfId="2" xr:uid="{00000000-0005-0000-0000-000001000000}"/>
    <cellStyle name="Comma 2 2 2" xfId="3" xr:uid="{00000000-0005-0000-0000-000002000000}"/>
    <cellStyle name="Comma 2 3" xfId="4" xr:uid="{00000000-0005-0000-0000-000003000000}"/>
    <cellStyle name="Comma 3" xfId="5" xr:uid="{00000000-0005-0000-0000-000004000000}"/>
    <cellStyle name="Comma 4" xfId="6" xr:uid="{00000000-0005-0000-0000-000005000000}"/>
    <cellStyle name="Normal" xfId="0" builtinId="0"/>
    <cellStyle name="Normal 2" xfId="7" xr:uid="{00000000-0005-0000-0000-000007000000}"/>
    <cellStyle name="Normal 2 2" xfId="8" xr:uid="{00000000-0005-0000-0000-000008000000}"/>
    <cellStyle name="Normal 2 3" xfId="9" xr:uid="{00000000-0005-0000-0000-000009000000}"/>
    <cellStyle name="Normal 2 4" xfId="10" xr:uid="{00000000-0005-0000-0000-00000A000000}"/>
    <cellStyle name="Normal 265" xfId="11" xr:uid="{00000000-0005-0000-0000-00000B000000}"/>
    <cellStyle name="Normal 266" xfId="12" xr:uid="{00000000-0005-0000-0000-00000C000000}"/>
    <cellStyle name="Normal 286" xfId="26" xr:uid="{796E65F9-2C1C-4567-83BE-F901388A013C}"/>
    <cellStyle name="Normal 3" xfId="13" xr:uid="{00000000-0005-0000-0000-00000D000000}"/>
    <cellStyle name="Normal 3 2" xfId="14" xr:uid="{00000000-0005-0000-0000-00000E000000}"/>
    <cellStyle name="Normal 3 3" xfId="15" xr:uid="{00000000-0005-0000-0000-00000F000000}"/>
    <cellStyle name="Normal 3 4" xfId="16" xr:uid="{00000000-0005-0000-0000-000010000000}"/>
    <cellStyle name="Normal 4" xfId="17" xr:uid="{00000000-0005-0000-0000-000011000000}"/>
    <cellStyle name="Normal_Prototype_Scorecard-LgOffice-2008-03-13" xfId="18" xr:uid="{00000000-0005-0000-0000-000012000000}"/>
    <cellStyle name="Normal_Prototype_Scorecard-LgOffice-2008-03-13 2" xfId="19" xr:uid="{00000000-0005-0000-0000-000013000000}"/>
    <cellStyle name="Normal_Schedules_Trans" xfId="20" xr:uid="{00000000-0005-0000-0000-000014000000}"/>
    <cellStyle name="Note 2" xfId="21" xr:uid="{00000000-0005-0000-0000-000015000000}"/>
    <cellStyle name="Percent" xfId="25" builtinId="5"/>
    <cellStyle name="Percent 2" xfId="22" xr:uid="{00000000-0005-0000-0000-000016000000}"/>
    <cellStyle name="Percent 2 2" xfId="23" xr:uid="{00000000-0005-0000-0000-000017000000}"/>
  </cellStyles>
  <dxfs count="0"/>
  <tableStyles count="0" defaultTableStyle="TableStyleMedium9"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66671413847422"/>
          <c:y val="0.21883686109123707"/>
          <c:w val="0.78666698676227842"/>
          <c:h val="0.56509771724825464"/>
        </c:manualLayout>
      </c:layout>
      <c:barChart>
        <c:barDir val="col"/>
        <c:grouping val="clustered"/>
        <c:varyColors val="0"/>
        <c:ser>
          <c:idx val="1"/>
          <c:order val="1"/>
          <c:tx>
            <c:v>Fan (On|Off)</c:v>
          </c:tx>
          <c:spPr>
            <a:solidFill>
              <a:srgbClr val="00B0F0"/>
            </a:solidFill>
            <a:ln>
              <a:solidFill>
                <a:srgbClr val="00B0F0"/>
              </a:solidFill>
            </a:ln>
          </c:spPr>
          <c:invertIfNegative val="0"/>
          <c:val>
            <c:numRef>
              <c:f>Schedules!$E$40:$AB$40</c:f>
              <c:numCache>
                <c:formatCode>General</c:formatCode>
                <c:ptCount val="24"/>
                <c:pt idx="0">
                  <c:v>0</c:v>
                </c:pt>
                <c:pt idx="1">
                  <c:v>0</c:v>
                </c:pt>
                <c:pt idx="2">
                  <c:v>0</c:v>
                </c:pt>
                <c:pt idx="3">
                  <c:v>0</c:v>
                </c:pt>
                <c:pt idx="4">
                  <c:v>0</c:v>
                </c:pt>
                <c:pt idx="5">
                  <c:v>0</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0</c:v>
                </c:pt>
                <c:pt idx="23">
                  <c:v>0</c:v>
                </c:pt>
              </c:numCache>
            </c:numRef>
          </c:val>
          <c:extLst>
            <c:ext xmlns:c16="http://schemas.microsoft.com/office/drawing/2014/chart" uri="{C3380CC4-5D6E-409C-BE32-E72D297353CC}">
              <c16:uniqueId val="{00000000-9F46-4527-8ECF-6977629F1216}"/>
            </c:ext>
          </c:extLst>
        </c:ser>
        <c:dLbls>
          <c:showLegendKey val="0"/>
          <c:showVal val="0"/>
          <c:showCatName val="0"/>
          <c:showSerName val="0"/>
          <c:showPercent val="0"/>
          <c:showBubbleSize val="0"/>
        </c:dLbls>
        <c:gapWidth val="103"/>
        <c:axId val="857866824"/>
        <c:axId val="1"/>
      </c:barChart>
      <c:barChart>
        <c:barDir val="col"/>
        <c:grouping val="clustered"/>
        <c:varyColors val="0"/>
        <c:ser>
          <c:idx val="0"/>
          <c:order val="0"/>
          <c:tx>
            <c:v>Infiltration</c:v>
          </c:tx>
          <c:spPr>
            <a:solidFill>
              <a:srgbClr val="FF0000"/>
            </a:solidFill>
            <a:ln>
              <a:solidFill>
                <a:srgbClr val="FF0000"/>
              </a:solidFill>
            </a:ln>
          </c:spPr>
          <c:invertIfNegative val="0"/>
          <c:val>
            <c:numRef>
              <c:f>Schedules!$E$35:$AB$35</c:f>
              <c:numCache>
                <c:formatCode>General</c:formatCode>
                <c:ptCount val="24"/>
                <c:pt idx="0">
                  <c:v>1</c:v>
                </c:pt>
                <c:pt idx="1">
                  <c:v>1</c:v>
                </c:pt>
                <c:pt idx="2">
                  <c:v>1</c:v>
                </c:pt>
                <c:pt idx="3">
                  <c:v>1</c:v>
                </c:pt>
                <c:pt idx="4">
                  <c:v>1</c:v>
                </c:pt>
                <c:pt idx="5">
                  <c:v>1</c:v>
                </c:pt>
                <c:pt idx="6">
                  <c:v>0.25</c:v>
                </c:pt>
                <c:pt idx="7">
                  <c:v>0.25</c:v>
                </c:pt>
                <c:pt idx="8">
                  <c:v>0.25</c:v>
                </c:pt>
                <c:pt idx="9">
                  <c:v>0.25</c:v>
                </c:pt>
                <c:pt idx="10">
                  <c:v>0.25</c:v>
                </c:pt>
                <c:pt idx="11">
                  <c:v>0.25</c:v>
                </c:pt>
                <c:pt idx="12">
                  <c:v>0.25</c:v>
                </c:pt>
                <c:pt idx="13">
                  <c:v>0.25</c:v>
                </c:pt>
                <c:pt idx="14">
                  <c:v>0.25</c:v>
                </c:pt>
                <c:pt idx="15">
                  <c:v>0.25</c:v>
                </c:pt>
                <c:pt idx="16">
                  <c:v>0.25</c:v>
                </c:pt>
                <c:pt idx="17">
                  <c:v>0.25</c:v>
                </c:pt>
                <c:pt idx="18">
                  <c:v>0.25</c:v>
                </c:pt>
                <c:pt idx="19">
                  <c:v>0.25</c:v>
                </c:pt>
                <c:pt idx="20">
                  <c:v>0.25</c:v>
                </c:pt>
                <c:pt idx="21">
                  <c:v>0.25</c:v>
                </c:pt>
                <c:pt idx="22">
                  <c:v>1</c:v>
                </c:pt>
                <c:pt idx="23">
                  <c:v>1</c:v>
                </c:pt>
              </c:numCache>
            </c:numRef>
          </c:val>
          <c:extLst>
            <c:ext xmlns:c16="http://schemas.microsoft.com/office/drawing/2014/chart" uri="{C3380CC4-5D6E-409C-BE32-E72D297353CC}">
              <c16:uniqueId val="{00000001-9F46-4527-8ECF-6977629F1216}"/>
            </c:ext>
          </c:extLst>
        </c:ser>
        <c:dLbls>
          <c:showLegendKey val="0"/>
          <c:showVal val="0"/>
          <c:showCatName val="0"/>
          <c:showSerName val="0"/>
          <c:showPercent val="0"/>
          <c:showBubbleSize val="0"/>
        </c:dLbls>
        <c:gapWidth val="500"/>
        <c:axId val="3"/>
        <c:axId val="4"/>
      </c:barChart>
      <c:catAx>
        <c:axId val="857866824"/>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US"/>
                  <a:t>Weekday</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tickLblSkip val="2"/>
        <c:noMultiLvlLbl val="0"/>
      </c:catAx>
      <c:valAx>
        <c:axId val="1"/>
        <c:scaling>
          <c:orientation val="minMax"/>
          <c:max val="1"/>
          <c:min val="0"/>
        </c:scaling>
        <c:delete val="0"/>
        <c:axPos val="l"/>
        <c:majorGridlines/>
        <c:title>
          <c:tx>
            <c:rich>
              <a:bodyPr/>
              <a:lstStyle/>
              <a:p>
                <a:pPr>
                  <a:defRPr sz="1000" b="1" i="0" u="none" strike="noStrike" baseline="0">
                    <a:solidFill>
                      <a:srgbClr val="00CCFF"/>
                    </a:solidFill>
                    <a:latin typeface="Arial"/>
                    <a:ea typeface="Arial"/>
                    <a:cs typeface="Arial"/>
                  </a:defRPr>
                </a:pPr>
                <a:r>
                  <a:rPr lang="en-US"/>
                  <a:t>Fan (On|Off)</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57866824"/>
        <c:crosses val="autoZero"/>
        <c:crossBetween val="between"/>
        <c:majorUnit val="0.2"/>
      </c:valAx>
      <c:catAx>
        <c:axId val="3"/>
        <c:scaling>
          <c:orientation val="minMax"/>
        </c:scaling>
        <c:delete val="1"/>
        <c:axPos val="b"/>
        <c:majorTickMark val="out"/>
        <c:minorTickMark val="none"/>
        <c:tickLblPos val="nextTo"/>
        <c:crossAx val="4"/>
        <c:crosses val="autoZero"/>
        <c:auto val="1"/>
        <c:lblAlgn val="ctr"/>
        <c:lblOffset val="100"/>
        <c:noMultiLvlLbl val="0"/>
      </c:catAx>
      <c:valAx>
        <c:axId val="4"/>
        <c:scaling>
          <c:orientation val="minMax"/>
          <c:max val="1"/>
          <c:min val="0"/>
        </c:scaling>
        <c:delete val="0"/>
        <c:axPos val="r"/>
        <c:title>
          <c:tx>
            <c:rich>
              <a:bodyPr/>
              <a:lstStyle/>
              <a:p>
                <a:pPr>
                  <a:defRPr sz="1000" b="1" i="0" u="none" strike="noStrike" baseline="0">
                    <a:solidFill>
                      <a:srgbClr val="FF0000"/>
                    </a:solidFill>
                    <a:latin typeface="Arial"/>
                    <a:ea typeface="Arial"/>
                    <a:cs typeface="Arial"/>
                  </a:defRPr>
                </a:pPr>
                <a:r>
                  <a:rPr lang="en-US"/>
                  <a:t>Infiltration</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
        <c:crosses val="max"/>
        <c:crossBetween val="between"/>
        <c:majorUnit val="1"/>
      </c:valAx>
    </c:plotArea>
    <c:legend>
      <c:legendPos val="r"/>
      <c:layout>
        <c:manualLayout>
          <c:xMode val="edge"/>
          <c:yMode val="edge"/>
          <c:wMode val="edge"/>
          <c:hMode val="edge"/>
          <c:x val="0.2908459842519685"/>
          <c:y val="2.7778900425057488E-2"/>
          <c:w val="0.69723338582677163"/>
          <c:h val="0.1068413350985994"/>
        </c:manualLayout>
      </c:layout>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444" l="0.70000000000000062" r="0.70000000000000062" t="0.75000000000000444"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66671413847422"/>
          <c:y val="0.21944459326483501"/>
          <c:w val="0.7866669867622782"/>
          <c:h val="0.56388927130078093"/>
        </c:manualLayout>
      </c:layout>
      <c:barChart>
        <c:barDir val="col"/>
        <c:grouping val="clustered"/>
        <c:varyColors val="0"/>
        <c:ser>
          <c:idx val="1"/>
          <c:order val="1"/>
          <c:tx>
            <c:v>Service Hot Water</c:v>
          </c:tx>
          <c:spPr>
            <a:solidFill>
              <a:srgbClr val="00B0F0"/>
            </a:solidFill>
            <a:ln>
              <a:solidFill>
                <a:srgbClr val="00B0F0"/>
              </a:solidFill>
            </a:ln>
          </c:spPr>
          <c:invertIfNegative val="0"/>
          <c:val>
            <c:numRef>
              <c:f>Schedules!$E$32:$AB$32</c:f>
              <c:numCache>
                <c:formatCode>0.00</c:formatCode>
                <c:ptCount val="24"/>
                <c:pt idx="0">
                  <c:v>0</c:v>
                </c:pt>
                <c:pt idx="1">
                  <c:v>0</c:v>
                </c:pt>
                <c:pt idx="2">
                  <c:v>0</c:v>
                </c:pt>
                <c:pt idx="3">
                  <c:v>0</c:v>
                </c:pt>
                <c:pt idx="4">
                  <c:v>0</c:v>
                </c:pt>
                <c:pt idx="5">
                  <c:v>0</c:v>
                </c:pt>
                <c:pt idx="6" formatCode="General">
                  <c:v>7.0000000000000007E-2</c:v>
                </c:pt>
                <c:pt idx="7" formatCode="General">
                  <c:v>0.11</c:v>
                </c:pt>
                <c:pt idx="8" formatCode="General">
                  <c:v>0.15</c:v>
                </c:pt>
                <c:pt idx="9" formatCode="General">
                  <c:v>0.21</c:v>
                </c:pt>
                <c:pt idx="10" formatCode="General">
                  <c:v>0.19</c:v>
                </c:pt>
                <c:pt idx="11" formatCode="General">
                  <c:v>0.23</c:v>
                </c:pt>
                <c:pt idx="12" formatCode="General">
                  <c:v>0.2</c:v>
                </c:pt>
                <c:pt idx="13" formatCode="General">
                  <c:v>0.19</c:v>
                </c:pt>
                <c:pt idx="14" formatCode="General">
                  <c:v>0.15</c:v>
                </c:pt>
                <c:pt idx="15" formatCode="General">
                  <c:v>0.13</c:v>
                </c:pt>
                <c:pt idx="16" formatCode="General">
                  <c:v>0.14000000000000001</c:v>
                </c:pt>
                <c:pt idx="17" formatCode="General">
                  <c:v>7.0000000000000007E-2</c:v>
                </c:pt>
                <c:pt idx="18" formatCode="General">
                  <c:v>7.0000000000000007E-2</c:v>
                </c:pt>
                <c:pt idx="19">
                  <c:v>0</c:v>
                </c:pt>
                <c:pt idx="20">
                  <c:v>0</c:v>
                </c:pt>
                <c:pt idx="21">
                  <c:v>0</c:v>
                </c:pt>
                <c:pt idx="22">
                  <c:v>0</c:v>
                </c:pt>
                <c:pt idx="23">
                  <c:v>0</c:v>
                </c:pt>
              </c:numCache>
            </c:numRef>
          </c:val>
          <c:extLst>
            <c:ext xmlns:c16="http://schemas.microsoft.com/office/drawing/2014/chart" uri="{C3380CC4-5D6E-409C-BE32-E72D297353CC}">
              <c16:uniqueId val="{00000000-69FC-475C-A98B-54620EE76299}"/>
            </c:ext>
          </c:extLst>
        </c:ser>
        <c:dLbls>
          <c:showLegendKey val="0"/>
          <c:showVal val="0"/>
          <c:showCatName val="0"/>
          <c:showSerName val="0"/>
          <c:showPercent val="0"/>
          <c:showBubbleSize val="0"/>
        </c:dLbls>
        <c:gapWidth val="103"/>
        <c:axId val="781520680"/>
        <c:axId val="1"/>
      </c:barChart>
      <c:barChart>
        <c:barDir val="col"/>
        <c:grouping val="clustered"/>
        <c:varyColors val="0"/>
        <c:ser>
          <c:idx val="0"/>
          <c:order val="0"/>
          <c:tx>
            <c:v>Occupancy</c:v>
          </c:tx>
          <c:spPr>
            <a:solidFill>
              <a:srgbClr val="FF0000"/>
            </a:solidFill>
            <a:ln>
              <a:solidFill>
                <a:srgbClr val="FF0000"/>
              </a:solidFill>
            </a:ln>
          </c:spPr>
          <c:invertIfNegative val="0"/>
          <c:val>
            <c:numRef>
              <c:f>Schedules!$E$17:$AB$17</c:f>
              <c:numCache>
                <c:formatCode>General</c:formatCode>
                <c:ptCount val="24"/>
                <c:pt idx="0">
                  <c:v>0</c:v>
                </c:pt>
                <c:pt idx="1">
                  <c:v>0</c:v>
                </c:pt>
                <c:pt idx="2">
                  <c:v>0</c:v>
                </c:pt>
                <c:pt idx="3">
                  <c:v>0</c:v>
                </c:pt>
                <c:pt idx="4">
                  <c:v>0</c:v>
                </c:pt>
                <c:pt idx="5">
                  <c:v>0</c:v>
                </c:pt>
                <c:pt idx="6">
                  <c:v>0.1</c:v>
                </c:pt>
                <c:pt idx="7">
                  <c:v>0.1</c:v>
                </c:pt>
                <c:pt idx="8">
                  <c:v>0.3</c:v>
                </c:pt>
                <c:pt idx="9">
                  <c:v>0.3</c:v>
                </c:pt>
                <c:pt idx="10">
                  <c:v>0.3</c:v>
                </c:pt>
                <c:pt idx="11">
                  <c:v>0.3</c:v>
                </c:pt>
                <c:pt idx="12">
                  <c:v>0.1</c:v>
                </c:pt>
                <c:pt idx="13">
                  <c:v>0.1</c:v>
                </c:pt>
                <c:pt idx="14">
                  <c:v>0.1</c:v>
                </c:pt>
                <c:pt idx="15">
                  <c:v>0.1</c:v>
                </c:pt>
                <c:pt idx="16">
                  <c:v>0.1</c:v>
                </c:pt>
                <c:pt idx="17">
                  <c:v>0.05</c:v>
                </c:pt>
                <c:pt idx="18">
                  <c:v>0.05</c:v>
                </c:pt>
                <c:pt idx="19">
                  <c:v>0</c:v>
                </c:pt>
                <c:pt idx="20">
                  <c:v>0</c:v>
                </c:pt>
                <c:pt idx="21">
                  <c:v>0</c:v>
                </c:pt>
                <c:pt idx="22">
                  <c:v>0</c:v>
                </c:pt>
                <c:pt idx="23">
                  <c:v>0</c:v>
                </c:pt>
              </c:numCache>
            </c:numRef>
          </c:val>
          <c:extLst>
            <c:ext xmlns:c16="http://schemas.microsoft.com/office/drawing/2014/chart" uri="{C3380CC4-5D6E-409C-BE32-E72D297353CC}">
              <c16:uniqueId val="{00000001-69FC-475C-A98B-54620EE76299}"/>
            </c:ext>
          </c:extLst>
        </c:ser>
        <c:dLbls>
          <c:showLegendKey val="0"/>
          <c:showVal val="0"/>
          <c:showCatName val="0"/>
          <c:showSerName val="0"/>
          <c:showPercent val="0"/>
          <c:showBubbleSize val="0"/>
        </c:dLbls>
        <c:gapWidth val="500"/>
        <c:axId val="3"/>
        <c:axId val="4"/>
      </c:barChart>
      <c:catAx>
        <c:axId val="781520680"/>
        <c:scaling>
          <c:orientation val="minMax"/>
        </c:scaling>
        <c:delete val="0"/>
        <c:axPos val="b"/>
        <c:title>
          <c:tx>
            <c:rich>
              <a:bodyPr/>
              <a:lstStyle/>
              <a:p>
                <a:pPr>
                  <a:defRPr sz="1000" b="0" i="0" u="none" strike="noStrike" baseline="0">
                    <a:solidFill>
                      <a:srgbClr val="000000"/>
                    </a:solidFill>
                    <a:latin typeface="Calibri"/>
                    <a:ea typeface="Calibri"/>
                    <a:cs typeface="Calibri"/>
                  </a:defRPr>
                </a:pPr>
                <a:r>
                  <a:rPr lang="en-US"/>
                  <a:t>Saturday</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tickLblSkip val="2"/>
        <c:noMultiLvlLbl val="0"/>
      </c:catAx>
      <c:valAx>
        <c:axId val="1"/>
        <c:scaling>
          <c:orientation val="minMax"/>
          <c:max val="1"/>
          <c:min val="0"/>
        </c:scaling>
        <c:delete val="0"/>
        <c:axPos val="l"/>
        <c:majorGridlines/>
        <c:title>
          <c:tx>
            <c:rich>
              <a:bodyPr/>
              <a:lstStyle/>
              <a:p>
                <a:pPr>
                  <a:defRPr sz="1000" b="1" i="0" u="none" strike="noStrike" baseline="0">
                    <a:solidFill>
                      <a:srgbClr val="00CCFF"/>
                    </a:solidFill>
                    <a:latin typeface="Arial"/>
                    <a:ea typeface="Arial"/>
                    <a:cs typeface="Arial"/>
                  </a:defRPr>
                </a:pPr>
                <a:r>
                  <a:rPr lang="en-US"/>
                  <a:t>Service Hot Water</a:t>
                </a:r>
              </a:p>
            </c:rich>
          </c:tx>
          <c:overlay val="0"/>
        </c:title>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81520680"/>
        <c:crosses val="autoZero"/>
        <c:crossBetween val="between"/>
        <c:majorUnit val="0.2"/>
      </c:valAx>
      <c:catAx>
        <c:axId val="3"/>
        <c:scaling>
          <c:orientation val="minMax"/>
        </c:scaling>
        <c:delete val="1"/>
        <c:axPos val="b"/>
        <c:majorTickMark val="out"/>
        <c:minorTickMark val="none"/>
        <c:tickLblPos val="nextTo"/>
        <c:crossAx val="4"/>
        <c:crosses val="autoZero"/>
        <c:auto val="1"/>
        <c:lblAlgn val="ctr"/>
        <c:lblOffset val="100"/>
        <c:noMultiLvlLbl val="0"/>
      </c:catAx>
      <c:valAx>
        <c:axId val="4"/>
        <c:scaling>
          <c:orientation val="minMax"/>
          <c:max val="1"/>
          <c:min val="0"/>
        </c:scaling>
        <c:delete val="0"/>
        <c:axPos val="r"/>
        <c:title>
          <c:tx>
            <c:rich>
              <a:bodyPr/>
              <a:lstStyle/>
              <a:p>
                <a:pPr>
                  <a:defRPr sz="1000" b="1" i="0" u="none" strike="noStrike" baseline="0">
                    <a:solidFill>
                      <a:srgbClr val="FF0000"/>
                    </a:solidFill>
                    <a:latin typeface="Arial"/>
                    <a:ea typeface="Arial"/>
                    <a:cs typeface="Arial"/>
                  </a:defRPr>
                </a:pPr>
                <a:r>
                  <a:rPr lang="en-US"/>
                  <a:t>Occupancy</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
        <c:crosses val="max"/>
        <c:crossBetween val="between"/>
        <c:majorUnit val="1"/>
      </c:valAx>
    </c:plotArea>
    <c:legend>
      <c:legendPos val="r"/>
      <c:layout>
        <c:manualLayout>
          <c:xMode val="edge"/>
          <c:yMode val="edge"/>
          <c:wMode val="edge"/>
          <c:hMode val="edge"/>
          <c:x val="0.28117628581001841"/>
          <c:y val="2.7958028683914511E-2"/>
          <c:w val="0.71089860110571279"/>
          <c:h val="0.10753058211473565"/>
        </c:manualLayout>
      </c:layout>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511" l="0.70000000000000062" r="0.70000000000000062" t="0.75000000000000511"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66671413847422"/>
          <c:y val="0.22005571030640669"/>
          <c:w val="0.7866669867622782"/>
          <c:h val="0.56267409470752094"/>
        </c:manualLayout>
      </c:layout>
      <c:barChart>
        <c:barDir val="col"/>
        <c:grouping val="clustered"/>
        <c:varyColors val="0"/>
        <c:ser>
          <c:idx val="1"/>
          <c:order val="1"/>
          <c:tx>
            <c:v>Lighting</c:v>
          </c:tx>
          <c:spPr>
            <a:solidFill>
              <a:srgbClr val="FFC000"/>
            </a:solidFill>
            <a:ln>
              <a:solidFill>
                <a:srgbClr val="FFC000"/>
              </a:solidFill>
            </a:ln>
          </c:spPr>
          <c:invertIfNegative val="0"/>
          <c:val>
            <c:numRef>
              <c:f>Schedules!$E$5:$AB$5</c:f>
              <c:numCache>
                <c:formatCode>General</c:formatCode>
                <c:ptCount val="24"/>
                <c:pt idx="0">
                  <c:v>0.05</c:v>
                </c:pt>
                <c:pt idx="1">
                  <c:v>0.05</c:v>
                </c:pt>
                <c:pt idx="2">
                  <c:v>0.05</c:v>
                </c:pt>
                <c:pt idx="3">
                  <c:v>0.05</c:v>
                </c:pt>
                <c:pt idx="4">
                  <c:v>0.05</c:v>
                </c:pt>
                <c:pt idx="5">
                  <c:v>0.05</c:v>
                </c:pt>
                <c:pt idx="6">
                  <c:v>0.1</c:v>
                </c:pt>
                <c:pt idx="7">
                  <c:v>0.1</c:v>
                </c:pt>
                <c:pt idx="8">
                  <c:v>0.3</c:v>
                </c:pt>
                <c:pt idx="9">
                  <c:v>0.3</c:v>
                </c:pt>
                <c:pt idx="10">
                  <c:v>0.3</c:v>
                </c:pt>
                <c:pt idx="11">
                  <c:v>0.3</c:v>
                </c:pt>
                <c:pt idx="12">
                  <c:v>0.15</c:v>
                </c:pt>
                <c:pt idx="13">
                  <c:v>0.15</c:v>
                </c:pt>
                <c:pt idx="14">
                  <c:v>0.15</c:v>
                </c:pt>
                <c:pt idx="15">
                  <c:v>0.15</c:v>
                </c:pt>
                <c:pt idx="16">
                  <c:v>0.15</c:v>
                </c:pt>
                <c:pt idx="17">
                  <c:v>0.05</c:v>
                </c:pt>
                <c:pt idx="18">
                  <c:v>0.05</c:v>
                </c:pt>
                <c:pt idx="19">
                  <c:v>0.05</c:v>
                </c:pt>
                <c:pt idx="20">
                  <c:v>0.05</c:v>
                </c:pt>
                <c:pt idx="21">
                  <c:v>0.05</c:v>
                </c:pt>
                <c:pt idx="22">
                  <c:v>0.05</c:v>
                </c:pt>
                <c:pt idx="23">
                  <c:v>0.05</c:v>
                </c:pt>
              </c:numCache>
            </c:numRef>
          </c:val>
          <c:extLst>
            <c:ext xmlns:c16="http://schemas.microsoft.com/office/drawing/2014/chart" uri="{C3380CC4-5D6E-409C-BE32-E72D297353CC}">
              <c16:uniqueId val="{00000000-1A71-4833-A363-485AF952CA65}"/>
            </c:ext>
          </c:extLst>
        </c:ser>
        <c:ser>
          <c:idx val="2"/>
          <c:order val="2"/>
          <c:tx>
            <c:v>Plug</c:v>
          </c:tx>
          <c:spPr>
            <a:solidFill>
              <a:srgbClr val="00B0F0"/>
            </a:solidFill>
            <a:ln>
              <a:solidFill>
                <a:srgbClr val="00B0F0"/>
              </a:solidFill>
            </a:ln>
          </c:spPr>
          <c:invertIfNegative val="0"/>
          <c:val>
            <c:numRef>
              <c:f>Schedules!$E$11:$AB$11</c:f>
              <c:numCache>
                <c:formatCode>General</c:formatCode>
                <c:ptCount val="24"/>
                <c:pt idx="0">
                  <c:v>0.3</c:v>
                </c:pt>
                <c:pt idx="1">
                  <c:v>0.3</c:v>
                </c:pt>
                <c:pt idx="2">
                  <c:v>0.3</c:v>
                </c:pt>
                <c:pt idx="3">
                  <c:v>0.3</c:v>
                </c:pt>
                <c:pt idx="4">
                  <c:v>0.3</c:v>
                </c:pt>
                <c:pt idx="5">
                  <c:v>0.3</c:v>
                </c:pt>
                <c:pt idx="6">
                  <c:v>0.4</c:v>
                </c:pt>
                <c:pt idx="7">
                  <c:v>0.4</c:v>
                </c:pt>
                <c:pt idx="8">
                  <c:v>0.5</c:v>
                </c:pt>
                <c:pt idx="9">
                  <c:v>0.5</c:v>
                </c:pt>
                <c:pt idx="10">
                  <c:v>0.5</c:v>
                </c:pt>
                <c:pt idx="11">
                  <c:v>0.5</c:v>
                </c:pt>
                <c:pt idx="12">
                  <c:v>0.35</c:v>
                </c:pt>
                <c:pt idx="13">
                  <c:v>0.35</c:v>
                </c:pt>
                <c:pt idx="14">
                  <c:v>0.35</c:v>
                </c:pt>
                <c:pt idx="15">
                  <c:v>0.35</c:v>
                </c:pt>
                <c:pt idx="16">
                  <c:v>0.35</c:v>
                </c:pt>
                <c:pt idx="17">
                  <c:v>0.3</c:v>
                </c:pt>
                <c:pt idx="18">
                  <c:v>0.3</c:v>
                </c:pt>
                <c:pt idx="19">
                  <c:v>0.3</c:v>
                </c:pt>
                <c:pt idx="20">
                  <c:v>0.3</c:v>
                </c:pt>
                <c:pt idx="21">
                  <c:v>0.3</c:v>
                </c:pt>
                <c:pt idx="22">
                  <c:v>0.3</c:v>
                </c:pt>
                <c:pt idx="23">
                  <c:v>0.3</c:v>
                </c:pt>
              </c:numCache>
            </c:numRef>
          </c:val>
          <c:extLst>
            <c:ext xmlns:c16="http://schemas.microsoft.com/office/drawing/2014/chart" uri="{C3380CC4-5D6E-409C-BE32-E72D297353CC}">
              <c16:uniqueId val="{00000001-1A71-4833-A363-485AF952CA65}"/>
            </c:ext>
          </c:extLst>
        </c:ser>
        <c:dLbls>
          <c:showLegendKey val="0"/>
          <c:showVal val="0"/>
          <c:showCatName val="0"/>
          <c:showSerName val="0"/>
          <c:showPercent val="0"/>
          <c:showBubbleSize val="0"/>
        </c:dLbls>
        <c:gapWidth val="100"/>
        <c:axId val="781520352"/>
        <c:axId val="1"/>
      </c:barChart>
      <c:barChart>
        <c:barDir val="col"/>
        <c:grouping val="clustered"/>
        <c:varyColors val="0"/>
        <c:ser>
          <c:idx val="0"/>
          <c:order val="0"/>
          <c:tx>
            <c:v>Occupancy</c:v>
          </c:tx>
          <c:spPr>
            <a:solidFill>
              <a:schemeClr val="tx1"/>
            </a:solidFill>
            <a:ln>
              <a:solidFill>
                <a:schemeClr val="tx1"/>
              </a:solidFill>
            </a:ln>
          </c:spPr>
          <c:invertIfNegative val="0"/>
          <c:val>
            <c:numRef>
              <c:f>Schedules!$E$17:$AB$17</c:f>
              <c:numCache>
                <c:formatCode>General</c:formatCode>
                <c:ptCount val="24"/>
                <c:pt idx="0">
                  <c:v>0</c:v>
                </c:pt>
                <c:pt idx="1">
                  <c:v>0</c:v>
                </c:pt>
                <c:pt idx="2">
                  <c:v>0</c:v>
                </c:pt>
                <c:pt idx="3">
                  <c:v>0</c:v>
                </c:pt>
                <c:pt idx="4">
                  <c:v>0</c:v>
                </c:pt>
                <c:pt idx="5">
                  <c:v>0</c:v>
                </c:pt>
                <c:pt idx="6">
                  <c:v>0.1</c:v>
                </c:pt>
                <c:pt idx="7">
                  <c:v>0.1</c:v>
                </c:pt>
                <c:pt idx="8">
                  <c:v>0.3</c:v>
                </c:pt>
                <c:pt idx="9">
                  <c:v>0.3</c:v>
                </c:pt>
                <c:pt idx="10">
                  <c:v>0.3</c:v>
                </c:pt>
                <c:pt idx="11">
                  <c:v>0.3</c:v>
                </c:pt>
                <c:pt idx="12">
                  <c:v>0.1</c:v>
                </c:pt>
                <c:pt idx="13">
                  <c:v>0.1</c:v>
                </c:pt>
                <c:pt idx="14">
                  <c:v>0.1</c:v>
                </c:pt>
                <c:pt idx="15">
                  <c:v>0.1</c:v>
                </c:pt>
                <c:pt idx="16">
                  <c:v>0.1</c:v>
                </c:pt>
                <c:pt idx="17">
                  <c:v>0.05</c:v>
                </c:pt>
                <c:pt idx="18">
                  <c:v>0.05</c:v>
                </c:pt>
                <c:pt idx="19">
                  <c:v>0</c:v>
                </c:pt>
                <c:pt idx="20">
                  <c:v>0</c:v>
                </c:pt>
                <c:pt idx="21">
                  <c:v>0</c:v>
                </c:pt>
                <c:pt idx="22">
                  <c:v>0</c:v>
                </c:pt>
                <c:pt idx="23">
                  <c:v>0</c:v>
                </c:pt>
              </c:numCache>
            </c:numRef>
          </c:val>
          <c:extLst>
            <c:ext xmlns:c16="http://schemas.microsoft.com/office/drawing/2014/chart" uri="{C3380CC4-5D6E-409C-BE32-E72D297353CC}">
              <c16:uniqueId val="{00000002-1A71-4833-A363-485AF952CA65}"/>
            </c:ext>
          </c:extLst>
        </c:ser>
        <c:dLbls>
          <c:showLegendKey val="0"/>
          <c:showVal val="0"/>
          <c:showCatName val="0"/>
          <c:showSerName val="0"/>
          <c:showPercent val="0"/>
          <c:showBubbleSize val="0"/>
        </c:dLbls>
        <c:gapWidth val="500"/>
        <c:axId val="3"/>
        <c:axId val="4"/>
      </c:barChart>
      <c:catAx>
        <c:axId val="781520352"/>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US"/>
                  <a:t>Saturday</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tickLblSkip val="2"/>
        <c:noMultiLvlLbl val="0"/>
      </c:catAx>
      <c:valAx>
        <c:axId val="1"/>
        <c:scaling>
          <c:orientation val="minMax"/>
          <c:max val="1"/>
          <c:min val="0"/>
        </c:scaling>
        <c:delete val="0"/>
        <c:axPos val="l"/>
        <c:majorGridlines/>
        <c:title>
          <c:tx>
            <c:rich>
              <a:bodyPr/>
              <a:lstStyle/>
              <a:p>
                <a:pPr>
                  <a:defRPr sz="1000" b="1" i="0" u="none" strike="noStrike" baseline="0">
                    <a:solidFill>
                      <a:srgbClr val="000000"/>
                    </a:solidFill>
                    <a:latin typeface="Arial"/>
                    <a:ea typeface="Arial"/>
                    <a:cs typeface="Arial"/>
                  </a:defRPr>
                </a:pPr>
                <a:r>
                  <a:rPr lang="en-US"/>
                  <a:t>Lighting &amp; Plug</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81520352"/>
        <c:crosses val="autoZero"/>
        <c:crossBetween val="between"/>
        <c:majorUnit val="0.2"/>
      </c:valAx>
      <c:catAx>
        <c:axId val="3"/>
        <c:scaling>
          <c:orientation val="minMax"/>
        </c:scaling>
        <c:delete val="1"/>
        <c:axPos val="b"/>
        <c:majorTickMark val="out"/>
        <c:minorTickMark val="none"/>
        <c:tickLblPos val="nextTo"/>
        <c:crossAx val="4"/>
        <c:crosses val="autoZero"/>
        <c:auto val="1"/>
        <c:lblAlgn val="ctr"/>
        <c:lblOffset val="100"/>
        <c:noMultiLvlLbl val="0"/>
      </c:catAx>
      <c:valAx>
        <c:axId val="4"/>
        <c:scaling>
          <c:orientation val="minMax"/>
          <c:max val="1"/>
          <c:min val="0"/>
        </c:scaling>
        <c:delete val="0"/>
        <c:axPos val="r"/>
        <c:title>
          <c:tx>
            <c:rich>
              <a:bodyPr/>
              <a:lstStyle/>
              <a:p>
                <a:pPr>
                  <a:defRPr sz="1000" b="1" i="0" u="none" strike="noStrike" baseline="0">
                    <a:solidFill>
                      <a:srgbClr val="000000"/>
                    </a:solidFill>
                    <a:latin typeface="Arial"/>
                    <a:ea typeface="Arial"/>
                    <a:cs typeface="Arial"/>
                  </a:defRPr>
                </a:pPr>
                <a:r>
                  <a:rPr lang="en-US"/>
                  <a:t>Occupancy</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
        <c:crosses val="max"/>
        <c:crossBetween val="between"/>
        <c:majorUnit val="1"/>
      </c:valAx>
    </c:plotArea>
    <c:legend>
      <c:legendPos val="r"/>
      <c:layout>
        <c:manualLayout>
          <c:xMode val="edge"/>
          <c:yMode val="edge"/>
          <c:wMode val="edge"/>
          <c:hMode val="edge"/>
          <c:x val="0.27623727034120737"/>
          <c:y val="2.7898162729658792E-2"/>
          <c:w val="0.71981060367454064"/>
          <c:h val="0.10730008748906388"/>
        </c:manualLayout>
      </c:layout>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466" l="0.70000000000000062" r="0.70000000000000062" t="0.75000000000000466"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833338148331018"/>
          <c:y val="0.21944459326483501"/>
          <c:w val="0.7866669867622782"/>
          <c:h val="0.56388927130078093"/>
        </c:manualLayout>
      </c:layout>
      <c:barChart>
        <c:barDir val="col"/>
        <c:grouping val="clustered"/>
        <c:varyColors val="0"/>
        <c:ser>
          <c:idx val="1"/>
          <c:order val="1"/>
          <c:tx>
            <c:v>Heating Setpoint</c:v>
          </c:tx>
          <c:spPr>
            <a:solidFill>
              <a:srgbClr val="0000FF"/>
            </a:solidFill>
            <a:ln>
              <a:solidFill>
                <a:srgbClr val="0000FF"/>
              </a:solidFill>
            </a:ln>
          </c:spPr>
          <c:invertIfNegative val="0"/>
          <c:val>
            <c:numRef>
              <c:f>Schedules!$E$55:$AB$55</c:f>
              <c:numCache>
                <c:formatCode>0</c:formatCode>
                <c:ptCount val="24"/>
                <c:pt idx="0">
                  <c:v>60.08</c:v>
                </c:pt>
                <c:pt idx="1">
                  <c:v>60.08</c:v>
                </c:pt>
                <c:pt idx="2">
                  <c:v>60.08</c:v>
                </c:pt>
                <c:pt idx="3">
                  <c:v>60.08</c:v>
                </c:pt>
                <c:pt idx="4">
                  <c:v>60.08</c:v>
                </c:pt>
                <c:pt idx="5">
                  <c:v>64.039999999999992</c:v>
                </c:pt>
                <c:pt idx="6">
                  <c:v>68</c:v>
                </c:pt>
                <c:pt idx="7">
                  <c:v>69.800000000000011</c:v>
                </c:pt>
                <c:pt idx="8">
                  <c:v>69.800000000000011</c:v>
                </c:pt>
                <c:pt idx="9">
                  <c:v>69.800000000000011</c:v>
                </c:pt>
                <c:pt idx="10">
                  <c:v>69.800000000000011</c:v>
                </c:pt>
                <c:pt idx="11">
                  <c:v>69.800000000000011</c:v>
                </c:pt>
                <c:pt idx="12">
                  <c:v>69.800000000000011</c:v>
                </c:pt>
                <c:pt idx="13">
                  <c:v>69.800000000000011</c:v>
                </c:pt>
                <c:pt idx="14">
                  <c:v>69.800000000000011</c:v>
                </c:pt>
                <c:pt idx="15">
                  <c:v>69.800000000000011</c:v>
                </c:pt>
                <c:pt idx="16">
                  <c:v>69.800000000000011</c:v>
                </c:pt>
                <c:pt idx="17">
                  <c:v>60.08</c:v>
                </c:pt>
                <c:pt idx="18">
                  <c:v>60.08</c:v>
                </c:pt>
                <c:pt idx="19">
                  <c:v>60.08</c:v>
                </c:pt>
                <c:pt idx="20">
                  <c:v>60.08</c:v>
                </c:pt>
                <c:pt idx="21">
                  <c:v>60.08</c:v>
                </c:pt>
                <c:pt idx="22">
                  <c:v>60.08</c:v>
                </c:pt>
                <c:pt idx="23">
                  <c:v>60.08</c:v>
                </c:pt>
              </c:numCache>
            </c:numRef>
          </c:val>
          <c:extLst>
            <c:ext xmlns:c16="http://schemas.microsoft.com/office/drawing/2014/chart" uri="{C3380CC4-5D6E-409C-BE32-E72D297353CC}">
              <c16:uniqueId val="{00000000-498C-4C24-A9F1-87E75936A1EB}"/>
            </c:ext>
          </c:extLst>
        </c:ser>
        <c:ser>
          <c:idx val="2"/>
          <c:order val="2"/>
          <c:tx>
            <c:v>Cooling Setpoint</c:v>
          </c:tx>
          <c:spPr>
            <a:solidFill>
              <a:srgbClr val="92D050"/>
            </a:solidFill>
            <a:ln>
              <a:solidFill>
                <a:srgbClr val="92D050"/>
              </a:solidFill>
            </a:ln>
          </c:spPr>
          <c:invertIfNegative val="0"/>
          <c:val>
            <c:numRef>
              <c:f>Schedules!$E$60:$AB$60</c:f>
              <c:numCache>
                <c:formatCode>0</c:formatCode>
                <c:ptCount val="24"/>
                <c:pt idx="0">
                  <c:v>80.06</c:v>
                </c:pt>
                <c:pt idx="1">
                  <c:v>80.06</c:v>
                </c:pt>
                <c:pt idx="2">
                  <c:v>80.06</c:v>
                </c:pt>
                <c:pt idx="3">
                  <c:v>80.06</c:v>
                </c:pt>
                <c:pt idx="4">
                  <c:v>80.06</c:v>
                </c:pt>
                <c:pt idx="5">
                  <c:v>78.259999999999991</c:v>
                </c:pt>
                <c:pt idx="6">
                  <c:v>77</c:v>
                </c:pt>
                <c:pt idx="7">
                  <c:v>75.2</c:v>
                </c:pt>
                <c:pt idx="8">
                  <c:v>75.2</c:v>
                </c:pt>
                <c:pt idx="9">
                  <c:v>75.2</c:v>
                </c:pt>
                <c:pt idx="10">
                  <c:v>75.2</c:v>
                </c:pt>
                <c:pt idx="11">
                  <c:v>75.2</c:v>
                </c:pt>
                <c:pt idx="12">
                  <c:v>75.2</c:v>
                </c:pt>
                <c:pt idx="13">
                  <c:v>75.2</c:v>
                </c:pt>
                <c:pt idx="14">
                  <c:v>75.2</c:v>
                </c:pt>
                <c:pt idx="15">
                  <c:v>75.2</c:v>
                </c:pt>
                <c:pt idx="16">
                  <c:v>75.2</c:v>
                </c:pt>
                <c:pt idx="17">
                  <c:v>75.2</c:v>
                </c:pt>
                <c:pt idx="18">
                  <c:v>75.2</c:v>
                </c:pt>
                <c:pt idx="19">
                  <c:v>75.2</c:v>
                </c:pt>
                <c:pt idx="20">
                  <c:v>75.2</c:v>
                </c:pt>
                <c:pt idx="21">
                  <c:v>75.2</c:v>
                </c:pt>
                <c:pt idx="22">
                  <c:v>80.06</c:v>
                </c:pt>
                <c:pt idx="23">
                  <c:v>80.06</c:v>
                </c:pt>
              </c:numCache>
            </c:numRef>
          </c:val>
          <c:extLst>
            <c:ext xmlns:c16="http://schemas.microsoft.com/office/drawing/2014/chart" uri="{C3380CC4-5D6E-409C-BE32-E72D297353CC}">
              <c16:uniqueId val="{00000001-498C-4C24-A9F1-87E75936A1EB}"/>
            </c:ext>
          </c:extLst>
        </c:ser>
        <c:dLbls>
          <c:showLegendKey val="0"/>
          <c:showVal val="0"/>
          <c:showCatName val="0"/>
          <c:showSerName val="0"/>
          <c:showPercent val="0"/>
          <c:showBubbleSize val="0"/>
        </c:dLbls>
        <c:gapWidth val="100"/>
        <c:axId val="781529864"/>
        <c:axId val="1"/>
      </c:barChart>
      <c:barChart>
        <c:barDir val="col"/>
        <c:grouping val="clustered"/>
        <c:varyColors val="0"/>
        <c:ser>
          <c:idx val="0"/>
          <c:order val="0"/>
          <c:tx>
            <c:v>Fan (On|Off)</c:v>
          </c:tx>
          <c:spPr>
            <a:solidFill>
              <a:srgbClr val="FF0000"/>
            </a:solidFill>
            <a:ln>
              <a:solidFill>
                <a:srgbClr val="FF0000"/>
              </a:solidFill>
            </a:ln>
          </c:spPr>
          <c:invertIfNegative val="0"/>
          <c:val>
            <c:numRef>
              <c:f>Schedules!$E$41:$AB$41</c:f>
              <c:numCache>
                <c:formatCode>General</c:formatCode>
                <c:ptCount val="24"/>
                <c:pt idx="0">
                  <c:v>0</c:v>
                </c:pt>
                <c:pt idx="1">
                  <c:v>0</c:v>
                </c:pt>
                <c:pt idx="2">
                  <c:v>0</c:v>
                </c:pt>
                <c:pt idx="3">
                  <c:v>0</c:v>
                </c:pt>
                <c:pt idx="4">
                  <c:v>0</c:v>
                </c:pt>
                <c:pt idx="5">
                  <c:v>0</c:v>
                </c:pt>
                <c:pt idx="6">
                  <c:v>1</c:v>
                </c:pt>
                <c:pt idx="7">
                  <c:v>1</c:v>
                </c:pt>
                <c:pt idx="8">
                  <c:v>1</c:v>
                </c:pt>
                <c:pt idx="9">
                  <c:v>1</c:v>
                </c:pt>
                <c:pt idx="10">
                  <c:v>1</c:v>
                </c:pt>
                <c:pt idx="11">
                  <c:v>1</c:v>
                </c:pt>
                <c:pt idx="12">
                  <c:v>1</c:v>
                </c:pt>
                <c:pt idx="13">
                  <c:v>1</c:v>
                </c:pt>
                <c:pt idx="14">
                  <c:v>1</c:v>
                </c:pt>
                <c:pt idx="15">
                  <c:v>1</c:v>
                </c:pt>
                <c:pt idx="16">
                  <c:v>1</c:v>
                </c:pt>
                <c:pt idx="17">
                  <c:v>1</c:v>
                </c:pt>
                <c:pt idx="18">
                  <c:v>0</c:v>
                </c:pt>
                <c:pt idx="19">
                  <c:v>0</c:v>
                </c:pt>
                <c:pt idx="20">
                  <c:v>0</c:v>
                </c:pt>
                <c:pt idx="21">
                  <c:v>0</c:v>
                </c:pt>
                <c:pt idx="22">
                  <c:v>0</c:v>
                </c:pt>
                <c:pt idx="23">
                  <c:v>0</c:v>
                </c:pt>
              </c:numCache>
            </c:numRef>
          </c:val>
          <c:extLst>
            <c:ext xmlns:c16="http://schemas.microsoft.com/office/drawing/2014/chart" uri="{C3380CC4-5D6E-409C-BE32-E72D297353CC}">
              <c16:uniqueId val="{00000002-498C-4C24-A9F1-87E75936A1EB}"/>
            </c:ext>
          </c:extLst>
        </c:ser>
        <c:dLbls>
          <c:showLegendKey val="0"/>
          <c:showVal val="0"/>
          <c:showCatName val="0"/>
          <c:showSerName val="0"/>
          <c:showPercent val="0"/>
          <c:showBubbleSize val="0"/>
        </c:dLbls>
        <c:gapWidth val="500"/>
        <c:axId val="3"/>
        <c:axId val="4"/>
      </c:barChart>
      <c:catAx>
        <c:axId val="781529864"/>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US"/>
                  <a:t>Saturday</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tickLblSkip val="2"/>
        <c:noMultiLvlLbl val="0"/>
      </c:catAx>
      <c:valAx>
        <c:axId val="1"/>
        <c:scaling>
          <c:orientation val="minMax"/>
          <c:max val="90"/>
          <c:min val="0"/>
        </c:scaling>
        <c:delete val="0"/>
        <c:axPos val="l"/>
        <c:majorGridlines/>
        <c:title>
          <c:tx>
            <c:rich>
              <a:bodyPr/>
              <a:lstStyle/>
              <a:p>
                <a:pPr>
                  <a:defRPr sz="1100" b="0" i="0" u="none" strike="noStrike" baseline="0">
                    <a:solidFill>
                      <a:srgbClr val="000000"/>
                    </a:solidFill>
                    <a:latin typeface="Calibri"/>
                    <a:ea typeface="Calibri"/>
                    <a:cs typeface="Calibri"/>
                  </a:defRPr>
                </a:pPr>
                <a:r>
                  <a:rPr lang="en-US" sz="1200" b="0" i="0" u="none" strike="noStrike" baseline="0">
                    <a:solidFill>
                      <a:srgbClr val="000000"/>
                    </a:solidFill>
                    <a:latin typeface="Arial"/>
                    <a:cs typeface="Arial"/>
                  </a:rPr>
                  <a:t>Temperature, </a:t>
                </a:r>
                <a:r>
                  <a:rPr lang="en-US" sz="1200" b="0" i="0" u="none" strike="noStrike" baseline="0">
                    <a:solidFill>
                      <a:srgbClr val="000000"/>
                    </a:solidFill>
                    <a:latin typeface="Calibri"/>
                    <a:cs typeface="Arial"/>
                  </a:rPr>
                  <a:t>°</a:t>
                </a:r>
                <a:r>
                  <a:rPr lang="en-US" sz="1200" b="0" i="0" u="none" strike="noStrike" baseline="0">
                    <a:solidFill>
                      <a:srgbClr val="000000"/>
                    </a:solidFill>
                    <a:latin typeface="Arial"/>
                    <a:cs typeface="Arial"/>
                  </a:rPr>
                  <a:t>F</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81529864"/>
        <c:crosses val="autoZero"/>
        <c:crossBetween val="between"/>
        <c:majorUnit val="10"/>
      </c:valAx>
      <c:catAx>
        <c:axId val="3"/>
        <c:scaling>
          <c:orientation val="minMax"/>
        </c:scaling>
        <c:delete val="1"/>
        <c:axPos val="b"/>
        <c:majorTickMark val="out"/>
        <c:minorTickMark val="none"/>
        <c:tickLblPos val="nextTo"/>
        <c:crossAx val="4"/>
        <c:crosses val="autoZero"/>
        <c:auto val="1"/>
        <c:lblAlgn val="ctr"/>
        <c:lblOffset val="100"/>
        <c:noMultiLvlLbl val="0"/>
      </c:catAx>
      <c:valAx>
        <c:axId val="4"/>
        <c:scaling>
          <c:orientation val="minMax"/>
          <c:max val="1"/>
          <c:min val="0"/>
        </c:scaling>
        <c:delete val="0"/>
        <c:axPos val="r"/>
        <c:title>
          <c:tx>
            <c:rich>
              <a:bodyPr/>
              <a:lstStyle/>
              <a:p>
                <a:pPr>
                  <a:defRPr sz="1000" b="1" i="0" u="none" strike="noStrike" baseline="0">
                    <a:solidFill>
                      <a:srgbClr val="FF0000"/>
                    </a:solidFill>
                    <a:latin typeface="Arial"/>
                    <a:ea typeface="Arial"/>
                    <a:cs typeface="Arial"/>
                  </a:defRPr>
                </a:pPr>
                <a:r>
                  <a:rPr lang="en-US"/>
                  <a:t>Fan (On|Off)</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
        <c:crosses val="max"/>
        <c:crossBetween val="between"/>
        <c:majorUnit val="1"/>
      </c:valAx>
    </c:plotArea>
    <c:legend>
      <c:legendPos val="r"/>
      <c:layout>
        <c:manualLayout>
          <c:xMode val="edge"/>
          <c:yMode val="edge"/>
          <c:wMode val="edge"/>
          <c:hMode val="edge"/>
          <c:x val="0.11421354330708662"/>
          <c:y val="2.7898109188679573E-2"/>
          <c:w val="0.88449049868766405"/>
          <c:h val="0.10729996333606857"/>
        </c:manualLayout>
      </c:layout>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488" l="0.70000000000000062" r="0.70000000000000062" t="0.75000000000000488"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833338148331018"/>
          <c:y val="0.21883686109123718"/>
          <c:w val="0.78500031941744752"/>
          <c:h val="0.56509771724825464"/>
        </c:manualLayout>
      </c:layout>
      <c:barChart>
        <c:barDir val="col"/>
        <c:grouping val="clustered"/>
        <c:varyColors val="0"/>
        <c:ser>
          <c:idx val="1"/>
          <c:order val="1"/>
          <c:tx>
            <c:v>Heating Setpoint</c:v>
          </c:tx>
          <c:spPr>
            <a:solidFill>
              <a:srgbClr val="0000FF"/>
            </a:solidFill>
            <a:ln>
              <a:solidFill>
                <a:srgbClr val="0000FF"/>
              </a:solidFill>
            </a:ln>
          </c:spPr>
          <c:invertIfNegative val="0"/>
          <c:val>
            <c:numRef>
              <c:f>Schedules!$E$55:$AB$55</c:f>
              <c:numCache>
                <c:formatCode>0</c:formatCode>
                <c:ptCount val="24"/>
                <c:pt idx="0">
                  <c:v>60.08</c:v>
                </c:pt>
                <c:pt idx="1">
                  <c:v>60.08</c:v>
                </c:pt>
                <c:pt idx="2">
                  <c:v>60.08</c:v>
                </c:pt>
                <c:pt idx="3">
                  <c:v>60.08</c:v>
                </c:pt>
                <c:pt idx="4">
                  <c:v>60.08</c:v>
                </c:pt>
                <c:pt idx="5">
                  <c:v>64.039999999999992</c:v>
                </c:pt>
                <c:pt idx="6">
                  <c:v>68</c:v>
                </c:pt>
                <c:pt idx="7">
                  <c:v>69.800000000000011</c:v>
                </c:pt>
                <c:pt idx="8">
                  <c:v>69.800000000000011</c:v>
                </c:pt>
                <c:pt idx="9">
                  <c:v>69.800000000000011</c:v>
                </c:pt>
                <c:pt idx="10">
                  <c:v>69.800000000000011</c:v>
                </c:pt>
                <c:pt idx="11">
                  <c:v>69.800000000000011</c:v>
                </c:pt>
                <c:pt idx="12">
                  <c:v>69.800000000000011</c:v>
                </c:pt>
                <c:pt idx="13">
                  <c:v>69.800000000000011</c:v>
                </c:pt>
                <c:pt idx="14">
                  <c:v>69.800000000000011</c:v>
                </c:pt>
                <c:pt idx="15">
                  <c:v>69.800000000000011</c:v>
                </c:pt>
                <c:pt idx="16">
                  <c:v>69.800000000000011</c:v>
                </c:pt>
                <c:pt idx="17">
                  <c:v>60.08</c:v>
                </c:pt>
                <c:pt idx="18">
                  <c:v>60.08</c:v>
                </c:pt>
                <c:pt idx="19">
                  <c:v>60.08</c:v>
                </c:pt>
                <c:pt idx="20">
                  <c:v>60.08</c:v>
                </c:pt>
                <c:pt idx="21">
                  <c:v>60.08</c:v>
                </c:pt>
                <c:pt idx="22">
                  <c:v>60.08</c:v>
                </c:pt>
                <c:pt idx="23">
                  <c:v>60.08</c:v>
                </c:pt>
              </c:numCache>
            </c:numRef>
          </c:val>
          <c:extLst>
            <c:ext xmlns:c16="http://schemas.microsoft.com/office/drawing/2014/chart" uri="{C3380CC4-5D6E-409C-BE32-E72D297353CC}">
              <c16:uniqueId val="{00000000-AA3E-4B07-9D1C-D134B856B3E7}"/>
            </c:ext>
          </c:extLst>
        </c:ser>
        <c:ser>
          <c:idx val="2"/>
          <c:order val="2"/>
          <c:tx>
            <c:v>Cooling Setpoint</c:v>
          </c:tx>
          <c:spPr>
            <a:solidFill>
              <a:srgbClr val="92D050"/>
            </a:solidFill>
            <a:ln>
              <a:solidFill>
                <a:srgbClr val="92D050"/>
              </a:solidFill>
            </a:ln>
          </c:spPr>
          <c:invertIfNegative val="0"/>
          <c:val>
            <c:numRef>
              <c:f>Schedules!$E$60:$AB$60</c:f>
              <c:numCache>
                <c:formatCode>0</c:formatCode>
                <c:ptCount val="24"/>
                <c:pt idx="0">
                  <c:v>80.06</c:v>
                </c:pt>
                <c:pt idx="1">
                  <c:v>80.06</c:v>
                </c:pt>
                <c:pt idx="2">
                  <c:v>80.06</c:v>
                </c:pt>
                <c:pt idx="3">
                  <c:v>80.06</c:v>
                </c:pt>
                <c:pt idx="4">
                  <c:v>80.06</c:v>
                </c:pt>
                <c:pt idx="5">
                  <c:v>78.259999999999991</c:v>
                </c:pt>
                <c:pt idx="6">
                  <c:v>77</c:v>
                </c:pt>
                <c:pt idx="7">
                  <c:v>75.2</c:v>
                </c:pt>
                <c:pt idx="8">
                  <c:v>75.2</c:v>
                </c:pt>
                <c:pt idx="9">
                  <c:v>75.2</c:v>
                </c:pt>
                <c:pt idx="10">
                  <c:v>75.2</c:v>
                </c:pt>
                <c:pt idx="11">
                  <c:v>75.2</c:v>
                </c:pt>
                <c:pt idx="12">
                  <c:v>75.2</c:v>
                </c:pt>
                <c:pt idx="13">
                  <c:v>75.2</c:v>
                </c:pt>
                <c:pt idx="14">
                  <c:v>75.2</c:v>
                </c:pt>
                <c:pt idx="15">
                  <c:v>75.2</c:v>
                </c:pt>
                <c:pt idx="16">
                  <c:v>75.2</c:v>
                </c:pt>
                <c:pt idx="17">
                  <c:v>75.2</c:v>
                </c:pt>
                <c:pt idx="18">
                  <c:v>75.2</c:v>
                </c:pt>
                <c:pt idx="19">
                  <c:v>75.2</c:v>
                </c:pt>
                <c:pt idx="20">
                  <c:v>75.2</c:v>
                </c:pt>
                <c:pt idx="21">
                  <c:v>75.2</c:v>
                </c:pt>
                <c:pt idx="22">
                  <c:v>80.06</c:v>
                </c:pt>
                <c:pt idx="23">
                  <c:v>80.06</c:v>
                </c:pt>
              </c:numCache>
            </c:numRef>
          </c:val>
          <c:extLst>
            <c:ext xmlns:c16="http://schemas.microsoft.com/office/drawing/2014/chart" uri="{C3380CC4-5D6E-409C-BE32-E72D297353CC}">
              <c16:uniqueId val="{00000001-AA3E-4B07-9D1C-D134B856B3E7}"/>
            </c:ext>
          </c:extLst>
        </c:ser>
        <c:dLbls>
          <c:showLegendKey val="0"/>
          <c:showVal val="0"/>
          <c:showCatName val="0"/>
          <c:showSerName val="0"/>
          <c:showPercent val="0"/>
          <c:showBubbleSize val="0"/>
        </c:dLbls>
        <c:gapWidth val="100"/>
        <c:axId val="781530192"/>
        <c:axId val="1"/>
      </c:barChart>
      <c:barChart>
        <c:barDir val="col"/>
        <c:grouping val="clustered"/>
        <c:varyColors val="0"/>
        <c:ser>
          <c:idx val="0"/>
          <c:order val="0"/>
          <c:tx>
            <c:v>Occupancy</c:v>
          </c:tx>
          <c:spPr>
            <a:solidFill>
              <a:srgbClr val="FF0000"/>
            </a:solidFill>
            <a:ln>
              <a:solidFill>
                <a:srgbClr val="FF0000"/>
              </a:solidFill>
            </a:ln>
          </c:spPr>
          <c:invertIfNegative val="0"/>
          <c:val>
            <c:numRef>
              <c:f>Schedules!$E$17:$AB$17</c:f>
              <c:numCache>
                <c:formatCode>General</c:formatCode>
                <c:ptCount val="24"/>
                <c:pt idx="0">
                  <c:v>0</c:v>
                </c:pt>
                <c:pt idx="1">
                  <c:v>0</c:v>
                </c:pt>
                <c:pt idx="2">
                  <c:v>0</c:v>
                </c:pt>
                <c:pt idx="3">
                  <c:v>0</c:v>
                </c:pt>
                <c:pt idx="4">
                  <c:v>0</c:v>
                </c:pt>
                <c:pt idx="5">
                  <c:v>0</c:v>
                </c:pt>
                <c:pt idx="6">
                  <c:v>0.1</c:v>
                </c:pt>
                <c:pt idx="7">
                  <c:v>0.1</c:v>
                </c:pt>
                <c:pt idx="8">
                  <c:v>0.3</c:v>
                </c:pt>
                <c:pt idx="9">
                  <c:v>0.3</c:v>
                </c:pt>
                <c:pt idx="10">
                  <c:v>0.3</c:v>
                </c:pt>
                <c:pt idx="11">
                  <c:v>0.3</c:v>
                </c:pt>
                <c:pt idx="12">
                  <c:v>0.1</c:v>
                </c:pt>
                <c:pt idx="13">
                  <c:v>0.1</c:v>
                </c:pt>
                <c:pt idx="14">
                  <c:v>0.1</c:v>
                </c:pt>
                <c:pt idx="15">
                  <c:v>0.1</c:v>
                </c:pt>
                <c:pt idx="16">
                  <c:v>0.1</c:v>
                </c:pt>
                <c:pt idx="17">
                  <c:v>0.05</c:v>
                </c:pt>
                <c:pt idx="18">
                  <c:v>0.05</c:v>
                </c:pt>
                <c:pt idx="19">
                  <c:v>0</c:v>
                </c:pt>
                <c:pt idx="20">
                  <c:v>0</c:v>
                </c:pt>
                <c:pt idx="21">
                  <c:v>0</c:v>
                </c:pt>
                <c:pt idx="22">
                  <c:v>0</c:v>
                </c:pt>
                <c:pt idx="23">
                  <c:v>0</c:v>
                </c:pt>
              </c:numCache>
            </c:numRef>
          </c:val>
          <c:extLst>
            <c:ext xmlns:c16="http://schemas.microsoft.com/office/drawing/2014/chart" uri="{C3380CC4-5D6E-409C-BE32-E72D297353CC}">
              <c16:uniqueId val="{00000002-AA3E-4B07-9D1C-D134B856B3E7}"/>
            </c:ext>
          </c:extLst>
        </c:ser>
        <c:dLbls>
          <c:showLegendKey val="0"/>
          <c:showVal val="0"/>
          <c:showCatName val="0"/>
          <c:showSerName val="0"/>
          <c:showPercent val="0"/>
          <c:showBubbleSize val="0"/>
        </c:dLbls>
        <c:gapWidth val="500"/>
        <c:axId val="3"/>
        <c:axId val="4"/>
      </c:barChart>
      <c:catAx>
        <c:axId val="781530192"/>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US"/>
                  <a:t>Saturday</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tickLblSkip val="2"/>
        <c:noMultiLvlLbl val="0"/>
      </c:catAx>
      <c:valAx>
        <c:axId val="1"/>
        <c:scaling>
          <c:orientation val="minMax"/>
          <c:max val="90"/>
          <c:min val="0"/>
        </c:scaling>
        <c:delete val="0"/>
        <c:axPos val="l"/>
        <c:majorGridlines/>
        <c:title>
          <c:tx>
            <c:rich>
              <a:bodyPr/>
              <a:lstStyle/>
              <a:p>
                <a:pPr>
                  <a:defRPr sz="1100" b="0" i="0" u="none" strike="noStrike" baseline="0">
                    <a:solidFill>
                      <a:srgbClr val="000000"/>
                    </a:solidFill>
                    <a:latin typeface="Calibri"/>
                    <a:ea typeface="Calibri"/>
                    <a:cs typeface="Calibri"/>
                  </a:defRPr>
                </a:pPr>
                <a:r>
                  <a:rPr lang="en-US" sz="1200" b="0" i="0" u="none" strike="noStrike" baseline="0">
                    <a:solidFill>
                      <a:srgbClr val="000000"/>
                    </a:solidFill>
                    <a:latin typeface="Arial"/>
                    <a:cs typeface="Arial"/>
                  </a:rPr>
                  <a:t>Temperature, </a:t>
                </a:r>
                <a:r>
                  <a:rPr lang="en-US" sz="1200" b="0" i="0" u="none" strike="noStrike" baseline="0">
                    <a:solidFill>
                      <a:srgbClr val="000000"/>
                    </a:solidFill>
                    <a:latin typeface="Calibri"/>
                    <a:cs typeface="Arial"/>
                  </a:rPr>
                  <a:t>°</a:t>
                </a:r>
                <a:r>
                  <a:rPr lang="en-US" sz="1200" b="0" i="0" u="none" strike="noStrike" baseline="0">
                    <a:solidFill>
                      <a:srgbClr val="000000"/>
                    </a:solidFill>
                    <a:latin typeface="Arial"/>
                    <a:cs typeface="Arial"/>
                  </a:rPr>
                  <a:t>F</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81530192"/>
        <c:crosses val="autoZero"/>
        <c:crossBetween val="between"/>
        <c:majorUnit val="10"/>
      </c:valAx>
      <c:catAx>
        <c:axId val="3"/>
        <c:scaling>
          <c:orientation val="minMax"/>
        </c:scaling>
        <c:delete val="1"/>
        <c:axPos val="b"/>
        <c:majorTickMark val="out"/>
        <c:minorTickMark val="none"/>
        <c:tickLblPos val="nextTo"/>
        <c:crossAx val="4"/>
        <c:crosses val="autoZero"/>
        <c:auto val="1"/>
        <c:lblAlgn val="ctr"/>
        <c:lblOffset val="100"/>
        <c:noMultiLvlLbl val="0"/>
      </c:catAx>
      <c:valAx>
        <c:axId val="4"/>
        <c:scaling>
          <c:orientation val="minMax"/>
          <c:max val="1"/>
          <c:min val="0"/>
        </c:scaling>
        <c:delete val="0"/>
        <c:axPos val="r"/>
        <c:title>
          <c:tx>
            <c:rich>
              <a:bodyPr/>
              <a:lstStyle/>
              <a:p>
                <a:pPr>
                  <a:defRPr sz="1000" b="1" i="0" u="none" strike="noStrike" baseline="0">
                    <a:solidFill>
                      <a:srgbClr val="FF0000"/>
                    </a:solidFill>
                    <a:latin typeface="Arial"/>
                    <a:ea typeface="Arial"/>
                    <a:cs typeface="Arial"/>
                  </a:defRPr>
                </a:pPr>
                <a:r>
                  <a:rPr lang="en-US"/>
                  <a:t>Occupancy</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
        <c:crosses val="max"/>
        <c:crossBetween val="between"/>
        <c:majorUnit val="1"/>
      </c:valAx>
    </c:plotArea>
    <c:legend>
      <c:legendPos val="r"/>
      <c:layout>
        <c:manualLayout>
          <c:xMode val="edge"/>
          <c:yMode val="edge"/>
          <c:wMode val="edge"/>
          <c:hMode val="edge"/>
          <c:x val="0.12101447599423903"/>
          <c:y val="2.7719664181050215E-2"/>
          <c:w val="0.86837883582309217"/>
          <c:h val="0.10661347795101772"/>
        </c:manualLayout>
      </c:layout>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511" l="0.70000000000000062" r="0.70000000000000062" t="0.75000000000000511"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66671413847422"/>
          <c:y val="0.21944459326483506"/>
          <c:w val="0.78666698676227798"/>
          <c:h val="0.56388927130078115"/>
        </c:manualLayout>
      </c:layout>
      <c:barChart>
        <c:barDir val="col"/>
        <c:grouping val="clustered"/>
        <c:varyColors val="0"/>
        <c:ser>
          <c:idx val="1"/>
          <c:order val="1"/>
          <c:tx>
            <c:v>Elevator</c:v>
          </c:tx>
          <c:spPr>
            <a:solidFill>
              <a:srgbClr val="00B0F0"/>
            </a:solidFill>
            <a:ln>
              <a:solidFill>
                <a:srgbClr val="00B0F0"/>
              </a:solidFill>
            </a:ln>
          </c:spPr>
          <c:invertIfNegative val="0"/>
          <c:val>
            <c:numRef>
              <c:f>Schedules!$E$23:$AB$23</c:f>
              <c:numCache>
                <c:formatCode>General</c:formatCode>
                <c:ptCount val="24"/>
                <c:pt idx="0">
                  <c:v>0</c:v>
                </c:pt>
                <c:pt idx="1">
                  <c:v>0</c:v>
                </c:pt>
                <c:pt idx="2">
                  <c:v>0</c:v>
                </c:pt>
                <c:pt idx="3">
                  <c:v>0</c:v>
                </c:pt>
                <c:pt idx="4">
                  <c:v>0</c:v>
                </c:pt>
                <c:pt idx="5">
                  <c:v>0</c:v>
                </c:pt>
                <c:pt idx="6">
                  <c:v>0</c:v>
                </c:pt>
                <c:pt idx="7">
                  <c:v>0.16</c:v>
                </c:pt>
                <c:pt idx="8">
                  <c:v>0.14000000000000001</c:v>
                </c:pt>
                <c:pt idx="9">
                  <c:v>0.21</c:v>
                </c:pt>
                <c:pt idx="10">
                  <c:v>0.18</c:v>
                </c:pt>
                <c:pt idx="11">
                  <c:v>0.25</c:v>
                </c:pt>
                <c:pt idx="12">
                  <c:v>0.21</c:v>
                </c:pt>
                <c:pt idx="13">
                  <c:v>0.13</c:v>
                </c:pt>
                <c:pt idx="14">
                  <c:v>0.08</c:v>
                </c:pt>
                <c:pt idx="15">
                  <c:v>0.04</c:v>
                </c:pt>
                <c:pt idx="16">
                  <c:v>0.05</c:v>
                </c:pt>
                <c:pt idx="17">
                  <c:v>0.06</c:v>
                </c:pt>
                <c:pt idx="18">
                  <c:v>0</c:v>
                </c:pt>
                <c:pt idx="19">
                  <c:v>0</c:v>
                </c:pt>
                <c:pt idx="20">
                  <c:v>0</c:v>
                </c:pt>
                <c:pt idx="21">
                  <c:v>0</c:v>
                </c:pt>
                <c:pt idx="22">
                  <c:v>0</c:v>
                </c:pt>
                <c:pt idx="23">
                  <c:v>0</c:v>
                </c:pt>
              </c:numCache>
            </c:numRef>
          </c:val>
          <c:extLst>
            <c:ext xmlns:c16="http://schemas.microsoft.com/office/drawing/2014/chart" uri="{C3380CC4-5D6E-409C-BE32-E72D297353CC}">
              <c16:uniqueId val="{00000000-DE0D-4134-991E-D12ECD2A8D2D}"/>
            </c:ext>
          </c:extLst>
        </c:ser>
        <c:dLbls>
          <c:showLegendKey val="0"/>
          <c:showVal val="0"/>
          <c:showCatName val="0"/>
          <c:showSerName val="0"/>
          <c:showPercent val="0"/>
          <c:showBubbleSize val="0"/>
        </c:dLbls>
        <c:gapWidth val="103"/>
        <c:axId val="781534456"/>
        <c:axId val="1"/>
      </c:barChart>
      <c:barChart>
        <c:barDir val="col"/>
        <c:grouping val="clustered"/>
        <c:varyColors val="0"/>
        <c:ser>
          <c:idx val="0"/>
          <c:order val="0"/>
          <c:tx>
            <c:v>Occupancy</c:v>
          </c:tx>
          <c:spPr>
            <a:solidFill>
              <a:srgbClr val="FF0000"/>
            </a:solidFill>
            <a:ln>
              <a:solidFill>
                <a:srgbClr val="FF0000"/>
              </a:solidFill>
            </a:ln>
          </c:spPr>
          <c:invertIfNegative val="0"/>
          <c:val>
            <c:numRef>
              <c:f>Schedules!$E$17:$AB$17</c:f>
              <c:numCache>
                <c:formatCode>General</c:formatCode>
                <c:ptCount val="24"/>
                <c:pt idx="0">
                  <c:v>0</c:v>
                </c:pt>
                <c:pt idx="1">
                  <c:v>0</c:v>
                </c:pt>
                <c:pt idx="2">
                  <c:v>0</c:v>
                </c:pt>
                <c:pt idx="3">
                  <c:v>0</c:v>
                </c:pt>
                <c:pt idx="4">
                  <c:v>0</c:v>
                </c:pt>
                <c:pt idx="5">
                  <c:v>0</c:v>
                </c:pt>
                <c:pt idx="6">
                  <c:v>0.1</c:v>
                </c:pt>
                <c:pt idx="7">
                  <c:v>0.1</c:v>
                </c:pt>
                <c:pt idx="8">
                  <c:v>0.3</c:v>
                </c:pt>
                <c:pt idx="9">
                  <c:v>0.3</c:v>
                </c:pt>
                <c:pt idx="10">
                  <c:v>0.3</c:v>
                </c:pt>
                <c:pt idx="11">
                  <c:v>0.3</c:v>
                </c:pt>
                <c:pt idx="12">
                  <c:v>0.1</c:v>
                </c:pt>
                <c:pt idx="13">
                  <c:v>0.1</c:v>
                </c:pt>
                <c:pt idx="14">
                  <c:v>0.1</c:v>
                </c:pt>
                <c:pt idx="15">
                  <c:v>0.1</c:v>
                </c:pt>
                <c:pt idx="16">
                  <c:v>0.1</c:v>
                </c:pt>
                <c:pt idx="17">
                  <c:v>0.05</c:v>
                </c:pt>
                <c:pt idx="18">
                  <c:v>0.05</c:v>
                </c:pt>
                <c:pt idx="19">
                  <c:v>0</c:v>
                </c:pt>
                <c:pt idx="20">
                  <c:v>0</c:v>
                </c:pt>
                <c:pt idx="21">
                  <c:v>0</c:v>
                </c:pt>
                <c:pt idx="22">
                  <c:v>0</c:v>
                </c:pt>
                <c:pt idx="23">
                  <c:v>0</c:v>
                </c:pt>
              </c:numCache>
            </c:numRef>
          </c:val>
          <c:extLst>
            <c:ext xmlns:c16="http://schemas.microsoft.com/office/drawing/2014/chart" uri="{C3380CC4-5D6E-409C-BE32-E72D297353CC}">
              <c16:uniqueId val="{00000001-DE0D-4134-991E-D12ECD2A8D2D}"/>
            </c:ext>
          </c:extLst>
        </c:ser>
        <c:dLbls>
          <c:showLegendKey val="0"/>
          <c:showVal val="0"/>
          <c:showCatName val="0"/>
          <c:showSerName val="0"/>
          <c:showPercent val="0"/>
          <c:showBubbleSize val="0"/>
        </c:dLbls>
        <c:gapWidth val="500"/>
        <c:axId val="3"/>
        <c:axId val="4"/>
      </c:barChart>
      <c:catAx>
        <c:axId val="781534456"/>
        <c:scaling>
          <c:orientation val="minMax"/>
        </c:scaling>
        <c:delete val="0"/>
        <c:axPos val="b"/>
        <c:title>
          <c:tx>
            <c:rich>
              <a:bodyPr/>
              <a:lstStyle/>
              <a:p>
                <a:pPr>
                  <a:defRPr sz="1000" b="0" i="0" u="none" strike="noStrike" baseline="0">
                    <a:solidFill>
                      <a:srgbClr val="000000"/>
                    </a:solidFill>
                    <a:latin typeface="Calibri"/>
                    <a:ea typeface="Calibri"/>
                    <a:cs typeface="Calibri"/>
                  </a:defRPr>
                </a:pPr>
                <a:r>
                  <a:rPr lang="en-US"/>
                  <a:t>Saturday</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tickLblSkip val="2"/>
        <c:noMultiLvlLbl val="0"/>
      </c:catAx>
      <c:valAx>
        <c:axId val="1"/>
        <c:scaling>
          <c:orientation val="minMax"/>
          <c:max val="1"/>
          <c:min val="0"/>
        </c:scaling>
        <c:delete val="0"/>
        <c:axPos val="l"/>
        <c:majorGridlines/>
        <c:title>
          <c:tx>
            <c:rich>
              <a:bodyPr/>
              <a:lstStyle/>
              <a:p>
                <a:pPr>
                  <a:defRPr sz="1000" b="1" i="0" u="none" strike="noStrike" baseline="0">
                    <a:solidFill>
                      <a:srgbClr val="00CCFF"/>
                    </a:solidFill>
                    <a:latin typeface="Arial"/>
                    <a:ea typeface="Arial"/>
                    <a:cs typeface="Arial"/>
                  </a:defRPr>
                </a:pPr>
                <a:r>
                  <a:rPr lang="en-US"/>
                  <a:t>Elevator</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81534456"/>
        <c:crosses val="autoZero"/>
        <c:crossBetween val="between"/>
        <c:majorUnit val="0.2"/>
      </c:valAx>
      <c:catAx>
        <c:axId val="3"/>
        <c:scaling>
          <c:orientation val="minMax"/>
        </c:scaling>
        <c:delete val="1"/>
        <c:axPos val="b"/>
        <c:majorTickMark val="out"/>
        <c:minorTickMark val="none"/>
        <c:tickLblPos val="nextTo"/>
        <c:crossAx val="4"/>
        <c:crosses val="autoZero"/>
        <c:auto val="1"/>
        <c:lblAlgn val="ctr"/>
        <c:lblOffset val="100"/>
        <c:noMultiLvlLbl val="0"/>
      </c:catAx>
      <c:valAx>
        <c:axId val="4"/>
        <c:scaling>
          <c:orientation val="minMax"/>
          <c:max val="1"/>
          <c:min val="0"/>
        </c:scaling>
        <c:delete val="0"/>
        <c:axPos val="r"/>
        <c:title>
          <c:tx>
            <c:rich>
              <a:bodyPr/>
              <a:lstStyle/>
              <a:p>
                <a:pPr>
                  <a:defRPr sz="1000" b="1" i="0" u="none" strike="noStrike" baseline="0">
                    <a:solidFill>
                      <a:srgbClr val="FF0000"/>
                    </a:solidFill>
                    <a:latin typeface="Arial"/>
                    <a:ea typeface="Arial"/>
                    <a:cs typeface="Arial"/>
                  </a:defRPr>
                </a:pPr>
                <a:r>
                  <a:rPr lang="en-US"/>
                  <a:t>Occupancy</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
        <c:crosses val="max"/>
        <c:crossBetween val="between"/>
        <c:majorUnit val="1"/>
      </c:valAx>
    </c:plotArea>
    <c:legend>
      <c:legendPos val="r"/>
      <c:layout>
        <c:manualLayout>
          <c:xMode val="edge"/>
          <c:yMode val="edge"/>
          <c:wMode val="edge"/>
          <c:hMode val="edge"/>
          <c:x val="0.27926404199475063"/>
          <c:y val="2.7838399357508248E-2"/>
          <c:w val="0.71012892388451443"/>
          <c:h val="0.1070702026991637"/>
        </c:manualLayout>
      </c:layout>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533" l="0.70000000000000062" r="0.70000000000000062" t="0.7500000000000053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66671413847422"/>
          <c:y val="0.21944459326483495"/>
          <c:w val="0.78666698676227842"/>
          <c:h val="0.5638892713007807"/>
        </c:manualLayout>
      </c:layout>
      <c:barChart>
        <c:barDir val="col"/>
        <c:grouping val="clustered"/>
        <c:varyColors val="0"/>
        <c:ser>
          <c:idx val="1"/>
          <c:order val="1"/>
          <c:tx>
            <c:v>Fan (On|Off)</c:v>
          </c:tx>
          <c:spPr>
            <a:solidFill>
              <a:srgbClr val="00B0F0"/>
            </a:solidFill>
            <a:ln>
              <a:solidFill>
                <a:srgbClr val="00B0F0"/>
              </a:solidFill>
            </a:ln>
          </c:spPr>
          <c:invertIfNegative val="0"/>
          <c:val>
            <c:numRef>
              <c:f>Schedules!$E$40:$AB$40</c:f>
              <c:numCache>
                <c:formatCode>General</c:formatCode>
                <c:ptCount val="24"/>
                <c:pt idx="0">
                  <c:v>0</c:v>
                </c:pt>
                <c:pt idx="1">
                  <c:v>0</c:v>
                </c:pt>
                <c:pt idx="2">
                  <c:v>0</c:v>
                </c:pt>
                <c:pt idx="3">
                  <c:v>0</c:v>
                </c:pt>
                <c:pt idx="4">
                  <c:v>0</c:v>
                </c:pt>
                <c:pt idx="5">
                  <c:v>0</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0</c:v>
                </c:pt>
                <c:pt idx="23">
                  <c:v>0</c:v>
                </c:pt>
              </c:numCache>
            </c:numRef>
          </c:val>
          <c:extLst>
            <c:ext xmlns:c16="http://schemas.microsoft.com/office/drawing/2014/chart" uri="{C3380CC4-5D6E-409C-BE32-E72D297353CC}">
              <c16:uniqueId val="{00000000-E04B-4200-8B42-9FC0DE31E9DA}"/>
            </c:ext>
          </c:extLst>
        </c:ser>
        <c:dLbls>
          <c:showLegendKey val="0"/>
          <c:showVal val="0"/>
          <c:showCatName val="0"/>
          <c:showSerName val="0"/>
          <c:showPercent val="0"/>
          <c:showBubbleSize val="0"/>
        </c:dLbls>
        <c:gapWidth val="103"/>
        <c:axId val="857874696"/>
        <c:axId val="1"/>
      </c:barChart>
      <c:barChart>
        <c:barDir val="col"/>
        <c:grouping val="clustered"/>
        <c:varyColors val="0"/>
        <c:ser>
          <c:idx val="0"/>
          <c:order val="0"/>
          <c:tx>
            <c:v>Occupancy</c:v>
          </c:tx>
          <c:spPr>
            <a:solidFill>
              <a:srgbClr val="FF0000"/>
            </a:solidFill>
            <a:ln>
              <a:solidFill>
                <a:srgbClr val="FF0000"/>
              </a:solidFill>
            </a:ln>
          </c:spPr>
          <c:invertIfNegative val="0"/>
          <c:val>
            <c:numRef>
              <c:f>Schedules!$E$16:$AB$16</c:f>
              <c:numCache>
                <c:formatCode>General</c:formatCode>
                <c:ptCount val="24"/>
                <c:pt idx="0">
                  <c:v>0</c:v>
                </c:pt>
                <c:pt idx="1">
                  <c:v>0</c:v>
                </c:pt>
                <c:pt idx="2">
                  <c:v>0</c:v>
                </c:pt>
                <c:pt idx="3">
                  <c:v>0</c:v>
                </c:pt>
                <c:pt idx="4">
                  <c:v>0</c:v>
                </c:pt>
                <c:pt idx="5">
                  <c:v>0</c:v>
                </c:pt>
                <c:pt idx="6">
                  <c:v>0.1</c:v>
                </c:pt>
                <c:pt idx="7">
                  <c:v>0.2</c:v>
                </c:pt>
                <c:pt idx="8">
                  <c:v>0.95</c:v>
                </c:pt>
                <c:pt idx="9">
                  <c:v>0.95</c:v>
                </c:pt>
                <c:pt idx="10">
                  <c:v>0.95</c:v>
                </c:pt>
                <c:pt idx="11">
                  <c:v>0.95</c:v>
                </c:pt>
                <c:pt idx="12">
                  <c:v>0.5</c:v>
                </c:pt>
                <c:pt idx="13">
                  <c:v>0.95</c:v>
                </c:pt>
                <c:pt idx="14">
                  <c:v>0.95</c:v>
                </c:pt>
                <c:pt idx="15">
                  <c:v>0.95</c:v>
                </c:pt>
                <c:pt idx="16">
                  <c:v>0.95</c:v>
                </c:pt>
                <c:pt idx="17">
                  <c:v>0.3</c:v>
                </c:pt>
                <c:pt idx="18">
                  <c:v>0.1</c:v>
                </c:pt>
                <c:pt idx="19">
                  <c:v>0.1</c:v>
                </c:pt>
                <c:pt idx="20">
                  <c:v>0.1</c:v>
                </c:pt>
                <c:pt idx="21">
                  <c:v>0.1</c:v>
                </c:pt>
                <c:pt idx="22">
                  <c:v>0.05</c:v>
                </c:pt>
                <c:pt idx="23">
                  <c:v>0.05</c:v>
                </c:pt>
              </c:numCache>
            </c:numRef>
          </c:val>
          <c:extLst>
            <c:ext xmlns:c16="http://schemas.microsoft.com/office/drawing/2014/chart" uri="{C3380CC4-5D6E-409C-BE32-E72D297353CC}">
              <c16:uniqueId val="{00000001-E04B-4200-8B42-9FC0DE31E9DA}"/>
            </c:ext>
          </c:extLst>
        </c:ser>
        <c:dLbls>
          <c:showLegendKey val="0"/>
          <c:showVal val="0"/>
          <c:showCatName val="0"/>
          <c:showSerName val="0"/>
          <c:showPercent val="0"/>
          <c:showBubbleSize val="0"/>
        </c:dLbls>
        <c:gapWidth val="500"/>
        <c:axId val="3"/>
        <c:axId val="4"/>
      </c:barChart>
      <c:catAx>
        <c:axId val="857874696"/>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US"/>
                  <a:t>Weekday</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tickLblSkip val="2"/>
        <c:noMultiLvlLbl val="0"/>
      </c:catAx>
      <c:valAx>
        <c:axId val="1"/>
        <c:scaling>
          <c:orientation val="minMax"/>
          <c:max val="1"/>
          <c:min val="0"/>
        </c:scaling>
        <c:delete val="0"/>
        <c:axPos val="l"/>
        <c:majorGridlines/>
        <c:title>
          <c:tx>
            <c:rich>
              <a:bodyPr/>
              <a:lstStyle/>
              <a:p>
                <a:pPr>
                  <a:defRPr sz="1000" b="1" i="0" u="none" strike="noStrike" baseline="0">
                    <a:solidFill>
                      <a:srgbClr val="00CCFF"/>
                    </a:solidFill>
                    <a:latin typeface="Arial"/>
                    <a:ea typeface="Arial"/>
                    <a:cs typeface="Arial"/>
                  </a:defRPr>
                </a:pPr>
                <a:r>
                  <a:rPr lang="en-US"/>
                  <a:t>Fan (On|Off)</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57874696"/>
        <c:crosses val="autoZero"/>
        <c:crossBetween val="between"/>
        <c:majorUnit val="0.2"/>
      </c:valAx>
      <c:catAx>
        <c:axId val="3"/>
        <c:scaling>
          <c:orientation val="minMax"/>
        </c:scaling>
        <c:delete val="1"/>
        <c:axPos val="b"/>
        <c:majorTickMark val="out"/>
        <c:minorTickMark val="none"/>
        <c:tickLblPos val="nextTo"/>
        <c:crossAx val="4"/>
        <c:crosses val="autoZero"/>
        <c:auto val="1"/>
        <c:lblAlgn val="ctr"/>
        <c:lblOffset val="100"/>
        <c:noMultiLvlLbl val="0"/>
      </c:catAx>
      <c:valAx>
        <c:axId val="4"/>
        <c:scaling>
          <c:orientation val="minMax"/>
          <c:max val="1"/>
          <c:min val="0"/>
        </c:scaling>
        <c:delete val="0"/>
        <c:axPos val="r"/>
        <c:title>
          <c:tx>
            <c:rich>
              <a:bodyPr/>
              <a:lstStyle/>
              <a:p>
                <a:pPr>
                  <a:defRPr sz="1000" b="1" i="0" u="none" strike="noStrike" baseline="0">
                    <a:solidFill>
                      <a:srgbClr val="FF0000"/>
                    </a:solidFill>
                    <a:latin typeface="Arial"/>
                    <a:ea typeface="Arial"/>
                    <a:cs typeface="Arial"/>
                  </a:defRPr>
                </a:pPr>
                <a:r>
                  <a:rPr lang="en-US"/>
                  <a:t>Occupancy</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
        <c:crosses val="max"/>
        <c:crossBetween val="between"/>
        <c:majorUnit val="1"/>
      </c:valAx>
    </c:plotArea>
    <c:legend>
      <c:legendPos val="r"/>
      <c:layout>
        <c:manualLayout>
          <c:xMode val="edge"/>
          <c:yMode val="edge"/>
          <c:wMode val="edge"/>
          <c:hMode val="edge"/>
          <c:x val="0.28686173228346457"/>
          <c:y val="2.7719657289534846E-2"/>
          <c:w val="0.70121784776902896"/>
          <c:h val="0.10661347948246558"/>
        </c:manualLayout>
      </c:layout>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466" l="0.70000000000000062" r="0.70000000000000062" t="0.7500000000000046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66671413847422"/>
          <c:y val="0.21944459326483495"/>
          <c:w val="0.78666698676227842"/>
          <c:h val="0.5638892713007807"/>
        </c:manualLayout>
      </c:layout>
      <c:barChart>
        <c:barDir val="col"/>
        <c:grouping val="clustered"/>
        <c:varyColors val="0"/>
        <c:ser>
          <c:idx val="1"/>
          <c:order val="1"/>
          <c:tx>
            <c:v>Service Water</c:v>
          </c:tx>
          <c:spPr>
            <a:solidFill>
              <a:srgbClr val="00B0F0"/>
            </a:solidFill>
            <a:ln>
              <a:solidFill>
                <a:srgbClr val="00B0F0"/>
              </a:solidFill>
            </a:ln>
          </c:spPr>
          <c:invertIfNegative val="0"/>
          <c:val>
            <c:numRef>
              <c:f>Schedules!$E$31:$AB$31</c:f>
              <c:numCache>
                <c:formatCode>0.00</c:formatCode>
                <c:ptCount val="24"/>
                <c:pt idx="0">
                  <c:v>0</c:v>
                </c:pt>
                <c:pt idx="1">
                  <c:v>0</c:v>
                </c:pt>
                <c:pt idx="2">
                  <c:v>0</c:v>
                </c:pt>
                <c:pt idx="3">
                  <c:v>0</c:v>
                </c:pt>
                <c:pt idx="4">
                  <c:v>0</c:v>
                </c:pt>
                <c:pt idx="5">
                  <c:v>0</c:v>
                </c:pt>
                <c:pt idx="6" formatCode="General">
                  <c:v>7.0000000000000007E-2</c:v>
                </c:pt>
                <c:pt idx="7" formatCode="General">
                  <c:v>0.19</c:v>
                </c:pt>
                <c:pt idx="8" formatCode="General">
                  <c:v>0.35</c:v>
                </c:pt>
                <c:pt idx="9" formatCode="General">
                  <c:v>0.38</c:v>
                </c:pt>
                <c:pt idx="10" formatCode="General">
                  <c:v>0.39</c:v>
                </c:pt>
                <c:pt idx="11" formatCode="General">
                  <c:v>0.47</c:v>
                </c:pt>
                <c:pt idx="12" formatCode="General">
                  <c:v>0.56999999999999995</c:v>
                </c:pt>
                <c:pt idx="13" formatCode="General">
                  <c:v>0.54</c:v>
                </c:pt>
                <c:pt idx="14" formatCode="General">
                  <c:v>0.34</c:v>
                </c:pt>
                <c:pt idx="15" formatCode="General">
                  <c:v>0.33</c:v>
                </c:pt>
                <c:pt idx="16" formatCode="General">
                  <c:v>0.44</c:v>
                </c:pt>
                <c:pt idx="17" formatCode="General">
                  <c:v>0.26</c:v>
                </c:pt>
                <c:pt idx="18" formatCode="General">
                  <c:v>0.21</c:v>
                </c:pt>
                <c:pt idx="19" formatCode="General">
                  <c:v>0.15</c:v>
                </c:pt>
                <c:pt idx="20" formatCode="General">
                  <c:v>0.17</c:v>
                </c:pt>
                <c:pt idx="21" formatCode="General">
                  <c:v>0.08</c:v>
                </c:pt>
                <c:pt idx="22" formatCode="General">
                  <c:v>0.05</c:v>
                </c:pt>
                <c:pt idx="23" formatCode="General">
                  <c:v>0.05</c:v>
                </c:pt>
              </c:numCache>
            </c:numRef>
          </c:val>
          <c:extLst>
            <c:ext xmlns:c16="http://schemas.microsoft.com/office/drawing/2014/chart" uri="{C3380CC4-5D6E-409C-BE32-E72D297353CC}">
              <c16:uniqueId val="{00000000-0BDB-4209-A2E4-9A0A6092C200}"/>
            </c:ext>
          </c:extLst>
        </c:ser>
        <c:dLbls>
          <c:showLegendKey val="0"/>
          <c:showVal val="0"/>
          <c:showCatName val="0"/>
          <c:showSerName val="0"/>
          <c:showPercent val="0"/>
          <c:showBubbleSize val="0"/>
        </c:dLbls>
        <c:gapWidth val="103"/>
        <c:axId val="857855016"/>
        <c:axId val="1"/>
      </c:barChart>
      <c:barChart>
        <c:barDir val="col"/>
        <c:grouping val="clustered"/>
        <c:varyColors val="0"/>
        <c:ser>
          <c:idx val="0"/>
          <c:order val="0"/>
          <c:tx>
            <c:v>Occupancy</c:v>
          </c:tx>
          <c:spPr>
            <a:solidFill>
              <a:srgbClr val="FF0000"/>
            </a:solidFill>
            <a:ln>
              <a:solidFill>
                <a:srgbClr val="FF0000"/>
              </a:solidFill>
            </a:ln>
          </c:spPr>
          <c:invertIfNegative val="0"/>
          <c:val>
            <c:numRef>
              <c:f>Schedules!$E$16:$AB$16</c:f>
              <c:numCache>
                <c:formatCode>General</c:formatCode>
                <c:ptCount val="24"/>
                <c:pt idx="0">
                  <c:v>0</c:v>
                </c:pt>
                <c:pt idx="1">
                  <c:v>0</c:v>
                </c:pt>
                <c:pt idx="2">
                  <c:v>0</c:v>
                </c:pt>
                <c:pt idx="3">
                  <c:v>0</c:v>
                </c:pt>
                <c:pt idx="4">
                  <c:v>0</c:v>
                </c:pt>
                <c:pt idx="5">
                  <c:v>0</c:v>
                </c:pt>
                <c:pt idx="6">
                  <c:v>0.1</c:v>
                </c:pt>
                <c:pt idx="7">
                  <c:v>0.2</c:v>
                </c:pt>
                <c:pt idx="8">
                  <c:v>0.95</c:v>
                </c:pt>
                <c:pt idx="9">
                  <c:v>0.95</c:v>
                </c:pt>
                <c:pt idx="10">
                  <c:v>0.95</c:v>
                </c:pt>
                <c:pt idx="11">
                  <c:v>0.95</c:v>
                </c:pt>
                <c:pt idx="12">
                  <c:v>0.5</c:v>
                </c:pt>
                <c:pt idx="13">
                  <c:v>0.95</c:v>
                </c:pt>
                <c:pt idx="14">
                  <c:v>0.95</c:v>
                </c:pt>
                <c:pt idx="15">
                  <c:v>0.95</c:v>
                </c:pt>
                <c:pt idx="16">
                  <c:v>0.95</c:v>
                </c:pt>
                <c:pt idx="17">
                  <c:v>0.3</c:v>
                </c:pt>
                <c:pt idx="18">
                  <c:v>0.1</c:v>
                </c:pt>
                <c:pt idx="19">
                  <c:v>0.1</c:v>
                </c:pt>
                <c:pt idx="20">
                  <c:v>0.1</c:v>
                </c:pt>
                <c:pt idx="21">
                  <c:v>0.1</c:v>
                </c:pt>
                <c:pt idx="22">
                  <c:v>0.05</c:v>
                </c:pt>
                <c:pt idx="23">
                  <c:v>0.05</c:v>
                </c:pt>
              </c:numCache>
            </c:numRef>
          </c:val>
          <c:extLst>
            <c:ext xmlns:c16="http://schemas.microsoft.com/office/drawing/2014/chart" uri="{C3380CC4-5D6E-409C-BE32-E72D297353CC}">
              <c16:uniqueId val="{00000001-0BDB-4209-A2E4-9A0A6092C200}"/>
            </c:ext>
          </c:extLst>
        </c:ser>
        <c:dLbls>
          <c:showLegendKey val="0"/>
          <c:showVal val="0"/>
          <c:showCatName val="0"/>
          <c:showSerName val="0"/>
          <c:showPercent val="0"/>
          <c:showBubbleSize val="0"/>
        </c:dLbls>
        <c:gapWidth val="500"/>
        <c:axId val="3"/>
        <c:axId val="4"/>
      </c:barChart>
      <c:catAx>
        <c:axId val="857855016"/>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US"/>
                  <a:t>Weekday</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tickLblSkip val="2"/>
        <c:noMultiLvlLbl val="0"/>
      </c:catAx>
      <c:valAx>
        <c:axId val="1"/>
        <c:scaling>
          <c:orientation val="minMax"/>
          <c:max val="1"/>
          <c:min val="0"/>
        </c:scaling>
        <c:delete val="0"/>
        <c:axPos val="l"/>
        <c:majorGridlines/>
        <c:title>
          <c:tx>
            <c:rich>
              <a:bodyPr/>
              <a:lstStyle/>
              <a:p>
                <a:pPr>
                  <a:defRPr sz="1000" b="1" i="0" u="none" strike="noStrike" baseline="0">
                    <a:solidFill>
                      <a:srgbClr val="00CCFF"/>
                    </a:solidFill>
                    <a:latin typeface="Arial"/>
                    <a:ea typeface="Arial"/>
                    <a:cs typeface="Arial"/>
                  </a:defRPr>
                </a:pPr>
                <a:r>
                  <a:rPr lang="en-US"/>
                  <a:t>Service Water</a:t>
                </a:r>
              </a:p>
            </c:rich>
          </c:tx>
          <c:overlay val="0"/>
        </c:title>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57855016"/>
        <c:crosses val="autoZero"/>
        <c:crossBetween val="between"/>
        <c:majorUnit val="0.2"/>
      </c:valAx>
      <c:catAx>
        <c:axId val="3"/>
        <c:scaling>
          <c:orientation val="minMax"/>
        </c:scaling>
        <c:delete val="1"/>
        <c:axPos val="b"/>
        <c:majorTickMark val="out"/>
        <c:minorTickMark val="none"/>
        <c:tickLblPos val="nextTo"/>
        <c:crossAx val="4"/>
        <c:crosses val="autoZero"/>
        <c:auto val="1"/>
        <c:lblAlgn val="ctr"/>
        <c:lblOffset val="100"/>
        <c:noMultiLvlLbl val="0"/>
      </c:catAx>
      <c:valAx>
        <c:axId val="4"/>
        <c:scaling>
          <c:orientation val="minMax"/>
          <c:max val="1"/>
          <c:min val="0"/>
        </c:scaling>
        <c:delete val="0"/>
        <c:axPos val="r"/>
        <c:title>
          <c:tx>
            <c:rich>
              <a:bodyPr/>
              <a:lstStyle/>
              <a:p>
                <a:pPr>
                  <a:defRPr sz="1000" b="1" i="0" u="none" strike="noStrike" baseline="0">
                    <a:solidFill>
                      <a:srgbClr val="FF0000"/>
                    </a:solidFill>
                    <a:latin typeface="Arial"/>
                    <a:ea typeface="Arial"/>
                    <a:cs typeface="Arial"/>
                  </a:defRPr>
                </a:pPr>
                <a:r>
                  <a:rPr lang="en-US"/>
                  <a:t>Occupancy</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
        <c:crosses val="max"/>
        <c:crossBetween val="between"/>
        <c:majorUnit val="1"/>
      </c:valAx>
    </c:plotArea>
    <c:legend>
      <c:legendPos val="r"/>
      <c:layout>
        <c:manualLayout>
          <c:xMode val="edge"/>
          <c:yMode val="edge"/>
          <c:wMode val="edge"/>
          <c:hMode val="edge"/>
          <c:x val="0.27889343832020996"/>
          <c:y val="2.7958028683914511E-2"/>
          <c:w val="0.70918614173228345"/>
          <c:h val="0.10753058211473565"/>
        </c:manualLayout>
      </c:layout>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488" l="0.70000000000000062" r="0.70000000000000062" t="0.7500000000000048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66671413847422"/>
          <c:y val="0.22005571030640669"/>
          <c:w val="0.78666698676227842"/>
          <c:h val="0.56267409470752094"/>
        </c:manualLayout>
      </c:layout>
      <c:barChart>
        <c:barDir val="col"/>
        <c:grouping val="clustered"/>
        <c:varyColors val="0"/>
        <c:ser>
          <c:idx val="1"/>
          <c:order val="1"/>
          <c:tx>
            <c:v>Lighting</c:v>
          </c:tx>
          <c:spPr>
            <a:solidFill>
              <a:srgbClr val="FFC000"/>
            </a:solidFill>
            <a:ln>
              <a:solidFill>
                <a:srgbClr val="FFC000"/>
              </a:solidFill>
            </a:ln>
          </c:spPr>
          <c:invertIfNegative val="0"/>
          <c:val>
            <c:numRef>
              <c:f>Schedules!$E$4:$AB$4</c:f>
              <c:numCache>
                <c:formatCode>General</c:formatCode>
                <c:ptCount val="24"/>
                <c:pt idx="0">
                  <c:v>0.05</c:v>
                </c:pt>
                <c:pt idx="1">
                  <c:v>0.05</c:v>
                </c:pt>
                <c:pt idx="2">
                  <c:v>0.05</c:v>
                </c:pt>
                <c:pt idx="3">
                  <c:v>0.05</c:v>
                </c:pt>
                <c:pt idx="4">
                  <c:v>0.05</c:v>
                </c:pt>
                <c:pt idx="5">
                  <c:v>0.1</c:v>
                </c:pt>
                <c:pt idx="6">
                  <c:v>0.1</c:v>
                </c:pt>
                <c:pt idx="7">
                  <c:v>0.3</c:v>
                </c:pt>
                <c:pt idx="8">
                  <c:v>0.9</c:v>
                </c:pt>
                <c:pt idx="9">
                  <c:v>0.9</c:v>
                </c:pt>
                <c:pt idx="10">
                  <c:v>0.9</c:v>
                </c:pt>
                <c:pt idx="11">
                  <c:v>0.9</c:v>
                </c:pt>
                <c:pt idx="12">
                  <c:v>0.9</c:v>
                </c:pt>
                <c:pt idx="13">
                  <c:v>0.9</c:v>
                </c:pt>
                <c:pt idx="14">
                  <c:v>0.9</c:v>
                </c:pt>
                <c:pt idx="15">
                  <c:v>0.9</c:v>
                </c:pt>
                <c:pt idx="16">
                  <c:v>0.9</c:v>
                </c:pt>
                <c:pt idx="17">
                  <c:v>0.5</c:v>
                </c:pt>
                <c:pt idx="18">
                  <c:v>0.3</c:v>
                </c:pt>
                <c:pt idx="19">
                  <c:v>0.3</c:v>
                </c:pt>
                <c:pt idx="20">
                  <c:v>0.2</c:v>
                </c:pt>
                <c:pt idx="21">
                  <c:v>0.2</c:v>
                </c:pt>
                <c:pt idx="22">
                  <c:v>0.1</c:v>
                </c:pt>
                <c:pt idx="23">
                  <c:v>0.05</c:v>
                </c:pt>
              </c:numCache>
            </c:numRef>
          </c:val>
          <c:extLst>
            <c:ext xmlns:c16="http://schemas.microsoft.com/office/drawing/2014/chart" uri="{C3380CC4-5D6E-409C-BE32-E72D297353CC}">
              <c16:uniqueId val="{00000000-F733-46C7-9CE4-9A3B1F6F3E5C}"/>
            </c:ext>
          </c:extLst>
        </c:ser>
        <c:ser>
          <c:idx val="2"/>
          <c:order val="2"/>
          <c:tx>
            <c:v>Plug</c:v>
          </c:tx>
          <c:spPr>
            <a:solidFill>
              <a:srgbClr val="00B0F0"/>
            </a:solidFill>
            <a:ln>
              <a:solidFill>
                <a:srgbClr val="00B0F0"/>
              </a:solidFill>
            </a:ln>
          </c:spPr>
          <c:invertIfNegative val="0"/>
          <c:val>
            <c:numRef>
              <c:f>Schedules!$E$10:$AB$10</c:f>
              <c:numCache>
                <c:formatCode>General</c:formatCode>
                <c:ptCount val="24"/>
                <c:pt idx="0">
                  <c:v>0.4</c:v>
                </c:pt>
                <c:pt idx="1">
                  <c:v>0.4</c:v>
                </c:pt>
                <c:pt idx="2">
                  <c:v>0.4</c:v>
                </c:pt>
                <c:pt idx="3">
                  <c:v>0.4</c:v>
                </c:pt>
                <c:pt idx="4">
                  <c:v>0.4</c:v>
                </c:pt>
                <c:pt idx="5">
                  <c:v>0.4</c:v>
                </c:pt>
                <c:pt idx="6">
                  <c:v>0.4</c:v>
                </c:pt>
                <c:pt idx="7">
                  <c:v>0.4</c:v>
                </c:pt>
                <c:pt idx="8">
                  <c:v>0.9</c:v>
                </c:pt>
                <c:pt idx="9">
                  <c:v>0.9</c:v>
                </c:pt>
                <c:pt idx="10">
                  <c:v>0.9</c:v>
                </c:pt>
                <c:pt idx="11">
                  <c:v>0.9</c:v>
                </c:pt>
                <c:pt idx="12">
                  <c:v>0.8</c:v>
                </c:pt>
                <c:pt idx="13">
                  <c:v>0.9</c:v>
                </c:pt>
                <c:pt idx="14">
                  <c:v>0.9</c:v>
                </c:pt>
                <c:pt idx="15">
                  <c:v>0.9</c:v>
                </c:pt>
                <c:pt idx="16">
                  <c:v>0.9</c:v>
                </c:pt>
                <c:pt idx="17">
                  <c:v>0.5</c:v>
                </c:pt>
                <c:pt idx="18">
                  <c:v>0.4</c:v>
                </c:pt>
                <c:pt idx="19">
                  <c:v>0.4</c:v>
                </c:pt>
                <c:pt idx="20">
                  <c:v>0.4</c:v>
                </c:pt>
                <c:pt idx="21">
                  <c:v>0.4</c:v>
                </c:pt>
                <c:pt idx="22">
                  <c:v>0.4</c:v>
                </c:pt>
                <c:pt idx="23">
                  <c:v>0.4</c:v>
                </c:pt>
              </c:numCache>
            </c:numRef>
          </c:val>
          <c:extLst>
            <c:ext xmlns:c16="http://schemas.microsoft.com/office/drawing/2014/chart" uri="{C3380CC4-5D6E-409C-BE32-E72D297353CC}">
              <c16:uniqueId val="{00000001-F733-46C7-9CE4-9A3B1F6F3E5C}"/>
            </c:ext>
          </c:extLst>
        </c:ser>
        <c:dLbls>
          <c:showLegendKey val="0"/>
          <c:showVal val="0"/>
          <c:showCatName val="0"/>
          <c:showSerName val="0"/>
          <c:showPercent val="0"/>
          <c:showBubbleSize val="0"/>
        </c:dLbls>
        <c:gapWidth val="100"/>
        <c:axId val="857851736"/>
        <c:axId val="1"/>
      </c:barChart>
      <c:barChart>
        <c:barDir val="col"/>
        <c:grouping val="clustered"/>
        <c:varyColors val="0"/>
        <c:ser>
          <c:idx val="0"/>
          <c:order val="0"/>
          <c:tx>
            <c:v>Occupancy</c:v>
          </c:tx>
          <c:spPr>
            <a:solidFill>
              <a:schemeClr val="tx1"/>
            </a:solidFill>
            <a:ln>
              <a:solidFill>
                <a:schemeClr val="tx1"/>
              </a:solidFill>
            </a:ln>
          </c:spPr>
          <c:invertIfNegative val="0"/>
          <c:val>
            <c:numRef>
              <c:f>Schedules!$E$16:$AB$16</c:f>
              <c:numCache>
                <c:formatCode>General</c:formatCode>
                <c:ptCount val="24"/>
                <c:pt idx="0">
                  <c:v>0</c:v>
                </c:pt>
                <c:pt idx="1">
                  <c:v>0</c:v>
                </c:pt>
                <c:pt idx="2">
                  <c:v>0</c:v>
                </c:pt>
                <c:pt idx="3">
                  <c:v>0</c:v>
                </c:pt>
                <c:pt idx="4">
                  <c:v>0</c:v>
                </c:pt>
                <c:pt idx="5">
                  <c:v>0</c:v>
                </c:pt>
                <c:pt idx="6">
                  <c:v>0.1</c:v>
                </c:pt>
                <c:pt idx="7">
                  <c:v>0.2</c:v>
                </c:pt>
                <c:pt idx="8">
                  <c:v>0.95</c:v>
                </c:pt>
                <c:pt idx="9">
                  <c:v>0.95</c:v>
                </c:pt>
                <c:pt idx="10">
                  <c:v>0.95</c:v>
                </c:pt>
                <c:pt idx="11">
                  <c:v>0.95</c:v>
                </c:pt>
                <c:pt idx="12">
                  <c:v>0.5</c:v>
                </c:pt>
                <c:pt idx="13">
                  <c:v>0.95</c:v>
                </c:pt>
                <c:pt idx="14">
                  <c:v>0.95</c:v>
                </c:pt>
                <c:pt idx="15">
                  <c:v>0.95</c:v>
                </c:pt>
                <c:pt idx="16">
                  <c:v>0.95</c:v>
                </c:pt>
                <c:pt idx="17">
                  <c:v>0.3</c:v>
                </c:pt>
                <c:pt idx="18">
                  <c:v>0.1</c:v>
                </c:pt>
                <c:pt idx="19">
                  <c:v>0.1</c:v>
                </c:pt>
                <c:pt idx="20">
                  <c:v>0.1</c:v>
                </c:pt>
                <c:pt idx="21">
                  <c:v>0.1</c:v>
                </c:pt>
                <c:pt idx="22">
                  <c:v>0.05</c:v>
                </c:pt>
                <c:pt idx="23">
                  <c:v>0.05</c:v>
                </c:pt>
              </c:numCache>
            </c:numRef>
          </c:val>
          <c:extLst>
            <c:ext xmlns:c16="http://schemas.microsoft.com/office/drawing/2014/chart" uri="{C3380CC4-5D6E-409C-BE32-E72D297353CC}">
              <c16:uniqueId val="{00000002-F733-46C7-9CE4-9A3B1F6F3E5C}"/>
            </c:ext>
          </c:extLst>
        </c:ser>
        <c:dLbls>
          <c:showLegendKey val="0"/>
          <c:showVal val="0"/>
          <c:showCatName val="0"/>
          <c:showSerName val="0"/>
          <c:showPercent val="0"/>
          <c:showBubbleSize val="0"/>
        </c:dLbls>
        <c:gapWidth val="500"/>
        <c:axId val="3"/>
        <c:axId val="4"/>
      </c:barChart>
      <c:catAx>
        <c:axId val="857851736"/>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US"/>
                  <a:t>Weekday</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tickLblSkip val="2"/>
        <c:noMultiLvlLbl val="0"/>
      </c:catAx>
      <c:valAx>
        <c:axId val="1"/>
        <c:scaling>
          <c:orientation val="minMax"/>
          <c:max val="1"/>
          <c:min val="0"/>
        </c:scaling>
        <c:delete val="0"/>
        <c:axPos val="l"/>
        <c:majorGridlines/>
        <c:title>
          <c:tx>
            <c:rich>
              <a:bodyPr/>
              <a:lstStyle/>
              <a:p>
                <a:pPr>
                  <a:defRPr sz="1000" b="1" i="0" u="none" strike="noStrike" baseline="0">
                    <a:solidFill>
                      <a:srgbClr val="000000"/>
                    </a:solidFill>
                    <a:latin typeface="Arial"/>
                    <a:ea typeface="Arial"/>
                    <a:cs typeface="Arial"/>
                  </a:defRPr>
                </a:pPr>
                <a:r>
                  <a:rPr lang="en-US"/>
                  <a:t>Lighting &amp; Plug</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57851736"/>
        <c:crosses val="autoZero"/>
        <c:crossBetween val="between"/>
        <c:majorUnit val="0.2"/>
      </c:valAx>
      <c:catAx>
        <c:axId val="3"/>
        <c:scaling>
          <c:orientation val="minMax"/>
        </c:scaling>
        <c:delete val="1"/>
        <c:axPos val="b"/>
        <c:majorTickMark val="out"/>
        <c:minorTickMark val="none"/>
        <c:tickLblPos val="nextTo"/>
        <c:crossAx val="4"/>
        <c:crosses val="autoZero"/>
        <c:auto val="1"/>
        <c:lblAlgn val="ctr"/>
        <c:lblOffset val="100"/>
        <c:noMultiLvlLbl val="0"/>
      </c:catAx>
      <c:valAx>
        <c:axId val="4"/>
        <c:scaling>
          <c:orientation val="minMax"/>
          <c:max val="1"/>
          <c:min val="0"/>
        </c:scaling>
        <c:delete val="0"/>
        <c:axPos val="r"/>
        <c:title>
          <c:tx>
            <c:rich>
              <a:bodyPr/>
              <a:lstStyle/>
              <a:p>
                <a:pPr>
                  <a:defRPr sz="1000" b="1" i="0" u="none" strike="noStrike" baseline="0">
                    <a:solidFill>
                      <a:srgbClr val="000000"/>
                    </a:solidFill>
                    <a:latin typeface="Arial"/>
                    <a:ea typeface="Arial"/>
                    <a:cs typeface="Arial"/>
                  </a:defRPr>
                </a:pPr>
                <a:r>
                  <a:rPr lang="en-US"/>
                  <a:t>Occupancy</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
        <c:crosses val="max"/>
        <c:crossBetween val="between"/>
        <c:majorUnit val="1"/>
      </c:valAx>
    </c:plotArea>
    <c:legend>
      <c:legendPos val="r"/>
      <c:layout>
        <c:manualLayout>
          <c:xMode val="edge"/>
          <c:yMode val="edge"/>
          <c:wMode val="edge"/>
          <c:hMode val="edge"/>
          <c:x val="0.27889343832020996"/>
          <c:y val="2.7898162729658792E-2"/>
          <c:w val="0.72246677165354334"/>
          <c:h val="0.10730008748906388"/>
        </c:manualLayout>
      </c:layout>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444" l="0.70000000000000062" r="0.70000000000000062" t="0.75000000000000444"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833338148331016"/>
          <c:y val="0.21944459326483495"/>
          <c:w val="0.78666698676227842"/>
          <c:h val="0.5638892713007807"/>
        </c:manualLayout>
      </c:layout>
      <c:barChart>
        <c:barDir val="col"/>
        <c:grouping val="clustered"/>
        <c:varyColors val="0"/>
        <c:ser>
          <c:idx val="1"/>
          <c:order val="1"/>
          <c:tx>
            <c:v>Heating Setpoint</c:v>
          </c:tx>
          <c:spPr>
            <a:solidFill>
              <a:srgbClr val="0000FF"/>
            </a:solidFill>
            <a:ln>
              <a:solidFill>
                <a:srgbClr val="0000FF"/>
              </a:solidFill>
            </a:ln>
          </c:spPr>
          <c:invertIfNegative val="0"/>
          <c:val>
            <c:numRef>
              <c:f>Schedules!$E$54:$AB$54</c:f>
              <c:numCache>
                <c:formatCode>0</c:formatCode>
                <c:ptCount val="24"/>
                <c:pt idx="0">
                  <c:v>60.08</c:v>
                </c:pt>
                <c:pt idx="1">
                  <c:v>60.08</c:v>
                </c:pt>
                <c:pt idx="2">
                  <c:v>60.08</c:v>
                </c:pt>
                <c:pt idx="3">
                  <c:v>60.08</c:v>
                </c:pt>
                <c:pt idx="4">
                  <c:v>60.08</c:v>
                </c:pt>
                <c:pt idx="5">
                  <c:v>64.039999999999992</c:v>
                </c:pt>
                <c:pt idx="6">
                  <c:v>68</c:v>
                </c:pt>
                <c:pt idx="7">
                  <c:v>69.800000000000011</c:v>
                </c:pt>
                <c:pt idx="8">
                  <c:v>69.800000000000011</c:v>
                </c:pt>
                <c:pt idx="9">
                  <c:v>69.800000000000011</c:v>
                </c:pt>
                <c:pt idx="10">
                  <c:v>69.800000000000011</c:v>
                </c:pt>
                <c:pt idx="11">
                  <c:v>69.800000000000011</c:v>
                </c:pt>
                <c:pt idx="12">
                  <c:v>69.800000000000011</c:v>
                </c:pt>
                <c:pt idx="13">
                  <c:v>69.800000000000011</c:v>
                </c:pt>
                <c:pt idx="14">
                  <c:v>69.800000000000011</c:v>
                </c:pt>
                <c:pt idx="15">
                  <c:v>69.800000000000011</c:v>
                </c:pt>
                <c:pt idx="16">
                  <c:v>69.800000000000011</c:v>
                </c:pt>
                <c:pt idx="17">
                  <c:v>69.800000000000011</c:v>
                </c:pt>
                <c:pt idx="18">
                  <c:v>69.800000000000011</c:v>
                </c:pt>
                <c:pt idx="19">
                  <c:v>69.800000000000011</c:v>
                </c:pt>
                <c:pt idx="20">
                  <c:v>69.800000000000011</c:v>
                </c:pt>
                <c:pt idx="21">
                  <c:v>69.800000000000011</c:v>
                </c:pt>
                <c:pt idx="22">
                  <c:v>60.08</c:v>
                </c:pt>
                <c:pt idx="23">
                  <c:v>60.08</c:v>
                </c:pt>
              </c:numCache>
            </c:numRef>
          </c:val>
          <c:extLst>
            <c:ext xmlns:c16="http://schemas.microsoft.com/office/drawing/2014/chart" uri="{C3380CC4-5D6E-409C-BE32-E72D297353CC}">
              <c16:uniqueId val="{00000000-C6A0-41C2-A45A-DE9F85AFE537}"/>
            </c:ext>
          </c:extLst>
        </c:ser>
        <c:ser>
          <c:idx val="2"/>
          <c:order val="2"/>
          <c:tx>
            <c:v>Cooling Setpoint</c:v>
          </c:tx>
          <c:spPr>
            <a:solidFill>
              <a:srgbClr val="92D050"/>
            </a:solidFill>
            <a:ln>
              <a:solidFill>
                <a:srgbClr val="92D050"/>
              </a:solidFill>
            </a:ln>
          </c:spPr>
          <c:invertIfNegative val="0"/>
          <c:val>
            <c:numRef>
              <c:f>Schedules!$E$59:$AB$59</c:f>
              <c:numCache>
                <c:formatCode>0</c:formatCode>
                <c:ptCount val="24"/>
                <c:pt idx="0">
                  <c:v>80.06</c:v>
                </c:pt>
                <c:pt idx="1">
                  <c:v>80.06</c:v>
                </c:pt>
                <c:pt idx="2">
                  <c:v>80.06</c:v>
                </c:pt>
                <c:pt idx="3">
                  <c:v>80.06</c:v>
                </c:pt>
                <c:pt idx="4">
                  <c:v>80.06</c:v>
                </c:pt>
                <c:pt idx="5">
                  <c:v>78.080000000000013</c:v>
                </c:pt>
                <c:pt idx="6">
                  <c:v>77</c:v>
                </c:pt>
                <c:pt idx="7">
                  <c:v>75.2</c:v>
                </c:pt>
                <c:pt idx="8">
                  <c:v>75.2</c:v>
                </c:pt>
                <c:pt idx="9">
                  <c:v>75.2</c:v>
                </c:pt>
                <c:pt idx="10">
                  <c:v>75.2</c:v>
                </c:pt>
                <c:pt idx="11">
                  <c:v>75.2</c:v>
                </c:pt>
                <c:pt idx="12">
                  <c:v>75.2</c:v>
                </c:pt>
                <c:pt idx="13">
                  <c:v>75.2</c:v>
                </c:pt>
                <c:pt idx="14">
                  <c:v>75.2</c:v>
                </c:pt>
                <c:pt idx="15">
                  <c:v>75.2</c:v>
                </c:pt>
                <c:pt idx="16">
                  <c:v>75.2</c:v>
                </c:pt>
                <c:pt idx="17">
                  <c:v>75.2</c:v>
                </c:pt>
                <c:pt idx="18">
                  <c:v>75.2</c:v>
                </c:pt>
                <c:pt idx="19">
                  <c:v>75.2</c:v>
                </c:pt>
                <c:pt idx="20">
                  <c:v>75.2</c:v>
                </c:pt>
                <c:pt idx="21">
                  <c:v>75.2</c:v>
                </c:pt>
                <c:pt idx="22">
                  <c:v>80.06</c:v>
                </c:pt>
                <c:pt idx="23">
                  <c:v>80.06</c:v>
                </c:pt>
              </c:numCache>
            </c:numRef>
          </c:val>
          <c:extLst>
            <c:ext xmlns:c16="http://schemas.microsoft.com/office/drawing/2014/chart" uri="{C3380CC4-5D6E-409C-BE32-E72D297353CC}">
              <c16:uniqueId val="{00000001-C6A0-41C2-A45A-DE9F85AFE537}"/>
            </c:ext>
          </c:extLst>
        </c:ser>
        <c:dLbls>
          <c:showLegendKey val="0"/>
          <c:showVal val="0"/>
          <c:showCatName val="0"/>
          <c:showSerName val="0"/>
          <c:showPercent val="0"/>
          <c:showBubbleSize val="0"/>
        </c:dLbls>
        <c:gapWidth val="100"/>
        <c:axId val="857854688"/>
        <c:axId val="1"/>
      </c:barChart>
      <c:barChart>
        <c:barDir val="col"/>
        <c:grouping val="clustered"/>
        <c:varyColors val="0"/>
        <c:ser>
          <c:idx val="0"/>
          <c:order val="0"/>
          <c:tx>
            <c:v>Fan (On|Off)</c:v>
          </c:tx>
          <c:spPr>
            <a:solidFill>
              <a:srgbClr val="FF0000"/>
            </a:solidFill>
            <a:ln>
              <a:solidFill>
                <a:srgbClr val="FF0000"/>
              </a:solidFill>
            </a:ln>
          </c:spPr>
          <c:invertIfNegative val="0"/>
          <c:val>
            <c:numRef>
              <c:f>Schedules!$E$40:$AB$40</c:f>
              <c:numCache>
                <c:formatCode>General</c:formatCode>
                <c:ptCount val="24"/>
                <c:pt idx="0">
                  <c:v>0</c:v>
                </c:pt>
                <c:pt idx="1">
                  <c:v>0</c:v>
                </c:pt>
                <c:pt idx="2">
                  <c:v>0</c:v>
                </c:pt>
                <c:pt idx="3">
                  <c:v>0</c:v>
                </c:pt>
                <c:pt idx="4">
                  <c:v>0</c:v>
                </c:pt>
                <c:pt idx="5">
                  <c:v>0</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0</c:v>
                </c:pt>
                <c:pt idx="23">
                  <c:v>0</c:v>
                </c:pt>
              </c:numCache>
            </c:numRef>
          </c:val>
          <c:extLst>
            <c:ext xmlns:c16="http://schemas.microsoft.com/office/drawing/2014/chart" uri="{C3380CC4-5D6E-409C-BE32-E72D297353CC}">
              <c16:uniqueId val="{00000002-C6A0-41C2-A45A-DE9F85AFE537}"/>
            </c:ext>
          </c:extLst>
        </c:ser>
        <c:dLbls>
          <c:showLegendKey val="0"/>
          <c:showVal val="0"/>
          <c:showCatName val="0"/>
          <c:showSerName val="0"/>
          <c:showPercent val="0"/>
          <c:showBubbleSize val="0"/>
        </c:dLbls>
        <c:gapWidth val="500"/>
        <c:axId val="3"/>
        <c:axId val="4"/>
      </c:barChart>
      <c:catAx>
        <c:axId val="857854688"/>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US"/>
                  <a:t>Weekday</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tickLblSkip val="2"/>
        <c:noMultiLvlLbl val="0"/>
      </c:catAx>
      <c:valAx>
        <c:axId val="1"/>
        <c:scaling>
          <c:orientation val="minMax"/>
          <c:max val="90"/>
          <c:min val="0"/>
        </c:scaling>
        <c:delete val="0"/>
        <c:axPos val="l"/>
        <c:majorGridlines/>
        <c:title>
          <c:tx>
            <c:rich>
              <a:bodyPr/>
              <a:lstStyle/>
              <a:p>
                <a:pPr>
                  <a:defRPr sz="1100" b="0" i="0" u="none" strike="noStrike" baseline="0">
                    <a:solidFill>
                      <a:srgbClr val="000000"/>
                    </a:solidFill>
                    <a:latin typeface="Calibri"/>
                    <a:ea typeface="Calibri"/>
                    <a:cs typeface="Calibri"/>
                  </a:defRPr>
                </a:pPr>
                <a:r>
                  <a:rPr lang="en-US" sz="1200" b="0" i="0" u="none" strike="noStrike" baseline="0">
                    <a:solidFill>
                      <a:srgbClr val="000000"/>
                    </a:solidFill>
                    <a:latin typeface="Arial"/>
                    <a:cs typeface="Arial"/>
                  </a:rPr>
                  <a:t>Temperature, </a:t>
                </a:r>
                <a:r>
                  <a:rPr lang="en-US" sz="1200" b="0" i="0" u="none" strike="noStrike" baseline="0">
                    <a:solidFill>
                      <a:srgbClr val="000000"/>
                    </a:solidFill>
                    <a:latin typeface="Calibri"/>
                    <a:cs typeface="Arial"/>
                  </a:rPr>
                  <a:t>°</a:t>
                </a:r>
                <a:r>
                  <a:rPr lang="en-US" sz="1200" b="0" i="0" u="none" strike="noStrike" baseline="0">
                    <a:solidFill>
                      <a:srgbClr val="000000"/>
                    </a:solidFill>
                    <a:latin typeface="Arial"/>
                    <a:cs typeface="Arial"/>
                  </a:rPr>
                  <a:t>F</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57854688"/>
        <c:crosses val="autoZero"/>
        <c:crossBetween val="between"/>
        <c:majorUnit val="10"/>
      </c:valAx>
      <c:catAx>
        <c:axId val="3"/>
        <c:scaling>
          <c:orientation val="minMax"/>
        </c:scaling>
        <c:delete val="1"/>
        <c:axPos val="b"/>
        <c:majorTickMark val="out"/>
        <c:minorTickMark val="none"/>
        <c:tickLblPos val="nextTo"/>
        <c:crossAx val="4"/>
        <c:crosses val="autoZero"/>
        <c:auto val="1"/>
        <c:lblAlgn val="ctr"/>
        <c:lblOffset val="100"/>
        <c:noMultiLvlLbl val="0"/>
      </c:catAx>
      <c:valAx>
        <c:axId val="4"/>
        <c:scaling>
          <c:orientation val="minMax"/>
          <c:max val="1"/>
          <c:min val="0"/>
        </c:scaling>
        <c:delete val="0"/>
        <c:axPos val="r"/>
        <c:title>
          <c:tx>
            <c:rich>
              <a:bodyPr/>
              <a:lstStyle/>
              <a:p>
                <a:pPr>
                  <a:defRPr sz="1000" b="1" i="0" u="none" strike="noStrike" baseline="0">
                    <a:solidFill>
                      <a:srgbClr val="FF0000"/>
                    </a:solidFill>
                    <a:latin typeface="Arial"/>
                    <a:ea typeface="Arial"/>
                    <a:cs typeface="Arial"/>
                  </a:defRPr>
                </a:pPr>
                <a:r>
                  <a:rPr lang="en-US"/>
                  <a:t>Fan (On|Off)</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
        <c:crosses val="max"/>
        <c:crossBetween val="between"/>
        <c:majorUnit val="1"/>
      </c:valAx>
    </c:plotArea>
    <c:legend>
      <c:legendPos val="r"/>
      <c:layout>
        <c:manualLayout>
          <c:xMode val="edge"/>
          <c:yMode val="edge"/>
          <c:wMode val="edge"/>
          <c:hMode val="edge"/>
          <c:x val="0.11288545931758531"/>
          <c:y val="2.7898109188679573E-2"/>
          <c:w val="0.8831624146981627"/>
          <c:h val="0.10729996333606857"/>
        </c:manualLayout>
      </c:layout>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466" l="0.70000000000000062" r="0.70000000000000062" t="0.75000000000000466"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833338148331016"/>
          <c:y val="0.21883686109123707"/>
          <c:w val="0.78500031941744752"/>
          <c:h val="0.56509771724825464"/>
        </c:manualLayout>
      </c:layout>
      <c:barChart>
        <c:barDir val="col"/>
        <c:grouping val="clustered"/>
        <c:varyColors val="0"/>
        <c:ser>
          <c:idx val="1"/>
          <c:order val="1"/>
          <c:tx>
            <c:v>Heating Setpoint</c:v>
          </c:tx>
          <c:spPr>
            <a:solidFill>
              <a:srgbClr val="0000FF"/>
            </a:solidFill>
            <a:ln>
              <a:solidFill>
                <a:srgbClr val="0000FF"/>
              </a:solidFill>
            </a:ln>
          </c:spPr>
          <c:invertIfNegative val="0"/>
          <c:val>
            <c:numRef>
              <c:f>Schedules!$E$54:$AB$54</c:f>
              <c:numCache>
                <c:formatCode>0</c:formatCode>
                <c:ptCount val="24"/>
                <c:pt idx="0">
                  <c:v>60.08</c:v>
                </c:pt>
                <c:pt idx="1">
                  <c:v>60.08</c:v>
                </c:pt>
                <c:pt idx="2">
                  <c:v>60.08</c:v>
                </c:pt>
                <c:pt idx="3">
                  <c:v>60.08</c:v>
                </c:pt>
                <c:pt idx="4">
                  <c:v>60.08</c:v>
                </c:pt>
                <c:pt idx="5">
                  <c:v>64.039999999999992</c:v>
                </c:pt>
                <c:pt idx="6">
                  <c:v>68</c:v>
                </c:pt>
                <c:pt idx="7">
                  <c:v>69.800000000000011</c:v>
                </c:pt>
                <c:pt idx="8">
                  <c:v>69.800000000000011</c:v>
                </c:pt>
                <c:pt idx="9">
                  <c:v>69.800000000000011</c:v>
                </c:pt>
                <c:pt idx="10">
                  <c:v>69.800000000000011</c:v>
                </c:pt>
                <c:pt idx="11">
                  <c:v>69.800000000000011</c:v>
                </c:pt>
                <c:pt idx="12">
                  <c:v>69.800000000000011</c:v>
                </c:pt>
                <c:pt idx="13">
                  <c:v>69.800000000000011</c:v>
                </c:pt>
                <c:pt idx="14">
                  <c:v>69.800000000000011</c:v>
                </c:pt>
                <c:pt idx="15">
                  <c:v>69.800000000000011</c:v>
                </c:pt>
                <c:pt idx="16">
                  <c:v>69.800000000000011</c:v>
                </c:pt>
                <c:pt idx="17">
                  <c:v>69.800000000000011</c:v>
                </c:pt>
                <c:pt idx="18">
                  <c:v>69.800000000000011</c:v>
                </c:pt>
                <c:pt idx="19">
                  <c:v>69.800000000000011</c:v>
                </c:pt>
                <c:pt idx="20">
                  <c:v>69.800000000000011</c:v>
                </c:pt>
                <c:pt idx="21">
                  <c:v>69.800000000000011</c:v>
                </c:pt>
                <c:pt idx="22">
                  <c:v>60.08</c:v>
                </c:pt>
                <c:pt idx="23">
                  <c:v>60.08</c:v>
                </c:pt>
              </c:numCache>
            </c:numRef>
          </c:val>
          <c:extLst>
            <c:ext xmlns:c16="http://schemas.microsoft.com/office/drawing/2014/chart" uri="{C3380CC4-5D6E-409C-BE32-E72D297353CC}">
              <c16:uniqueId val="{00000000-86B3-4F73-81D5-8DDDE5C8C317}"/>
            </c:ext>
          </c:extLst>
        </c:ser>
        <c:ser>
          <c:idx val="2"/>
          <c:order val="2"/>
          <c:tx>
            <c:v>Cooling Setpoint</c:v>
          </c:tx>
          <c:spPr>
            <a:solidFill>
              <a:srgbClr val="92D050"/>
            </a:solidFill>
            <a:ln>
              <a:solidFill>
                <a:srgbClr val="92D050"/>
              </a:solidFill>
            </a:ln>
          </c:spPr>
          <c:invertIfNegative val="0"/>
          <c:val>
            <c:numRef>
              <c:f>Schedules!$E$59:$AB$59</c:f>
              <c:numCache>
                <c:formatCode>0</c:formatCode>
                <c:ptCount val="24"/>
                <c:pt idx="0">
                  <c:v>80.06</c:v>
                </c:pt>
                <c:pt idx="1">
                  <c:v>80.06</c:v>
                </c:pt>
                <c:pt idx="2">
                  <c:v>80.06</c:v>
                </c:pt>
                <c:pt idx="3">
                  <c:v>80.06</c:v>
                </c:pt>
                <c:pt idx="4">
                  <c:v>80.06</c:v>
                </c:pt>
                <c:pt idx="5">
                  <c:v>78.080000000000013</c:v>
                </c:pt>
                <c:pt idx="6">
                  <c:v>77</c:v>
                </c:pt>
                <c:pt idx="7">
                  <c:v>75.2</c:v>
                </c:pt>
                <c:pt idx="8">
                  <c:v>75.2</c:v>
                </c:pt>
                <c:pt idx="9">
                  <c:v>75.2</c:v>
                </c:pt>
                <c:pt idx="10">
                  <c:v>75.2</c:v>
                </c:pt>
                <c:pt idx="11">
                  <c:v>75.2</c:v>
                </c:pt>
                <c:pt idx="12">
                  <c:v>75.2</c:v>
                </c:pt>
                <c:pt idx="13">
                  <c:v>75.2</c:v>
                </c:pt>
                <c:pt idx="14">
                  <c:v>75.2</c:v>
                </c:pt>
                <c:pt idx="15">
                  <c:v>75.2</c:v>
                </c:pt>
                <c:pt idx="16">
                  <c:v>75.2</c:v>
                </c:pt>
                <c:pt idx="17">
                  <c:v>75.2</c:v>
                </c:pt>
                <c:pt idx="18">
                  <c:v>75.2</c:v>
                </c:pt>
                <c:pt idx="19">
                  <c:v>75.2</c:v>
                </c:pt>
                <c:pt idx="20">
                  <c:v>75.2</c:v>
                </c:pt>
                <c:pt idx="21">
                  <c:v>75.2</c:v>
                </c:pt>
                <c:pt idx="22">
                  <c:v>80.06</c:v>
                </c:pt>
                <c:pt idx="23">
                  <c:v>80.06</c:v>
                </c:pt>
              </c:numCache>
            </c:numRef>
          </c:val>
          <c:extLst>
            <c:ext xmlns:c16="http://schemas.microsoft.com/office/drawing/2014/chart" uri="{C3380CC4-5D6E-409C-BE32-E72D297353CC}">
              <c16:uniqueId val="{00000001-86B3-4F73-81D5-8DDDE5C8C317}"/>
            </c:ext>
          </c:extLst>
        </c:ser>
        <c:dLbls>
          <c:showLegendKey val="0"/>
          <c:showVal val="0"/>
          <c:showCatName val="0"/>
          <c:showSerName val="0"/>
          <c:showPercent val="0"/>
          <c:showBubbleSize val="0"/>
        </c:dLbls>
        <c:gapWidth val="100"/>
        <c:axId val="781535112"/>
        <c:axId val="1"/>
      </c:barChart>
      <c:barChart>
        <c:barDir val="col"/>
        <c:grouping val="clustered"/>
        <c:varyColors val="0"/>
        <c:ser>
          <c:idx val="0"/>
          <c:order val="0"/>
          <c:tx>
            <c:v>Occupancy</c:v>
          </c:tx>
          <c:spPr>
            <a:solidFill>
              <a:srgbClr val="FF0000"/>
            </a:solidFill>
            <a:ln>
              <a:solidFill>
                <a:srgbClr val="FF0000"/>
              </a:solidFill>
            </a:ln>
          </c:spPr>
          <c:invertIfNegative val="0"/>
          <c:val>
            <c:numRef>
              <c:f>Schedules!$E$16:$AB$16</c:f>
              <c:numCache>
                <c:formatCode>General</c:formatCode>
                <c:ptCount val="24"/>
                <c:pt idx="0">
                  <c:v>0</c:v>
                </c:pt>
                <c:pt idx="1">
                  <c:v>0</c:v>
                </c:pt>
                <c:pt idx="2">
                  <c:v>0</c:v>
                </c:pt>
                <c:pt idx="3">
                  <c:v>0</c:v>
                </c:pt>
                <c:pt idx="4">
                  <c:v>0</c:v>
                </c:pt>
                <c:pt idx="5">
                  <c:v>0</c:v>
                </c:pt>
                <c:pt idx="6">
                  <c:v>0.1</c:v>
                </c:pt>
                <c:pt idx="7">
                  <c:v>0.2</c:v>
                </c:pt>
                <c:pt idx="8">
                  <c:v>0.95</c:v>
                </c:pt>
                <c:pt idx="9">
                  <c:v>0.95</c:v>
                </c:pt>
                <c:pt idx="10">
                  <c:v>0.95</c:v>
                </c:pt>
                <c:pt idx="11">
                  <c:v>0.95</c:v>
                </c:pt>
                <c:pt idx="12">
                  <c:v>0.5</c:v>
                </c:pt>
                <c:pt idx="13">
                  <c:v>0.95</c:v>
                </c:pt>
                <c:pt idx="14">
                  <c:v>0.95</c:v>
                </c:pt>
                <c:pt idx="15">
                  <c:v>0.95</c:v>
                </c:pt>
                <c:pt idx="16">
                  <c:v>0.95</c:v>
                </c:pt>
                <c:pt idx="17">
                  <c:v>0.3</c:v>
                </c:pt>
                <c:pt idx="18">
                  <c:v>0.1</c:v>
                </c:pt>
                <c:pt idx="19">
                  <c:v>0.1</c:v>
                </c:pt>
                <c:pt idx="20">
                  <c:v>0.1</c:v>
                </c:pt>
                <c:pt idx="21">
                  <c:v>0.1</c:v>
                </c:pt>
                <c:pt idx="22">
                  <c:v>0.05</c:v>
                </c:pt>
                <c:pt idx="23">
                  <c:v>0.05</c:v>
                </c:pt>
              </c:numCache>
            </c:numRef>
          </c:val>
          <c:extLst>
            <c:ext xmlns:c16="http://schemas.microsoft.com/office/drawing/2014/chart" uri="{C3380CC4-5D6E-409C-BE32-E72D297353CC}">
              <c16:uniqueId val="{00000002-86B3-4F73-81D5-8DDDE5C8C317}"/>
            </c:ext>
          </c:extLst>
        </c:ser>
        <c:dLbls>
          <c:showLegendKey val="0"/>
          <c:showVal val="0"/>
          <c:showCatName val="0"/>
          <c:showSerName val="0"/>
          <c:showPercent val="0"/>
          <c:showBubbleSize val="0"/>
        </c:dLbls>
        <c:gapWidth val="500"/>
        <c:axId val="3"/>
        <c:axId val="4"/>
      </c:barChart>
      <c:catAx>
        <c:axId val="781535112"/>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US"/>
                  <a:t>Weekday</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tickLblSkip val="2"/>
        <c:noMultiLvlLbl val="0"/>
      </c:catAx>
      <c:valAx>
        <c:axId val="1"/>
        <c:scaling>
          <c:orientation val="minMax"/>
          <c:max val="90"/>
          <c:min val="0"/>
        </c:scaling>
        <c:delete val="0"/>
        <c:axPos val="l"/>
        <c:majorGridlines/>
        <c:title>
          <c:tx>
            <c:rich>
              <a:bodyPr/>
              <a:lstStyle/>
              <a:p>
                <a:pPr>
                  <a:defRPr sz="1100" b="0" i="0" u="none" strike="noStrike" baseline="0">
                    <a:solidFill>
                      <a:srgbClr val="000000"/>
                    </a:solidFill>
                    <a:latin typeface="Calibri"/>
                    <a:ea typeface="Calibri"/>
                    <a:cs typeface="Calibri"/>
                  </a:defRPr>
                </a:pPr>
                <a:r>
                  <a:rPr lang="en-US" sz="1200" b="0" i="0" u="none" strike="noStrike" baseline="0">
                    <a:solidFill>
                      <a:srgbClr val="000000"/>
                    </a:solidFill>
                    <a:latin typeface="Arial"/>
                    <a:cs typeface="Arial"/>
                  </a:rPr>
                  <a:t>Temperature, </a:t>
                </a:r>
                <a:r>
                  <a:rPr lang="en-US" sz="1200" b="0" i="0" u="none" strike="noStrike" baseline="0">
                    <a:solidFill>
                      <a:srgbClr val="000000"/>
                    </a:solidFill>
                    <a:latin typeface="Calibri"/>
                    <a:cs typeface="Arial"/>
                  </a:rPr>
                  <a:t>°</a:t>
                </a:r>
                <a:r>
                  <a:rPr lang="en-US" sz="1200" b="0" i="0" u="none" strike="noStrike" baseline="0">
                    <a:solidFill>
                      <a:srgbClr val="000000"/>
                    </a:solidFill>
                    <a:latin typeface="Arial"/>
                    <a:cs typeface="Arial"/>
                  </a:rPr>
                  <a:t>F</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81535112"/>
        <c:crosses val="autoZero"/>
        <c:crossBetween val="between"/>
        <c:majorUnit val="10"/>
      </c:valAx>
      <c:catAx>
        <c:axId val="3"/>
        <c:scaling>
          <c:orientation val="minMax"/>
        </c:scaling>
        <c:delete val="1"/>
        <c:axPos val="b"/>
        <c:majorTickMark val="out"/>
        <c:minorTickMark val="none"/>
        <c:tickLblPos val="nextTo"/>
        <c:crossAx val="4"/>
        <c:crosses val="autoZero"/>
        <c:auto val="1"/>
        <c:lblAlgn val="ctr"/>
        <c:lblOffset val="100"/>
        <c:noMultiLvlLbl val="0"/>
      </c:catAx>
      <c:valAx>
        <c:axId val="4"/>
        <c:scaling>
          <c:orientation val="minMax"/>
          <c:max val="1"/>
          <c:min val="0"/>
        </c:scaling>
        <c:delete val="0"/>
        <c:axPos val="r"/>
        <c:title>
          <c:tx>
            <c:rich>
              <a:bodyPr/>
              <a:lstStyle/>
              <a:p>
                <a:pPr>
                  <a:defRPr sz="1000" b="1" i="0" u="none" strike="noStrike" baseline="0">
                    <a:solidFill>
                      <a:srgbClr val="FF0000"/>
                    </a:solidFill>
                    <a:latin typeface="Arial"/>
                    <a:ea typeface="Arial"/>
                    <a:cs typeface="Arial"/>
                  </a:defRPr>
                </a:pPr>
                <a:r>
                  <a:rPr lang="en-US"/>
                  <a:t>Occupancy</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
        <c:crosses val="max"/>
        <c:crossBetween val="between"/>
        <c:majorUnit val="1"/>
      </c:valAx>
    </c:plotArea>
    <c:legend>
      <c:legendPos val="r"/>
      <c:layout>
        <c:manualLayout>
          <c:xMode val="edge"/>
          <c:yMode val="edge"/>
          <c:wMode val="edge"/>
          <c:hMode val="edge"/>
          <c:x val="0.12732503643436049"/>
          <c:y val="2.7719664181050215E-2"/>
          <c:w val="0.87005462532895783"/>
          <c:h val="0.10661347795101772"/>
        </c:manualLayout>
      </c:layout>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488" l="0.70000000000000062" r="0.70000000000000062" t="0.75000000000000488"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66671413847422"/>
          <c:y val="0.21944459326483501"/>
          <c:w val="0.7866669867622782"/>
          <c:h val="0.56388927130078093"/>
        </c:manualLayout>
      </c:layout>
      <c:barChart>
        <c:barDir val="col"/>
        <c:grouping val="clustered"/>
        <c:varyColors val="0"/>
        <c:ser>
          <c:idx val="1"/>
          <c:order val="1"/>
          <c:tx>
            <c:v>Elevator</c:v>
          </c:tx>
          <c:spPr>
            <a:solidFill>
              <a:srgbClr val="00B0F0"/>
            </a:solidFill>
            <a:ln>
              <a:solidFill>
                <a:srgbClr val="00B0F0"/>
              </a:solidFill>
            </a:ln>
          </c:spPr>
          <c:invertIfNegative val="0"/>
          <c:val>
            <c:numRef>
              <c:f>Schedules!$E$22:$AB$22</c:f>
              <c:numCache>
                <c:formatCode>General</c:formatCode>
                <c:ptCount val="24"/>
                <c:pt idx="0">
                  <c:v>0</c:v>
                </c:pt>
                <c:pt idx="1">
                  <c:v>0</c:v>
                </c:pt>
                <c:pt idx="2">
                  <c:v>0</c:v>
                </c:pt>
                <c:pt idx="3">
                  <c:v>0</c:v>
                </c:pt>
                <c:pt idx="4">
                  <c:v>0</c:v>
                </c:pt>
                <c:pt idx="5">
                  <c:v>0</c:v>
                </c:pt>
                <c:pt idx="6">
                  <c:v>0</c:v>
                </c:pt>
                <c:pt idx="7">
                  <c:v>0.35</c:v>
                </c:pt>
                <c:pt idx="8">
                  <c:v>0.69</c:v>
                </c:pt>
                <c:pt idx="9">
                  <c:v>0.43</c:v>
                </c:pt>
                <c:pt idx="10">
                  <c:v>0.37</c:v>
                </c:pt>
                <c:pt idx="11">
                  <c:v>0.43</c:v>
                </c:pt>
                <c:pt idx="12">
                  <c:v>0.57999999999999996</c:v>
                </c:pt>
                <c:pt idx="13">
                  <c:v>0.48</c:v>
                </c:pt>
                <c:pt idx="14">
                  <c:v>0.37</c:v>
                </c:pt>
                <c:pt idx="15">
                  <c:v>0.37</c:v>
                </c:pt>
                <c:pt idx="16">
                  <c:v>0.46</c:v>
                </c:pt>
                <c:pt idx="17">
                  <c:v>0.62</c:v>
                </c:pt>
                <c:pt idx="18">
                  <c:v>0.12</c:v>
                </c:pt>
                <c:pt idx="19">
                  <c:v>0.04</c:v>
                </c:pt>
                <c:pt idx="20">
                  <c:v>0.04</c:v>
                </c:pt>
                <c:pt idx="21">
                  <c:v>0</c:v>
                </c:pt>
                <c:pt idx="22">
                  <c:v>0</c:v>
                </c:pt>
                <c:pt idx="23">
                  <c:v>0</c:v>
                </c:pt>
              </c:numCache>
            </c:numRef>
          </c:val>
          <c:extLst>
            <c:ext xmlns:c16="http://schemas.microsoft.com/office/drawing/2014/chart" uri="{C3380CC4-5D6E-409C-BE32-E72D297353CC}">
              <c16:uniqueId val="{00000000-3778-493E-8569-6D9C2F3E4D84}"/>
            </c:ext>
          </c:extLst>
        </c:ser>
        <c:dLbls>
          <c:showLegendKey val="0"/>
          <c:showVal val="0"/>
          <c:showCatName val="0"/>
          <c:showSerName val="0"/>
          <c:showPercent val="0"/>
          <c:showBubbleSize val="0"/>
        </c:dLbls>
        <c:gapWidth val="103"/>
        <c:axId val="781544296"/>
        <c:axId val="1"/>
      </c:barChart>
      <c:barChart>
        <c:barDir val="col"/>
        <c:grouping val="clustered"/>
        <c:varyColors val="0"/>
        <c:ser>
          <c:idx val="0"/>
          <c:order val="0"/>
          <c:tx>
            <c:v>Occupancy</c:v>
          </c:tx>
          <c:spPr>
            <a:solidFill>
              <a:srgbClr val="FF0000"/>
            </a:solidFill>
            <a:ln>
              <a:solidFill>
                <a:srgbClr val="FF0000"/>
              </a:solidFill>
            </a:ln>
          </c:spPr>
          <c:invertIfNegative val="0"/>
          <c:val>
            <c:numRef>
              <c:f>Schedules!$E$16:$AB$16</c:f>
              <c:numCache>
                <c:formatCode>General</c:formatCode>
                <c:ptCount val="24"/>
                <c:pt idx="0">
                  <c:v>0</c:v>
                </c:pt>
                <c:pt idx="1">
                  <c:v>0</c:v>
                </c:pt>
                <c:pt idx="2">
                  <c:v>0</c:v>
                </c:pt>
                <c:pt idx="3">
                  <c:v>0</c:v>
                </c:pt>
                <c:pt idx="4">
                  <c:v>0</c:v>
                </c:pt>
                <c:pt idx="5">
                  <c:v>0</c:v>
                </c:pt>
                <c:pt idx="6">
                  <c:v>0.1</c:v>
                </c:pt>
                <c:pt idx="7">
                  <c:v>0.2</c:v>
                </c:pt>
                <c:pt idx="8">
                  <c:v>0.95</c:v>
                </c:pt>
                <c:pt idx="9">
                  <c:v>0.95</c:v>
                </c:pt>
                <c:pt idx="10">
                  <c:v>0.95</c:v>
                </c:pt>
                <c:pt idx="11">
                  <c:v>0.95</c:v>
                </c:pt>
                <c:pt idx="12">
                  <c:v>0.5</c:v>
                </c:pt>
                <c:pt idx="13">
                  <c:v>0.95</c:v>
                </c:pt>
                <c:pt idx="14">
                  <c:v>0.95</c:v>
                </c:pt>
                <c:pt idx="15">
                  <c:v>0.95</c:v>
                </c:pt>
                <c:pt idx="16">
                  <c:v>0.95</c:v>
                </c:pt>
                <c:pt idx="17">
                  <c:v>0.3</c:v>
                </c:pt>
                <c:pt idx="18">
                  <c:v>0.1</c:v>
                </c:pt>
                <c:pt idx="19">
                  <c:v>0.1</c:v>
                </c:pt>
                <c:pt idx="20">
                  <c:v>0.1</c:v>
                </c:pt>
                <c:pt idx="21">
                  <c:v>0.1</c:v>
                </c:pt>
                <c:pt idx="22">
                  <c:v>0.05</c:v>
                </c:pt>
                <c:pt idx="23">
                  <c:v>0.05</c:v>
                </c:pt>
              </c:numCache>
            </c:numRef>
          </c:val>
          <c:extLst>
            <c:ext xmlns:c16="http://schemas.microsoft.com/office/drawing/2014/chart" uri="{C3380CC4-5D6E-409C-BE32-E72D297353CC}">
              <c16:uniqueId val="{00000001-3778-493E-8569-6D9C2F3E4D84}"/>
            </c:ext>
          </c:extLst>
        </c:ser>
        <c:dLbls>
          <c:showLegendKey val="0"/>
          <c:showVal val="0"/>
          <c:showCatName val="0"/>
          <c:showSerName val="0"/>
          <c:showPercent val="0"/>
          <c:showBubbleSize val="0"/>
        </c:dLbls>
        <c:gapWidth val="500"/>
        <c:axId val="3"/>
        <c:axId val="4"/>
      </c:barChart>
      <c:catAx>
        <c:axId val="781544296"/>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US"/>
                  <a:t>Weekday</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tickLblSkip val="2"/>
        <c:noMultiLvlLbl val="0"/>
      </c:catAx>
      <c:valAx>
        <c:axId val="1"/>
        <c:scaling>
          <c:orientation val="minMax"/>
          <c:max val="1"/>
          <c:min val="0"/>
        </c:scaling>
        <c:delete val="0"/>
        <c:axPos val="l"/>
        <c:majorGridlines/>
        <c:title>
          <c:tx>
            <c:rich>
              <a:bodyPr/>
              <a:lstStyle/>
              <a:p>
                <a:pPr>
                  <a:defRPr sz="1000" b="1" i="0" u="none" strike="noStrike" baseline="0">
                    <a:solidFill>
                      <a:srgbClr val="00CCFF"/>
                    </a:solidFill>
                    <a:latin typeface="Arial"/>
                    <a:ea typeface="Arial"/>
                    <a:cs typeface="Arial"/>
                  </a:defRPr>
                </a:pPr>
                <a:r>
                  <a:rPr lang="en-US"/>
                  <a:t>Elevator</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81544296"/>
        <c:crosses val="autoZero"/>
        <c:crossBetween val="between"/>
        <c:majorUnit val="0.2"/>
      </c:valAx>
      <c:catAx>
        <c:axId val="3"/>
        <c:scaling>
          <c:orientation val="minMax"/>
        </c:scaling>
        <c:delete val="1"/>
        <c:axPos val="b"/>
        <c:majorTickMark val="out"/>
        <c:minorTickMark val="none"/>
        <c:tickLblPos val="nextTo"/>
        <c:crossAx val="4"/>
        <c:crosses val="autoZero"/>
        <c:auto val="1"/>
        <c:lblAlgn val="ctr"/>
        <c:lblOffset val="100"/>
        <c:noMultiLvlLbl val="0"/>
      </c:catAx>
      <c:valAx>
        <c:axId val="4"/>
        <c:scaling>
          <c:orientation val="minMax"/>
          <c:max val="1"/>
          <c:min val="0"/>
        </c:scaling>
        <c:delete val="0"/>
        <c:axPos val="r"/>
        <c:title>
          <c:tx>
            <c:rich>
              <a:bodyPr/>
              <a:lstStyle/>
              <a:p>
                <a:pPr>
                  <a:defRPr sz="1000" b="1" i="0" u="none" strike="noStrike" baseline="0">
                    <a:solidFill>
                      <a:srgbClr val="FF0000"/>
                    </a:solidFill>
                    <a:latin typeface="Arial"/>
                    <a:ea typeface="Arial"/>
                    <a:cs typeface="Arial"/>
                  </a:defRPr>
                </a:pPr>
                <a:r>
                  <a:rPr lang="en-US"/>
                  <a:t>Occupancy</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
        <c:crosses val="max"/>
        <c:crossBetween val="between"/>
        <c:majorUnit val="1"/>
      </c:valAx>
    </c:plotArea>
    <c:legend>
      <c:legendPos val="r"/>
      <c:layout>
        <c:manualLayout>
          <c:xMode val="edge"/>
          <c:yMode val="edge"/>
          <c:wMode val="edge"/>
          <c:hMode val="edge"/>
          <c:x val="0.27889343832020996"/>
          <c:y val="2.7838399357508248E-2"/>
          <c:w val="0.70918614173228345"/>
          <c:h val="0.1070702026991637"/>
        </c:manualLayout>
      </c:layout>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511" l="0.70000000000000062" r="0.70000000000000062" t="0.75000000000000511"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66671413847422"/>
          <c:y val="0.21883686109123718"/>
          <c:w val="0.7866669867622782"/>
          <c:h val="0.56509771724825464"/>
        </c:manualLayout>
      </c:layout>
      <c:barChart>
        <c:barDir val="col"/>
        <c:grouping val="clustered"/>
        <c:varyColors val="0"/>
        <c:ser>
          <c:idx val="1"/>
          <c:order val="1"/>
          <c:tx>
            <c:v>Fan (On|Off)</c:v>
          </c:tx>
          <c:spPr>
            <a:solidFill>
              <a:srgbClr val="00B0F0"/>
            </a:solidFill>
            <a:ln>
              <a:solidFill>
                <a:srgbClr val="00B0F0"/>
              </a:solidFill>
            </a:ln>
          </c:spPr>
          <c:invertIfNegative val="0"/>
          <c:val>
            <c:numRef>
              <c:f>Schedules!$E$41:$AB$41</c:f>
              <c:numCache>
                <c:formatCode>General</c:formatCode>
                <c:ptCount val="24"/>
                <c:pt idx="0">
                  <c:v>0</c:v>
                </c:pt>
                <c:pt idx="1">
                  <c:v>0</c:v>
                </c:pt>
                <c:pt idx="2">
                  <c:v>0</c:v>
                </c:pt>
                <c:pt idx="3">
                  <c:v>0</c:v>
                </c:pt>
                <c:pt idx="4">
                  <c:v>0</c:v>
                </c:pt>
                <c:pt idx="5">
                  <c:v>0</c:v>
                </c:pt>
                <c:pt idx="6">
                  <c:v>1</c:v>
                </c:pt>
                <c:pt idx="7">
                  <c:v>1</c:v>
                </c:pt>
                <c:pt idx="8">
                  <c:v>1</c:v>
                </c:pt>
                <c:pt idx="9">
                  <c:v>1</c:v>
                </c:pt>
                <c:pt idx="10">
                  <c:v>1</c:v>
                </c:pt>
                <c:pt idx="11">
                  <c:v>1</c:v>
                </c:pt>
                <c:pt idx="12">
                  <c:v>1</c:v>
                </c:pt>
                <c:pt idx="13">
                  <c:v>1</c:v>
                </c:pt>
                <c:pt idx="14">
                  <c:v>1</c:v>
                </c:pt>
                <c:pt idx="15">
                  <c:v>1</c:v>
                </c:pt>
                <c:pt idx="16">
                  <c:v>1</c:v>
                </c:pt>
                <c:pt idx="17">
                  <c:v>1</c:v>
                </c:pt>
                <c:pt idx="18">
                  <c:v>0</c:v>
                </c:pt>
                <c:pt idx="19">
                  <c:v>0</c:v>
                </c:pt>
                <c:pt idx="20">
                  <c:v>0</c:v>
                </c:pt>
                <c:pt idx="21">
                  <c:v>0</c:v>
                </c:pt>
                <c:pt idx="22">
                  <c:v>0</c:v>
                </c:pt>
                <c:pt idx="23">
                  <c:v>0</c:v>
                </c:pt>
              </c:numCache>
            </c:numRef>
          </c:val>
          <c:extLst>
            <c:ext xmlns:c16="http://schemas.microsoft.com/office/drawing/2014/chart" uri="{C3380CC4-5D6E-409C-BE32-E72D297353CC}">
              <c16:uniqueId val="{00000000-3345-458C-AFB9-DA5209047352}"/>
            </c:ext>
          </c:extLst>
        </c:ser>
        <c:dLbls>
          <c:showLegendKey val="0"/>
          <c:showVal val="0"/>
          <c:showCatName val="0"/>
          <c:showSerName val="0"/>
          <c:showPercent val="0"/>
          <c:showBubbleSize val="0"/>
        </c:dLbls>
        <c:gapWidth val="103"/>
        <c:axId val="781541344"/>
        <c:axId val="1"/>
      </c:barChart>
      <c:barChart>
        <c:barDir val="col"/>
        <c:grouping val="clustered"/>
        <c:varyColors val="0"/>
        <c:ser>
          <c:idx val="0"/>
          <c:order val="0"/>
          <c:tx>
            <c:v>Infiltration</c:v>
          </c:tx>
          <c:spPr>
            <a:solidFill>
              <a:srgbClr val="FF0000"/>
            </a:solidFill>
            <a:ln>
              <a:solidFill>
                <a:srgbClr val="FF0000"/>
              </a:solidFill>
            </a:ln>
          </c:spPr>
          <c:invertIfNegative val="0"/>
          <c:val>
            <c:numRef>
              <c:f>Schedules!$E$36:$AB$36</c:f>
              <c:numCache>
                <c:formatCode>General</c:formatCode>
                <c:ptCount val="24"/>
                <c:pt idx="0">
                  <c:v>1</c:v>
                </c:pt>
                <c:pt idx="1">
                  <c:v>1</c:v>
                </c:pt>
                <c:pt idx="2">
                  <c:v>1</c:v>
                </c:pt>
                <c:pt idx="3">
                  <c:v>1</c:v>
                </c:pt>
                <c:pt idx="4">
                  <c:v>1</c:v>
                </c:pt>
                <c:pt idx="5">
                  <c:v>1</c:v>
                </c:pt>
                <c:pt idx="6">
                  <c:v>0.25</c:v>
                </c:pt>
                <c:pt idx="7">
                  <c:v>0.25</c:v>
                </c:pt>
                <c:pt idx="8">
                  <c:v>0.25</c:v>
                </c:pt>
                <c:pt idx="9">
                  <c:v>0.25</c:v>
                </c:pt>
                <c:pt idx="10">
                  <c:v>0.25</c:v>
                </c:pt>
                <c:pt idx="11">
                  <c:v>0.25</c:v>
                </c:pt>
                <c:pt idx="12">
                  <c:v>0.25</c:v>
                </c:pt>
                <c:pt idx="13">
                  <c:v>0.25</c:v>
                </c:pt>
                <c:pt idx="14">
                  <c:v>0.25</c:v>
                </c:pt>
                <c:pt idx="15">
                  <c:v>0.25</c:v>
                </c:pt>
                <c:pt idx="16">
                  <c:v>0.25</c:v>
                </c:pt>
                <c:pt idx="17">
                  <c:v>0.25</c:v>
                </c:pt>
                <c:pt idx="18">
                  <c:v>1</c:v>
                </c:pt>
                <c:pt idx="19">
                  <c:v>1</c:v>
                </c:pt>
                <c:pt idx="20">
                  <c:v>1</c:v>
                </c:pt>
                <c:pt idx="21">
                  <c:v>1</c:v>
                </c:pt>
                <c:pt idx="22">
                  <c:v>1</c:v>
                </c:pt>
                <c:pt idx="23">
                  <c:v>1</c:v>
                </c:pt>
              </c:numCache>
            </c:numRef>
          </c:val>
          <c:extLst>
            <c:ext xmlns:c16="http://schemas.microsoft.com/office/drawing/2014/chart" uri="{C3380CC4-5D6E-409C-BE32-E72D297353CC}">
              <c16:uniqueId val="{00000001-3345-458C-AFB9-DA5209047352}"/>
            </c:ext>
          </c:extLst>
        </c:ser>
        <c:dLbls>
          <c:showLegendKey val="0"/>
          <c:showVal val="0"/>
          <c:showCatName val="0"/>
          <c:showSerName val="0"/>
          <c:showPercent val="0"/>
          <c:showBubbleSize val="0"/>
        </c:dLbls>
        <c:gapWidth val="500"/>
        <c:axId val="3"/>
        <c:axId val="4"/>
      </c:barChart>
      <c:catAx>
        <c:axId val="781541344"/>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US"/>
                  <a:t>Saturday</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tickLblSkip val="2"/>
        <c:noMultiLvlLbl val="0"/>
      </c:catAx>
      <c:valAx>
        <c:axId val="1"/>
        <c:scaling>
          <c:orientation val="minMax"/>
          <c:max val="1"/>
          <c:min val="0"/>
        </c:scaling>
        <c:delete val="0"/>
        <c:axPos val="l"/>
        <c:majorGridlines/>
        <c:title>
          <c:tx>
            <c:rich>
              <a:bodyPr/>
              <a:lstStyle/>
              <a:p>
                <a:pPr>
                  <a:defRPr sz="1000" b="1" i="0" u="none" strike="noStrike" baseline="0">
                    <a:solidFill>
                      <a:srgbClr val="00CCFF"/>
                    </a:solidFill>
                    <a:latin typeface="Arial"/>
                    <a:ea typeface="Arial"/>
                    <a:cs typeface="Arial"/>
                  </a:defRPr>
                </a:pPr>
                <a:r>
                  <a:rPr lang="en-US"/>
                  <a:t>Fan (On|Off)</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81541344"/>
        <c:crosses val="autoZero"/>
        <c:crossBetween val="between"/>
        <c:majorUnit val="0.2"/>
      </c:valAx>
      <c:catAx>
        <c:axId val="3"/>
        <c:scaling>
          <c:orientation val="minMax"/>
        </c:scaling>
        <c:delete val="1"/>
        <c:axPos val="b"/>
        <c:majorTickMark val="out"/>
        <c:minorTickMark val="none"/>
        <c:tickLblPos val="nextTo"/>
        <c:crossAx val="4"/>
        <c:crosses val="autoZero"/>
        <c:auto val="1"/>
        <c:lblAlgn val="ctr"/>
        <c:lblOffset val="100"/>
        <c:noMultiLvlLbl val="0"/>
      </c:catAx>
      <c:valAx>
        <c:axId val="4"/>
        <c:scaling>
          <c:orientation val="minMax"/>
          <c:max val="1"/>
          <c:min val="0"/>
        </c:scaling>
        <c:delete val="0"/>
        <c:axPos val="r"/>
        <c:title>
          <c:tx>
            <c:rich>
              <a:bodyPr/>
              <a:lstStyle/>
              <a:p>
                <a:pPr>
                  <a:defRPr sz="1000" b="1" i="0" u="none" strike="noStrike" baseline="0">
                    <a:solidFill>
                      <a:srgbClr val="FF0000"/>
                    </a:solidFill>
                    <a:latin typeface="Arial"/>
                    <a:ea typeface="Arial"/>
                    <a:cs typeface="Arial"/>
                  </a:defRPr>
                </a:pPr>
                <a:r>
                  <a:rPr lang="en-US"/>
                  <a:t>Infiltration</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
        <c:crosses val="max"/>
        <c:crossBetween val="between"/>
        <c:majorUnit val="1"/>
      </c:valAx>
    </c:plotArea>
    <c:legend>
      <c:legendPos val="r"/>
      <c:layout>
        <c:manualLayout>
          <c:xMode val="edge"/>
          <c:yMode val="edge"/>
          <c:wMode val="edge"/>
          <c:hMode val="edge"/>
          <c:x val="0.28857301837270338"/>
          <c:y val="2.7778900425057488E-2"/>
          <c:w val="0.69550089238845136"/>
          <c:h val="0.1068413350985994"/>
        </c:manualLayout>
      </c:layout>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466" l="0.70000000000000062" r="0.70000000000000062" t="0.75000000000000466"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66671413847422"/>
          <c:y val="0.21944459326483501"/>
          <c:w val="0.7866669867622782"/>
          <c:h val="0.56388927130078093"/>
        </c:manualLayout>
      </c:layout>
      <c:barChart>
        <c:barDir val="col"/>
        <c:grouping val="clustered"/>
        <c:varyColors val="0"/>
        <c:ser>
          <c:idx val="1"/>
          <c:order val="1"/>
          <c:tx>
            <c:v>Fan (On|Off)</c:v>
          </c:tx>
          <c:spPr>
            <a:solidFill>
              <a:srgbClr val="00B0F0"/>
            </a:solidFill>
            <a:ln>
              <a:solidFill>
                <a:srgbClr val="00B0F0"/>
              </a:solidFill>
            </a:ln>
          </c:spPr>
          <c:invertIfNegative val="0"/>
          <c:val>
            <c:numRef>
              <c:f>Schedules!$E$41:$AB$41</c:f>
              <c:numCache>
                <c:formatCode>General</c:formatCode>
                <c:ptCount val="24"/>
                <c:pt idx="0">
                  <c:v>0</c:v>
                </c:pt>
                <c:pt idx="1">
                  <c:v>0</c:v>
                </c:pt>
                <c:pt idx="2">
                  <c:v>0</c:v>
                </c:pt>
                <c:pt idx="3">
                  <c:v>0</c:v>
                </c:pt>
                <c:pt idx="4">
                  <c:v>0</c:v>
                </c:pt>
                <c:pt idx="5">
                  <c:v>0</c:v>
                </c:pt>
                <c:pt idx="6">
                  <c:v>1</c:v>
                </c:pt>
                <c:pt idx="7">
                  <c:v>1</c:v>
                </c:pt>
                <c:pt idx="8">
                  <c:v>1</c:v>
                </c:pt>
                <c:pt idx="9">
                  <c:v>1</c:v>
                </c:pt>
                <c:pt idx="10">
                  <c:v>1</c:v>
                </c:pt>
                <c:pt idx="11">
                  <c:v>1</c:v>
                </c:pt>
                <c:pt idx="12">
                  <c:v>1</c:v>
                </c:pt>
                <c:pt idx="13">
                  <c:v>1</c:v>
                </c:pt>
                <c:pt idx="14">
                  <c:v>1</c:v>
                </c:pt>
                <c:pt idx="15">
                  <c:v>1</c:v>
                </c:pt>
                <c:pt idx="16">
                  <c:v>1</c:v>
                </c:pt>
                <c:pt idx="17">
                  <c:v>1</c:v>
                </c:pt>
                <c:pt idx="18">
                  <c:v>0</c:v>
                </c:pt>
                <c:pt idx="19">
                  <c:v>0</c:v>
                </c:pt>
                <c:pt idx="20">
                  <c:v>0</c:v>
                </c:pt>
                <c:pt idx="21">
                  <c:v>0</c:v>
                </c:pt>
                <c:pt idx="22">
                  <c:v>0</c:v>
                </c:pt>
                <c:pt idx="23">
                  <c:v>0</c:v>
                </c:pt>
              </c:numCache>
            </c:numRef>
          </c:val>
          <c:extLst>
            <c:ext xmlns:c16="http://schemas.microsoft.com/office/drawing/2014/chart" uri="{C3380CC4-5D6E-409C-BE32-E72D297353CC}">
              <c16:uniqueId val="{00000000-AC4D-4D5A-9FAB-A66DB9B9A856}"/>
            </c:ext>
          </c:extLst>
        </c:ser>
        <c:dLbls>
          <c:showLegendKey val="0"/>
          <c:showVal val="0"/>
          <c:showCatName val="0"/>
          <c:showSerName val="0"/>
          <c:showPercent val="0"/>
          <c:showBubbleSize val="0"/>
        </c:dLbls>
        <c:gapWidth val="103"/>
        <c:axId val="781522976"/>
        <c:axId val="1"/>
      </c:barChart>
      <c:barChart>
        <c:barDir val="col"/>
        <c:grouping val="clustered"/>
        <c:varyColors val="0"/>
        <c:ser>
          <c:idx val="0"/>
          <c:order val="0"/>
          <c:tx>
            <c:v>Occupancy</c:v>
          </c:tx>
          <c:spPr>
            <a:solidFill>
              <a:srgbClr val="FF0000"/>
            </a:solidFill>
            <a:ln>
              <a:solidFill>
                <a:srgbClr val="FF0000"/>
              </a:solidFill>
            </a:ln>
          </c:spPr>
          <c:invertIfNegative val="0"/>
          <c:val>
            <c:numRef>
              <c:f>Schedules!$E$17:$AB$17</c:f>
              <c:numCache>
                <c:formatCode>General</c:formatCode>
                <c:ptCount val="24"/>
                <c:pt idx="0">
                  <c:v>0</c:v>
                </c:pt>
                <c:pt idx="1">
                  <c:v>0</c:v>
                </c:pt>
                <c:pt idx="2">
                  <c:v>0</c:v>
                </c:pt>
                <c:pt idx="3">
                  <c:v>0</c:v>
                </c:pt>
                <c:pt idx="4">
                  <c:v>0</c:v>
                </c:pt>
                <c:pt idx="5">
                  <c:v>0</c:v>
                </c:pt>
                <c:pt idx="6">
                  <c:v>0.1</c:v>
                </c:pt>
                <c:pt idx="7">
                  <c:v>0.1</c:v>
                </c:pt>
                <c:pt idx="8">
                  <c:v>0.3</c:v>
                </c:pt>
                <c:pt idx="9">
                  <c:v>0.3</c:v>
                </c:pt>
                <c:pt idx="10">
                  <c:v>0.3</c:v>
                </c:pt>
                <c:pt idx="11">
                  <c:v>0.3</c:v>
                </c:pt>
                <c:pt idx="12">
                  <c:v>0.1</c:v>
                </c:pt>
                <c:pt idx="13">
                  <c:v>0.1</c:v>
                </c:pt>
                <c:pt idx="14">
                  <c:v>0.1</c:v>
                </c:pt>
                <c:pt idx="15">
                  <c:v>0.1</c:v>
                </c:pt>
                <c:pt idx="16">
                  <c:v>0.1</c:v>
                </c:pt>
                <c:pt idx="17">
                  <c:v>0.05</c:v>
                </c:pt>
                <c:pt idx="18">
                  <c:v>0.05</c:v>
                </c:pt>
                <c:pt idx="19">
                  <c:v>0</c:v>
                </c:pt>
                <c:pt idx="20">
                  <c:v>0</c:v>
                </c:pt>
                <c:pt idx="21">
                  <c:v>0</c:v>
                </c:pt>
                <c:pt idx="22">
                  <c:v>0</c:v>
                </c:pt>
                <c:pt idx="23">
                  <c:v>0</c:v>
                </c:pt>
              </c:numCache>
            </c:numRef>
          </c:val>
          <c:extLst>
            <c:ext xmlns:c16="http://schemas.microsoft.com/office/drawing/2014/chart" uri="{C3380CC4-5D6E-409C-BE32-E72D297353CC}">
              <c16:uniqueId val="{00000001-AC4D-4D5A-9FAB-A66DB9B9A856}"/>
            </c:ext>
          </c:extLst>
        </c:ser>
        <c:dLbls>
          <c:showLegendKey val="0"/>
          <c:showVal val="0"/>
          <c:showCatName val="0"/>
          <c:showSerName val="0"/>
          <c:showPercent val="0"/>
          <c:showBubbleSize val="0"/>
        </c:dLbls>
        <c:gapWidth val="500"/>
        <c:axId val="3"/>
        <c:axId val="4"/>
      </c:barChart>
      <c:catAx>
        <c:axId val="781522976"/>
        <c:scaling>
          <c:orientation val="minMax"/>
        </c:scaling>
        <c:delete val="0"/>
        <c:axPos val="b"/>
        <c:title>
          <c:tx>
            <c:rich>
              <a:bodyPr/>
              <a:lstStyle/>
              <a:p>
                <a:pPr>
                  <a:defRPr sz="1000" b="0" i="0" u="none" strike="noStrike" baseline="0">
                    <a:solidFill>
                      <a:srgbClr val="000000"/>
                    </a:solidFill>
                    <a:latin typeface="Calibri"/>
                    <a:ea typeface="Calibri"/>
                    <a:cs typeface="Calibri"/>
                  </a:defRPr>
                </a:pPr>
                <a:r>
                  <a:rPr lang="en-US"/>
                  <a:t>Saturday</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tickLblSkip val="2"/>
        <c:noMultiLvlLbl val="0"/>
      </c:catAx>
      <c:valAx>
        <c:axId val="1"/>
        <c:scaling>
          <c:orientation val="minMax"/>
          <c:max val="1"/>
          <c:min val="0"/>
        </c:scaling>
        <c:delete val="0"/>
        <c:axPos val="l"/>
        <c:majorGridlines/>
        <c:title>
          <c:tx>
            <c:rich>
              <a:bodyPr/>
              <a:lstStyle/>
              <a:p>
                <a:pPr>
                  <a:defRPr sz="1000" b="1" i="0" u="none" strike="noStrike" baseline="0">
                    <a:solidFill>
                      <a:srgbClr val="00CCFF"/>
                    </a:solidFill>
                    <a:latin typeface="Arial"/>
                    <a:ea typeface="Arial"/>
                    <a:cs typeface="Arial"/>
                  </a:defRPr>
                </a:pPr>
                <a:r>
                  <a:rPr lang="en-US"/>
                  <a:t>Fan (On|Off)</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81522976"/>
        <c:crosses val="autoZero"/>
        <c:crossBetween val="between"/>
        <c:majorUnit val="0.2"/>
      </c:valAx>
      <c:catAx>
        <c:axId val="3"/>
        <c:scaling>
          <c:orientation val="minMax"/>
        </c:scaling>
        <c:delete val="1"/>
        <c:axPos val="b"/>
        <c:majorTickMark val="out"/>
        <c:minorTickMark val="none"/>
        <c:tickLblPos val="nextTo"/>
        <c:crossAx val="4"/>
        <c:crosses val="autoZero"/>
        <c:auto val="1"/>
        <c:lblAlgn val="ctr"/>
        <c:lblOffset val="100"/>
        <c:noMultiLvlLbl val="0"/>
      </c:catAx>
      <c:valAx>
        <c:axId val="4"/>
        <c:scaling>
          <c:orientation val="minMax"/>
          <c:max val="1"/>
          <c:min val="0"/>
        </c:scaling>
        <c:delete val="0"/>
        <c:axPos val="r"/>
        <c:title>
          <c:tx>
            <c:rich>
              <a:bodyPr/>
              <a:lstStyle/>
              <a:p>
                <a:pPr>
                  <a:defRPr sz="1000" b="1" i="0" u="none" strike="noStrike" baseline="0">
                    <a:solidFill>
                      <a:srgbClr val="FF0000"/>
                    </a:solidFill>
                    <a:latin typeface="Arial"/>
                    <a:ea typeface="Arial"/>
                    <a:cs typeface="Arial"/>
                  </a:defRPr>
                </a:pPr>
                <a:r>
                  <a:rPr lang="en-US"/>
                  <a:t>Occupancy</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
        <c:crosses val="max"/>
        <c:crossBetween val="between"/>
        <c:majorUnit val="1"/>
      </c:valAx>
    </c:plotArea>
    <c:legend>
      <c:legendPos val="r"/>
      <c:layout>
        <c:manualLayout>
          <c:xMode val="edge"/>
          <c:yMode val="edge"/>
          <c:wMode val="edge"/>
          <c:hMode val="edge"/>
          <c:x val="0.29311295861953429"/>
          <c:y val="2.7719657289534846E-2"/>
          <c:w val="0.70426683699112091"/>
          <c:h val="0.10661347948246558"/>
        </c:manualLayout>
      </c:layout>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488" l="0.70000000000000062" r="0.70000000000000062" t="0.75000000000000488"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4</xdr:col>
      <xdr:colOff>19050</xdr:colOff>
      <xdr:row>20</xdr:row>
      <xdr:rowOff>349250</xdr:rowOff>
    </xdr:from>
    <xdr:to>
      <xdr:col>5</xdr:col>
      <xdr:colOff>1733550</xdr:colOff>
      <xdr:row>20</xdr:row>
      <xdr:rowOff>2101850</xdr:rowOff>
    </xdr:to>
    <xdr:pic>
      <xdr:nvPicPr>
        <xdr:cNvPr id="1234" name="Picture 2">
          <a:extLst>
            <a:ext uri="{FF2B5EF4-FFF2-40B4-BE49-F238E27FC236}">
              <a16:creationId xmlns:a16="http://schemas.microsoft.com/office/drawing/2014/main" id="{AA9163B4-DD42-49DE-8C07-F9C0E49120B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27550" y="10147300"/>
          <a:ext cx="3479800" cy="175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304800</xdr:colOff>
      <xdr:row>13</xdr:row>
      <xdr:rowOff>19050</xdr:rowOff>
    </xdr:from>
    <xdr:to>
      <xdr:col>5</xdr:col>
      <xdr:colOff>1466850</xdr:colOff>
      <xdr:row>13</xdr:row>
      <xdr:rowOff>2317750</xdr:rowOff>
    </xdr:to>
    <xdr:pic>
      <xdr:nvPicPr>
        <xdr:cNvPr id="1235" name="Picture 1">
          <a:extLst>
            <a:ext uri="{FF2B5EF4-FFF2-40B4-BE49-F238E27FC236}">
              <a16:creationId xmlns:a16="http://schemas.microsoft.com/office/drawing/2014/main" id="{990328F4-DE28-4BED-AA15-242F435AB4D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5448300"/>
          <a:ext cx="469265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31750</xdr:colOff>
      <xdr:row>21</xdr:row>
      <xdr:rowOff>298450</xdr:rowOff>
    </xdr:from>
    <xdr:to>
      <xdr:col>5</xdr:col>
      <xdr:colOff>1733550</xdr:colOff>
      <xdr:row>21</xdr:row>
      <xdr:rowOff>2063750</xdr:rowOff>
    </xdr:to>
    <xdr:pic>
      <xdr:nvPicPr>
        <xdr:cNvPr id="1236" name="Picture 2">
          <a:extLst>
            <a:ext uri="{FF2B5EF4-FFF2-40B4-BE49-F238E27FC236}">
              <a16:creationId xmlns:a16="http://schemas.microsoft.com/office/drawing/2014/main" id="{27CE4ABD-09C2-4A25-9A40-5073686E02A4}"/>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540250" y="12636500"/>
          <a:ext cx="346710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209550</xdr:colOff>
      <xdr:row>22</xdr:row>
      <xdr:rowOff>38100</xdr:rowOff>
    </xdr:to>
    <xdr:graphicFrame macro="">
      <xdr:nvGraphicFramePr>
        <xdr:cNvPr id="1053835" name="Chart 1">
          <a:extLst>
            <a:ext uri="{FF2B5EF4-FFF2-40B4-BE49-F238E27FC236}">
              <a16:creationId xmlns:a16="http://schemas.microsoft.com/office/drawing/2014/main" id="{B0CF2CB5-D33A-45F7-B84B-6FC07F0AFE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xdr:colOff>
      <xdr:row>23</xdr:row>
      <xdr:rowOff>12700</xdr:rowOff>
    </xdr:from>
    <xdr:to>
      <xdr:col>9</xdr:col>
      <xdr:colOff>215900</xdr:colOff>
      <xdr:row>45</xdr:row>
      <xdr:rowOff>57150</xdr:rowOff>
    </xdr:to>
    <xdr:graphicFrame macro="">
      <xdr:nvGraphicFramePr>
        <xdr:cNvPr id="1053836" name="Chart 3">
          <a:extLst>
            <a:ext uri="{FF2B5EF4-FFF2-40B4-BE49-F238E27FC236}">
              <a16:creationId xmlns:a16="http://schemas.microsoft.com/office/drawing/2014/main" id="{EB163397-15F0-4323-9312-A1C616343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6350</xdr:colOff>
      <xdr:row>45</xdr:row>
      <xdr:rowOff>127000</xdr:rowOff>
    </xdr:from>
    <xdr:to>
      <xdr:col>9</xdr:col>
      <xdr:colOff>215900</xdr:colOff>
      <xdr:row>68</xdr:row>
      <xdr:rowOff>12700</xdr:rowOff>
    </xdr:to>
    <xdr:graphicFrame macro="">
      <xdr:nvGraphicFramePr>
        <xdr:cNvPr id="1053837" name="Chart 4">
          <a:extLst>
            <a:ext uri="{FF2B5EF4-FFF2-40B4-BE49-F238E27FC236}">
              <a16:creationId xmlns:a16="http://schemas.microsoft.com/office/drawing/2014/main" id="{2B1C66EA-0411-4069-BB44-9AC9B8AD1A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463550</xdr:colOff>
      <xdr:row>0</xdr:row>
      <xdr:rowOff>95250</xdr:rowOff>
    </xdr:from>
    <xdr:to>
      <xdr:col>19</xdr:col>
      <xdr:colOff>165100</xdr:colOff>
      <xdr:row>22</xdr:row>
      <xdr:rowOff>120650</xdr:rowOff>
    </xdr:to>
    <xdr:graphicFrame macro="">
      <xdr:nvGraphicFramePr>
        <xdr:cNvPr id="1053838" name="Chart 5">
          <a:extLst>
            <a:ext uri="{FF2B5EF4-FFF2-40B4-BE49-F238E27FC236}">
              <a16:creationId xmlns:a16="http://schemas.microsoft.com/office/drawing/2014/main" id="{B6069A88-B6E3-4B78-854A-B9692CEF69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463550</xdr:colOff>
      <xdr:row>23</xdr:row>
      <xdr:rowOff>76200</xdr:rowOff>
    </xdr:from>
    <xdr:to>
      <xdr:col>19</xdr:col>
      <xdr:colOff>165100</xdr:colOff>
      <xdr:row>45</xdr:row>
      <xdr:rowOff>101600</xdr:rowOff>
    </xdr:to>
    <xdr:graphicFrame macro="">
      <xdr:nvGraphicFramePr>
        <xdr:cNvPr id="1053839" name="Chart 6">
          <a:extLst>
            <a:ext uri="{FF2B5EF4-FFF2-40B4-BE49-F238E27FC236}">
              <a16:creationId xmlns:a16="http://schemas.microsoft.com/office/drawing/2014/main" id="{FA1BBE14-9858-47BB-A6BD-B1C2102463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469900</xdr:colOff>
      <xdr:row>46</xdr:row>
      <xdr:rowOff>76200</xdr:rowOff>
    </xdr:from>
    <xdr:to>
      <xdr:col>19</xdr:col>
      <xdr:colOff>177800</xdr:colOff>
      <xdr:row>68</xdr:row>
      <xdr:rowOff>120650</xdr:rowOff>
    </xdr:to>
    <xdr:graphicFrame macro="">
      <xdr:nvGraphicFramePr>
        <xdr:cNvPr id="1053840" name="Chart 7">
          <a:extLst>
            <a:ext uri="{FF2B5EF4-FFF2-40B4-BE49-F238E27FC236}">
              <a16:creationId xmlns:a16="http://schemas.microsoft.com/office/drawing/2014/main" id="{2E08F8B9-8E5C-4AFB-8D96-E89742969F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69</xdr:row>
      <xdr:rowOff>44450</xdr:rowOff>
    </xdr:from>
    <xdr:to>
      <xdr:col>9</xdr:col>
      <xdr:colOff>209550</xdr:colOff>
      <xdr:row>91</xdr:row>
      <xdr:rowOff>76200</xdr:rowOff>
    </xdr:to>
    <xdr:graphicFrame macro="">
      <xdr:nvGraphicFramePr>
        <xdr:cNvPr id="1053841" name="Chart 4">
          <a:extLst>
            <a:ext uri="{FF2B5EF4-FFF2-40B4-BE49-F238E27FC236}">
              <a16:creationId xmlns:a16="http://schemas.microsoft.com/office/drawing/2014/main" id="{0DEE9B65-80C8-48F0-BBD2-BFFA92AF5A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342900</xdr:colOff>
      <xdr:row>0</xdr:row>
      <xdr:rowOff>0</xdr:rowOff>
    </xdr:from>
    <xdr:to>
      <xdr:col>31</xdr:col>
      <xdr:colOff>38100</xdr:colOff>
      <xdr:row>22</xdr:row>
      <xdr:rowOff>38100</xdr:rowOff>
    </xdr:to>
    <xdr:graphicFrame macro="">
      <xdr:nvGraphicFramePr>
        <xdr:cNvPr id="1053842" name="Chart 8">
          <a:extLst>
            <a:ext uri="{FF2B5EF4-FFF2-40B4-BE49-F238E27FC236}">
              <a16:creationId xmlns:a16="http://schemas.microsoft.com/office/drawing/2014/main" id="{4A646E6E-3ED7-4934-AC02-0232EF978F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342900</xdr:colOff>
      <xdr:row>23</xdr:row>
      <xdr:rowOff>12700</xdr:rowOff>
    </xdr:from>
    <xdr:to>
      <xdr:col>31</xdr:col>
      <xdr:colOff>50800</xdr:colOff>
      <xdr:row>45</xdr:row>
      <xdr:rowOff>57150</xdr:rowOff>
    </xdr:to>
    <xdr:graphicFrame macro="">
      <xdr:nvGraphicFramePr>
        <xdr:cNvPr id="1053843" name="Chart 3">
          <a:extLst>
            <a:ext uri="{FF2B5EF4-FFF2-40B4-BE49-F238E27FC236}">
              <a16:creationId xmlns:a16="http://schemas.microsoft.com/office/drawing/2014/main" id="{21D6388F-8BD1-4295-9FC9-4901AE3F33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21</xdr:col>
      <xdr:colOff>342900</xdr:colOff>
      <xdr:row>45</xdr:row>
      <xdr:rowOff>127000</xdr:rowOff>
    </xdr:from>
    <xdr:to>
      <xdr:col>31</xdr:col>
      <xdr:colOff>50800</xdr:colOff>
      <xdr:row>68</xdr:row>
      <xdr:rowOff>12700</xdr:rowOff>
    </xdr:to>
    <xdr:graphicFrame macro="">
      <xdr:nvGraphicFramePr>
        <xdr:cNvPr id="1053844" name="Chart 4">
          <a:extLst>
            <a:ext uri="{FF2B5EF4-FFF2-40B4-BE49-F238E27FC236}">
              <a16:creationId xmlns:a16="http://schemas.microsoft.com/office/drawing/2014/main" id="{2192E09A-9C0C-4994-A958-F48AC2AEFD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31</xdr:col>
      <xdr:colOff>292100</xdr:colOff>
      <xdr:row>0</xdr:row>
      <xdr:rowOff>95250</xdr:rowOff>
    </xdr:from>
    <xdr:to>
      <xdr:col>40</xdr:col>
      <xdr:colOff>501650</xdr:colOff>
      <xdr:row>22</xdr:row>
      <xdr:rowOff>120650</xdr:rowOff>
    </xdr:to>
    <xdr:graphicFrame macro="">
      <xdr:nvGraphicFramePr>
        <xdr:cNvPr id="1053845" name="Chart 5">
          <a:extLst>
            <a:ext uri="{FF2B5EF4-FFF2-40B4-BE49-F238E27FC236}">
              <a16:creationId xmlns:a16="http://schemas.microsoft.com/office/drawing/2014/main" id="{1503402C-23D4-48EE-B742-F1ABC8FDE8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31</xdr:col>
      <xdr:colOff>292100</xdr:colOff>
      <xdr:row>23</xdr:row>
      <xdr:rowOff>76200</xdr:rowOff>
    </xdr:from>
    <xdr:to>
      <xdr:col>40</xdr:col>
      <xdr:colOff>501650</xdr:colOff>
      <xdr:row>45</xdr:row>
      <xdr:rowOff>101600</xdr:rowOff>
    </xdr:to>
    <xdr:graphicFrame macro="">
      <xdr:nvGraphicFramePr>
        <xdr:cNvPr id="1053846" name="Chart 6">
          <a:extLst>
            <a:ext uri="{FF2B5EF4-FFF2-40B4-BE49-F238E27FC236}">
              <a16:creationId xmlns:a16="http://schemas.microsoft.com/office/drawing/2014/main" id="{DF8A6FAC-64F0-4E36-AFEF-1A631BBB31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31</xdr:col>
      <xdr:colOff>304800</xdr:colOff>
      <xdr:row>46</xdr:row>
      <xdr:rowOff>76200</xdr:rowOff>
    </xdr:from>
    <xdr:to>
      <xdr:col>40</xdr:col>
      <xdr:colOff>508000</xdr:colOff>
      <xdr:row>68</xdr:row>
      <xdr:rowOff>120650</xdr:rowOff>
    </xdr:to>
    <xdr:graphicFrame macro="">
      <xdr:nvGraphicFramePr>
        <xdr:cNvPr id="1053847" name="Chart 7">
          <a:extLst>
            <a:ext uri="{FF2B5EF4-FFF2-40B4-BE49-F238E27FC236}">
              <a16:creationId xmlns:a16="http://schemas.microsoft.com/office/drawing/2014/main" id="{09761146-649D-4845-9A63-4AEA442DEC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21</xdr:col>
      <xdr:colOff>342900</xdr:colOff>
      <xdr:row>69</xdr:row>
      <xdr:rowOff>44450</xdr:rowOff>
    </xdr:from>
    <xdr:to>
      <xdr:col>31</xdr:col>
      <xdr:colOff>38100</xdr:colOff>
      <xdr:row>91</xdr:row>
      <xdr:rowOff>76200</xdr:rowOff>
    </xdr:to>
    <xdr:graphicFrame macro="">
      <xdr:nvGraphicFramePr>
        <xdr:cNvPr id="1053848" name="Chart 4">
          <a:extLst>
            <a:ext uri="{FF2B5EF4-FFF2-40B4-BE49-F238E27FC236}">
              <a16:creationId xmlns:a16="http://schemas.microsoft.com/office/drawing/2014/main" id="{CDB2FC10-DC54-47C7-9031-5A0ED69699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corecard_Supermarke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nl/projects/AEDG/Lodging/PTAC%20Rulemaking%20Prototype/sim_input_assumptions/PTAC&amp;PTHP_PerformanceAssumption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nl/projects/Documents%20and%20Settings/d3l162/Desktop/Book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Baseline Description"/>
      <sheetName val="HVAC Zoning"/>
      <sheetName val="Zone Summary"/>
      <sheetName val="Outdoor&amp;Supply Air"/>
      <sheetName val="Refrigeration Rack"/>
      <sheetName val="Compressor"/>
      <sheetName val="Lookup"/>
      <sheetName val="Schedules"/>
      <sheetName val="BremenInfo"/>
      <sheetName val="IssaquahInfo"/>
      <sheetName val="OldRoomInformation"/>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efficients"/>
      <sheetName val="DOE2 Performance Curves"/>
      <sheetName val="Fan Inputs (Sensitivity)"/>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TAC 9000 Btuh"/>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Tinsley, Sarah" id="{C8722D3D-0FBE-4930-B40B-333D58847537}" userId="S::21t@ornl.gov::9aec43f3-04ef-4b14-9ff3-bdcc3a51d86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11" dT="2019-06-13T12:45:48.01" personId="{C8722D3D-0FBE-4930-B40B-333D58847537}" id="{C04C4D6F-16A5-442B-865A-E0BCD410E482}">
    <text>Mapped as "BreakRoom" in the large office model. Can assume the same here? However, i don't have the ASHRAE 90.1 standards for each of the vintages... So I will just refer to the comment below.</text>
  </threadedComment>
  <threadedComment ref="E11" dT="2019-06-13T12:57:39.06" personId="{C8722D3D-0FBE-4930-B40B-333D58847537}" id="{19CF6019-6A34-46DC-A6CB-E721B1F048B1}" parentId="{C04C4D6F-16A5-442B-865A-E0BCD410E482}">
    <text>When I use the same values as were used for "Lobby," I get the same weighted average values (except for the one for 2004, which is off by 0.01) that are listed in the the tables in the final detailed report. Thus, this is what I am currentlty using in this scorecard report.</text>
  </threadedComment>
</ThreadedComments>
</file>

<file path=xl/threadedComments/threadedComment2.xml><?xml version="1.0" encoding="utf-8"?>
<ThreadedComments xmlns="http://schemas.microsoft.com/office/spreadsheetml/2018/threadedcomments" xmlns:x="http://schemas.openxmlformats.org/spreadsheetml/2006/main">
  <threadedComment ref="D4" dT="2019-06-07T15:23:35.30" personId="{C8722D3D-0FBE-4930-B40B-333D58847537}" id="{0C2E86F0-676F-4FE6-A629-8C473D764040}">
    <text>Types taken from ASHRAE 90.1 (2004), Table 9.6.1. 
These types also match those in the OpenStudio_Standards workbook (with the exceptions of Lounge/Recreation and Classroom/Lecture/Training, which are not included in the OpenStudio_Standards workbook).</text>
  </threadedComment>
  <threadedComment ref="I18" dT="2019-06-14T13:47:57.31" personId="{C8722D3D-0FBE-4930-B40B-333D58847537}" id="{E552BAF4-9316-4983-BEB2-32DC57352400}">
    <text>I copied this formula from the original PNNL medium office scorecard; however, I just wanted to make a note that the formula for these totals for the small and medium offices differ from that in the large office scorecard. The formula in the large office seems to account for multipliers that do NOT equal 1.</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 Id="rId4" Type="http://schemas.microsoft.com/office/2017/10/relationships/threadedComment" Target="../threadedComments/threadedComment2.xm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45B36-145B-4962-8CE1-8C3B3D5ED941}">
  <dimension ref="A1:A12"/>
  <sheetViews>
    <sheetView tabSelected="1" zoomScale="181" workbookViewId="0">
      <selection activeCell="A12" sqref="A12"/>
    </sheetView>
  </sheetViews>
  <sheetFormatPr defaultColWidth="10.77734375" defaultRowHeight="14.5" x14ac:dyDescent="0.35"/>
  <cols>
    <col min="1" max="1" width="107.5546875" style="443" customWidth="1"/>
    <col min="2" max="16384" width="10.77734375" style="443"/>
  </cols>
  <sheetData>
    <row r="1" spans="1:1" ht="21" x14ac:dyDescent="0.5">
      <c r="A1" s="442" t="s">
        <v>400</v>
      </c>
    </row>
    <row r="2" spans="1:1" x14ac:dyDescent="0.35">
      <c r="A2" s="444">
        <v>43784</v>
      </c>
    </row>
    <row r="3" spans="1:1" x14ac:dyDescent="0.35">
      <c r="A3" s="444"/>
    </row>
    <row r="4" spans="1:1" x14ac:dyDescent="0.35">
      <c r="A4" s="445" t="s">
        <v>401</v>
      </c>
    </row>
    <row r="5" spans="1:1" ht="29" x14ac:dyDescent="0.35">
      <c r="A5" s="446" t="s">
        <v>407</v>
      </c>
    </row>
    <row r="6" spans="1:1" ht="29" x14ac:dyDescent="0.35">
      <c r="A6" s="446" t="s">
        <v>402</v>
      </c>
    </row>
    <row r="7" spans="1:1" x14ac:dyDescent="0.35">
      <c r="A7" s="447"/>
    </row>
    <row r="8" spans="1:1" x14ac:dyDescent="0.35">
      <c r="A8" s="446"/>
    </row>
    <row r="9" spans="1:1" x14ac:dyDescent="0.35">
      <c r="A9" s="445" t="s">
        <v>403</v>
      </c>
    </row>
    <row r="10" spans="1:1" x14ac:dyDescent="0.35">
      <c r="A10" s="443" t="s">
        <v>404</v>
      </c>
    </row>
    <row r="11" spans="1:1" x14ac:dyDescent="0.35">
      <c r="A11" s="443" t="s">
        <v>405</v>
      </c>
    </row>
    <row r="12" spans="1:1" x14ac:dyDescent="0.35">
      <c r="A12" s="443" t="s">
        <v>406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U1:AP91"/>
  <sheetViews>
    <sheetView workbookViewId="0"/>
  </sheetViews>
  <sheetFormatPr defaultRowHeight="10.5" x14ac:dyDescent="0.25"/>
  <cols>
    <col min="42" max="42" width="9.33203125" style="37" customWidth="1"/>
  </cols>
  <sheetData>
    <row r="1" spans="21:21" x14ac:dyDescent="0.25">
      <c r="U1" s="36"/>
    </row>
    <row r="2" spans="21:21" x14ac:dyDescent="0.25">
      <c r="U2" s="36"/>
    </row>
    <row r="3" spans="21:21" x14ac:dyDescent="0.25">
      <c r="U3" s="36"/>
    </row>
    <row r="4" spans="21:21" x14ac:dyDescent="0.25">
      <c r="U4" s="36"/>
    </row>
    <row r="5" spans="21:21" x14ac:dyDescent="0.25">
      <c r="U5" s="36"/>
    </row>
    <row r="6" spans="21:21" x14ac:dyDescent="0.25">
      <c r="U6" s="36"/>
    </row>
    <row r="7" spans="21:21" x14ac:dyDescent="0.25">
      <c r="U7" s="36"/>
    </row>
    <row r="8" spans="21:21" x14ac:dyDescent="0.25">
      <c r="U8" s="36"/>
    </row>
    <row r="9" spans="21:21" x14ac:dyDescent="0.25">
      <c r="U9" s="36"/>
    </row>
    <row r="10" spans="21:21" x14ac:dyDescent="0.25">
      <c r="U10" s="36"/>
    </row>
    <row r="11" spans="21:21" x14ac:dyDescent="0.25">
      <c r="U11" s="36"/>
    </row>
    <row r="12" spans="21:21" x14ac:dyDescent="0.25">
      <c r="U12" s="36"/>
    </row>
    <row r="13" spans="21:21" x14ac:dyDescent="0.25">
      <c r="U13" s="36"/>
    </row>
    <row r="14" spans="21:21" x14ac:dyDescent="0.25">
      <c r="U14" s="36"/>
    </row>
    <row r="15" spans="21:21" x14ac:dyDescent="0.25">
      <c r="U15" s="36"/>
    </row>
    <row r="16" spans="21:21" x14ac:dyDescent="0.25">
      <c r="U16" s="36"/>
    </row>
    <row r="17" spans="21:21" x14ac:dyDescent="0.25">
      <c r="U17" s="36"/>
    </row>
    <row r="18" spans="21:21" x14ac:dyDescent="0.25">
      <c r="U18" s="36"/>
    </row>
    <row r="19" spans="21:21" x14ac:dyDescent="0.25">
      <c r="U19" s="36"/>
    </row>
    <row r="20" spans="21:21" x14ac:dyDescent="0.25">
      <c r="U20" s="36"/>
    </row>
    <row r="21" spans="21:21" x14ac:dyDescent="0.25">
      <c r="U21" s="36"/>
    </row>
    <row r="22" spans="21:21" x14ac:dyDescent="0.25">
      <c r="U22" s="36"/>
    </row>
    <row r="23" spans="21:21" x14ac:dyDescent="0.25">
      <c r="U23" s="36"/>
    </row>
    <row r="24" spans="21:21" x14ac:dyDescent="0.25">
      <c r="U24" s="36"/>
    </row>
    <row r="25" spans="21:21" x14ac:dyDescent="0.25">
      <c r="U25" s="36"/>
    </row>
    <row r="26" spans="21:21" x14ac:dyDescent="0.25">
      <c r="U26" s="36"/>
    </row>
    <row r="27" spans="21:21" x14ac:dyDescent="0.25">
      <c r="U27" s="36"/>
    </row>
    <row r="28" spans="21:21" x14ac:dyDescent="0.25">
      <c r="U28" s="36"/>
    </row>
    <row r="29" spans="21:21" x14ac:dyDescent="0.25">
      <c r="U29" s="36"/>
    </row>
    <row r="30" spans="21:21" x14ac:dyDescent="0.25">
      <c r="U30" s="36"/>
    </row>
    <row r="31" spans="21:21" x14ac:dyDescent="0.25">
      <c r="U31" s="36"/>
    </row>
    <row r="32" spans="21:21" x14ac:dyDescent="0.25">
      <c r="U32" s="36"/>
    </row>
    <row r="33" spans="21:21" x14ac:dyDescent="0.25">
      <c r="U33" s="36"/>
    </row>
    <row r="34" spans="21:21" x14ac:dyDescent="0.25">
      <c r="U34" s="36"/>
    </row>
    <row r="35" spans="21:21" x14ac:dyDescent="0.25">
      <c r="U35" s="36"/>
    </row>
    <row r="36" spans="21:21" x14ac:dyDescent="0.25">
      <c r="U36" s="36"/>
    </row>
    <row r="37" spans="21:21" x14ac:dyDescent="0.25">
      <c r="U37" s="36"/>
    </row>
    <row r="38" spans="21:21" x14ac:dyDescent="0.25">
      <c r="U38" s="36"/>
    </row>
    <row r="39" spans="21:21" x14ac:dyDescent="0.25">
      <c r="U39" s="36"/>
    </row>
    <row r="40" spans="21:21" x14ac:dyDescent="0.25">
      <c r="U40" s="36"/>
    </row>
    <row r="41" spans="21:21" x14ac:dyDescent="0.25">
      <c r="U41" s="36"/>
    </row>
    <row r="42" spans="21:21" x14ac:dyDescent="0.25">
      <c r="U42" s="36"/>
    </row>
    <row r="43" spans="21:21" x14ac:dyDescent="0.25">
      <c r="U43" s="36"/>
    </row>
    <row r="44" spans="21:21" x14ac:dyDescent="0.25">
      <c r="U44" s="36"/>
    </row>
    <row r="45" spans="21:21" x14ac:dyDescent="0.25">
      <c r="U45" s="36"/>
    </row>
    <row r="46" spans="21:21" x14ac:dyDescent="0.25">
      <c r="U46" s="36"/>
    </row>
    <row r="47" spans="21:21" x14ac:dyDescent="0.25">
      <c r="U47" s="36"/>
    </row>
    <row r="48" spans="21:21" x14ac:dyDescent="0.25">
      <c r="U48" s="36"/>
    </row>
    <row r="49" spans="21:21" x14ac:dyDescent="0.25">
      <c r="U49" s="36"/>
    </row>
    <row r="50" spans="21:21" x14ac:dyDescent="0.25">
      <c r="U50" s="36"/>
    </row>
    <row r="51" spans="21:21" x14ac:dyDescent="0.25">
      <c r="U51" s="36"/>
    </row>
    <row r="52" spans="21:21" x14ac:dyDescent="0.25">
      <c r="U52" s="36"/>
    </row>
    <row r="53" spans="21:21" x14ac:dyDescent="0.25">
      <c r="U53" s="36"/>
    </row>
    <row r="54" spans="21:21" x14ac:dyDescent="0.25">
      <c r="U54" s="36"/>
    </row>
    <row r="55" spans="21:21" x14ac:dyDescent="0.25">
      <c r="U55" s="36"/>
    </row>
    <row r="56" spans="21:21" x14ac:dyDescent="0.25">
      <c r="U56" s="36"/>
    </row>
    <row r="57" spans="21:21" x14ac:dyDescent="0.25">
      <c r="U57" s="36"/>
    </row>
    <row r="58" spans="21:21" x14ac:dyDescent="0.25">
      <c r="U58" s="36"/>
    </row>
    <row r="59" spans="21:21" x14ac:dyDescent="0.25">
      <c r="U59" s="36"/>
    </row>
    <row r="60" spans="21:21" x14ac:dyDescent="0.25">
      <c r="U60" s="36"/>
    </row>
    <row r="61" spans="21:21" x14ac:dyDescent="0.25">
      <c r="U61" s="36"/>
    </row>
    <row r="62" spans="21:21" x14ac:dyDescent="0.25">
      <c r="U62" s="36"/>
    </row>
    <row r="63" spans="21:21" x14ac:dyDescent="0.25">
      <c r="U63" s="36"/>
    </row>
    <row r="64" spans="21:21" x14ac:dyDescent="0.25">
      <c r="U64" s="36"/>
    </row>
    <row r="65" spans="21:21" x14ac:dyDescent="0.25">
      <c r="U65" s="36"/>
    </row>
    <row r="66" spans="21:21" x14ac:dyDescent="0.25">
      <c r="U66" s="36"/>
    </row>
    <row r="67" spans="21:21" x14ac:dyDescent="0.25">
      <c r="U67" s="36"/>
    </row>
    <row r="68" spans="21:21" x14ac:dyDescent="0.25">
      <c r="U68" s="36"/>
    </row>
    <row r="69" spans="21:21" x14ac:dyDescent="0.25">
      <c r="U69" s="36"/>
    </row>
    <row r="70" spans="21:21" x14ac:dyDescent="0.25">
      <c r="U70" s="36"/>
    </row>
    <row r="71" spans="21:21" x14ac:dyDescent="0.25">
      <c r="U71" s="36"/>
    </row>
    <row r="72" spans="21:21" x14ac:dyDescent="0.25">
      <c r="U72" s="36"/>
    </row>
    <row r="73" spans="21:21" x14ac:dyDescent="0.25">
      <c r="U73" s="36"/>
    </row>
    <row r="74" spans="21:21" x14ac:dyDescent="0.25">
      <c r="U74" s="36"/>
    </row>
    <row r="75" spans="21:21" x14ac:dyDescent="0.25">
      <c r="U75" s="36"/>
    </row>
    <row r="76" spans="21:21" x14ac:dyDescent="0.25">
      <c r="U76" s="36"/>
    </row>
    <row r="77" spans="21:21" x14ac:dyDescent="0.25">
      <c r="U77" s="36"/>
    </row>
    <row r="78" spans="21:21" x14ac:dyDescent="0.25">
      <c r="U78" s="36"/>
    </row>
    <row r="79" spans="21:21" x14ac:dyDescent="0.25">
      <c r="U79" s="36"/>
    </row>
    <row r="80" spans="21:21" x14ac:dyDescent="0.25">
      <c r="U80" s="36"/>
    </row>
    <row r="81" spans="21:21" x14ac:dyDescent="0.25">
      <c r="U81" s="36"/>
    </row>
    <row r="82" spans="21:21" x14ac:dyDescent="0.25">
      <c r="U82" s="36"/>
    </row>
    <row r="83" spans="21:21" x14ac:dyDescent="0.25">
      <c r="U83" s="36"/>
    </row>
    <row r="84" spans="21:21" x14ac:dyDescent="0.25">
      <c r="U84" s="36"/>
    </row>
    <row r="85" spans="21:21" x14ac:dyDescent="0.25">
      <c r="U85" s="36"/>
    </row>
    <row r="86" spans="21:21" x14ac:dyDescent="0.25">
      <c r="U86" s="36"/>
    </row>
    <row r="87" spans="21:21" x14ac:dyDescent="0.25">
      <c r="U87" s="36"/>
    </row>
    <row r="88" spans="21:21" x14ac:dyDescent="0.25">
      <c r="U88" s="36"/>
    </row>
    <row r="89" spans="21:21" x14ac:dyDescent="0.25">
      <c r="U89" s="36"/>
    </row>
    <row r="90" spans="21:21" x14ac:dyDescent="0.25">
      <c r="U90" s="36"/>
    </row>
    <row r="91" spans="21:21" x14ac:dyDescent="0.25">
      <c r="U91" s="36"/>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FF00"/>
  </sheetPr>
  <dimension ref="A1:K129"/>
  <sheetViews>
    <sheetView zoomScale="70" zoomScaleNormal="70" workbookViewId="0">
      <selection activeCell="K7" sqref="K7"/>
    </sheetView>
  </sheetViews>
  <sheetFormatPr defaultColWidth="10.33203125" defaultRowHeight="12.5" x14ac:dyDescent="0.25"/>
  <cols>
    <col min="1" max="1" width="5" style="3" customWidth="1"/>
    <col min="2" max="2" width="25.33203125" style="3" customWidth="1"/>
    <col min="3" max="3" width="17.6640625" style="3" customWidth="1"/>
    <col min="4" max="6" width="30.88671875" style="85" customWidth="1"/>
    <col min="7" max="7" width="30.88671875" style="15" customWidth="1"/>
    <col min="8" max="16384" width="10.33203125" style="1"/>
  </cols>
  <sheetData>
    <row r="1" spans="1:11" s="137" customFormat="1" ht="20.25" customHeight="1" x14ac:dyDescent="0.25">
      <c r="A1" s="92" t="s">
        <v>209</v>
      </c>
      <c r="B1" s="81"/>
      <c r="C1" s="81"/>
      <c r="D1" s="81"/>
      <c r="E1" s="81"/>
      <c r="F1" s="81"/>
      <c r="G1" s="81"/>
      <c r="H1" s="136"/>
    </row>
    <row r="2" spans="1:11" s="137" customFormat="1" ht="15" customHeight="1" thickBot="1" x14ac:dyDescent="0.3">
      <c r="A2" s="93" t="s">
        <v>399</v>
      </c>
      <c r="B2" s="138"/>
      <c r="C2" s="138"/>
      <c r="D2" s="138"/>
      <c r="E2" s="138"/>
      <c r="F2" s="138"/>
      <c r="G2" s="138"/>
      <c r="H2" s="139"/>
      <c r="I2" s="134"/>
      <c r="J2" s="134"/>
      <c r="K2" s="134"/>
    </row>
    <row r="3" spans="1:11" x14ac:dyDescent="0.25">
      <c r="A3" s="368"/>
      <c r="B3" s="370" t="s">
        <v>85</v>
      </c>
      <c r="C3" s="371"/>
      <c r="D3" s="370" t="s">
        <v>176</v>
      </c>
      <c r="E3" s="370"/>
      <c r="F3" s="370"/>
      <c r="G3" s="374" t="s">
        <v>86</v>
      </c>
      <c r="H3" s="140"/>
    </row>
    <row r="4" spans="1:11" x14ac:dyDescent="0.25">
      <c r="A4" s="369"/>
      <c r="B4" s="372"/>
      <c r="C4" s="373"/>
      <c r="D4" s="372"/>
      <c r="E4" s="372"/>
      <c r="F4" s="372"/>
      <c r="G4" s="375"/>
      <c r="H4" s="140"/>
    </row>
    <row r="5" spans="1:11" s="2" customFormat="1" x14ac:dyDescent="0.25">
      <c r="A5" s="369"/>
      <c r="B5" s="372"/>
      <c r="C5" s="373"/>
      <c r="D5" s="372"/>
      <c r="E5" s="372"/>
      <c r="F5" s="372"/>
      <c r="G5" s="376"/>
      <c r="H5" s="141"/>
    </row>
    <row r="6" spans="1:11" s="3" customFormat="1" ht="18" thickBot="1" x14ac:dyDescent="0.3">
      <c r="A6" s="385" t="s">
        <v>14</v>
      </c>
      <c r="B6" s="386"/>
      <c r="C6" s="386"/>
      <c r="D6" s="142"/>
      <c r="E6" s="142"/>
      <c r="F6" s="142"/>
      <c r="G6" s="143"/>
      <c r="H6" s="144"/>
    </row>
    <row r="7" spans="1:11" s="3" customFormat="1" ht="15" customHeight="1" x14ac:dyDescent="0.25">
      <c r="A7" s="5"/>
      <c r="B7" s="387" t="s">
        <v>87</v>
      </c>
      <c r="C7" s="388"/>
      <c r="D7" s="389" t="s">
        <v>88</v>
      </c>
      <c r="E7" s="390"/>
      <c r="F7" s="391"/>
      <c r="G7" s="4"/>
      <c r="H7" s="144"/>
    </row>
    <row r="8" spans="1:11" ht="197.4" customHeight="1" x14ac:dyDescent="0.25">
      <c r="A8" s="145"/>
      <c r="B8" s="392" t="s">
        <v>89</v>
      </c>
      <c r="C8" s="393"/>
      <c r="D8" s="95" t="s">
        <v>269</v>
      </c>
      <c r="E8" s="146" t="s">
        <v>265</v>
      </c>
      <c r="F8" s="96" t="s">
        <v>266</v>
      </c>
      <c r="G8" s="61" t="s">
        <v>267</v>
      </c>
      <c r="H8" s="140"/>
    </row>
    <row r="9" spans="1:11" ht="14.4" customHeight="1" x14ac:dyDescent="0.25">
      <c r="A9" s="94"/>
      <c r="B9" s="402" t="s">
        <v>90</v>
      </c>
      <c r="C9" s="403"/>
      <c r="D9" s="404" t="s">
        <v>248</v>
      </c>
      <c r="E9" s="405"/>
      <c r="F9" s="406"/>
      <c r="G9" s="61"/>
    </row>
    <row r="10" spans="1:11" ht="14.4" customHeight="1" x14ac:dyDescent="0.25">
      <c r="A10" s="97"/>
      <c r="B10" s="315" t="s">
        <v>91</v>
      </c>
      <c r="C10" s="316"/>
      <c r="D10" s="399" t="s">
        <v>210</v>
      </c>
      <c r="E10" s="400"/>
      <c r="F10" s="401"/>
      <c r="G10" s="68"/>
    </row>
    <row r="11" spans="1:11" ht="50.25" customHeight="1" thickBot="1" x14ac:dyDescent="0.3">
      <c r="A11" s="97"/>
      <c r="B11" s="394" t="s">
        <v>92</v>
      </c>
      <c r="C11" s="395"/>
      <c r="D11" s="396" t="s">
        <v>270</v>
      </c>
      <c r="E11" s="397"/>
      <c r="F11" s="398"/>
      <c r="G11" s="68"/>
    </row>
    <row r="12" spans="1:11" ht="17.399999999999999" customHeight="1" thickBot="1" x14ac:dyDescent="0.3">
      <c r="A12" s="338" t="s">
        <v>15</v>
      </c>
      <c r="B12" s="339"/>
      <c r="C12" s="339"/>
      <c r="D12" s="98"/>
      <c r="E12" s="98"/>
      <c r="F12" s="98"/>
      <c r="G12" s="62"/>
    </row>
    <row r="13" spans="1:11" s="2" customFormat="1" ht="30" customHeight="1" x14ac:dyDescent="0.25">
      <c r="A13" s="6"/>
      <c r="B13" s="380" t="s">
        <v>93</v>
      </c>
      <c r="C13" s="381"/>
      <c r="D13" s="382" t="s">
        <v>156</v>
      </c>
      <c r="E13" s="383"/>
      <c r="F13" s="384"/>
      <c r="G13" s="63"/>
    </row>
    <row r="14" spans="1:11" ht="184.5" customHeight="1" x14ac:dyDescent="0.25">
      <c r="A14" s="7"/>
      <c r="B14" s="315" t="s">
        <v>94</v>
      </c>
      <c r="C14" s="316"/>
      <c r="D14" s="407"/>
      <c r="E14" s="408"/>
      <c r="F14" s="409"/>
      <c r="G14" s="64"/>
    </row>
    <row r="15" spans="1:11" ht="13" x14ac:dyDescent="0.25">
      <c r="A15" s="94"/>
      <c r="B15" s="315" t="s">
        <v>95</v>
      </c>
      <c r="C15" s="316"/>
      <c r="D15" s="377">
        <v>1.5</v>
      </c>
      <c r="E15" s="378"/>
      <c r="F15" s="379"/>
      <c r="G15" s="64"/>
    </row>
    <row r="16" spans="1:11" s="2" customFormat="1" ht="30" customHeight="1" x14ac:dyDescent="0.25">
      <c r="A16" s="89"/>
      <c r="B16" s="315" t="s">
        <v>16</v>
      </c>
      <c r="C16" s="332"/>
      <c r="D16" s="377">
        <v>3</v>
      </c>
      <c r="E16" s="378"/>
      <c r="F16" s="379"/>
      <c r="G16" s="65"/>
    </row>
    <row r="17" spans="1:7" s="2" customFormat="1" ht="76.5" customHeight="1" x14ac:dyDescent="0.25">
      <c r="A17" s="89"/>
      <c r="B17" s="315" t="s">
        <v>96</v>
      </c>
      <c r="C17" s="316"/>
      <c r="D17" s="287" t="s">
        <v>206</v>
      </c>
      <c r="E17" s="288"/>
      <c r="F17" s="289"/>
      <c r="G17" s="326" t="s">
        <v>211</v>
      </c>
    </row>
    <row r="18" spans="1:7" ht="15" customHeight="1" x14ac:dyDescent="0.25">
      <c r="A18" s="94"/>
      <c r="B18" s="417" t="s">
        <v>17</v>
      </c>
      <c r="C18" s="352"/>
      <c r="D18" s="412" t="s">
        <v>249</v>
      </c>
      <c r="E18" s="413"/>
      <c r="F18" s="414"/>
      <c r="G18" s="331"/>
    </row>
    <row r="19" spans="1:7" x14ac:dyDescent="0.25">
      <c r="A19" s="94"/>
      <c r="B19" s="315" t="s">
        <v>18</v>
      </c>
      <c r="C19" s="352"/>
      <c r="D19" s="377" t="s">
        <v>212</v>
      </c>
      <c r="E19" s="378"/>
      <c r="F19" s="379"/>
      <c r="G19" s="327"/>
    </row>
    <row r="20" spans="1:7" x14ac:dyDescent="0.25">
      <c r="A20" s="94"/>
      <c r="B20" s="315" t="s">
        <v>19</v>
      </c>
      <c r="C20" s="352"/>
      <c r="D20" s="284" t="s">
        <v>213</v>
      </c>
      <c r="E20" s="418"/>
      <c r="F20" s="419"/>
      <c r="G20" s="66"/>
    </row>
    <row r="21" spans="1:7" ht="200" customHeight="1" x14ac:dyDescent="0.25">
      <c r="A21" s="94"/>
      <c r="B21" s="421" t="s">
        <v>13</v>
      </c>
      <c r="C21" s="366"/>
      <c r="D21" s="296" t="s">
        <v>381</v>
      </c>
      <c r="E21" s="415" t="s">
        <v>272</v>
      </c>
      <c r="F21" s="416"/>
      <c r="G21" s="67"/>
    </row>
    <row r="22" spans="1:7" ht="200" customHeight="1" x14ac:dyDescent="0.25">
      <c r="A22" s="94"/>
      <c r="B22" s="422"/>
      <c r="C22" s="423"/>
      <c r="D22" s="297"/>
      <c r="E22" s="420" t="s">
        <v>271</v>
      </c>
      <c r="F22" s="416"/>
      <c r="G22" s="67"/>
    </row>
    <row r="23" spans="1:7" ht="54.75" customHeight="1" x14ac:dyDescent="0.25">
      <c r="A23" s="94"/>
      <c r="B23" s="315" t="s">
        <v>97</v>
      </c>
      <c r="C23" s="316"/>
      <c r="D23" s="284">
        <v>13</v>
      </c>
      <c r="E23" s="285"/>
      <c r="F23" s="286"/>
      <c r="G23" s="61"/>
    </row>
    <row r="24" spans="1:7" ht="45.75" customHeight="1" x14ac:dyDescent="0.25">
      <c r="A24" s="97"/>
      <c r="B24" s="315" t="s">
        <v>98</v>
      </c>
      <c r="C24" s="316"/>
      <c r="D24" s="284" t="s">
        <v>154</v>
      </c>
      <c r="E24" s="285"/>
      <c r="F24" s="286"/>
      <c r="G24" s="68"/>
    </row>
    <row r="25" spans="1:7" ht="36" customHeight="1" thickBot="1" x14ac:dyDescent="0.3">
      <c r="A25" s="97"/>
      <c r="B25" s="365" t="s">
        <v>99</v>
      </c>
      <c r="C25" s="366"/>
      <c r="D25" s="281" t="s">
        <v>155</v>
      </c>
      <c r="E25" s="282"/>
      <c r="F25" s="283"/>
      <c r="G25" s="68"/>
    </row>
    <row r="26" spans="1:7" ht="18" customHeight="1" thickBot="1" x14ac:dyDescent="0.3">
      <c r="A26" s="336" t="s">
        <v>100</v>
      </c>
      <c r="B26" s="337"/>
      <c r="C26" s="337"/>
      <c r="D26" s="101"/>
      <c r="E26" s="101"/>
      <c r="F26" s="101"/>
      <c r="G26" s="69"/>
    </row>
    <row r="27" spans="1:7" ht="15" customHeight="1" x14ac:dyDescent="0.25">
      <c r="A27" s="102"/>
      <c r="B27" s="154" t="s">
        <v>20</v>
      </c>
      <c r="C27" s="147"/>
      <c r="D27" s="84"/>
      <c r="E27" s="84"/>
      <c r="F27" s="84"/>
      <c r="G27" s="70"/>
    </row>
    <row r="28" spans="1:7" s="2" customFormat="1" ht="112.5" customHeight="1" x14ac:dyDescent="0.25">
      <c r="A28" s="89"/>
      <c r="B28" s="103" t="s">
        <v>101</v>
      </c>
      <c r="C28" s="156"/>
      <c r="D28" s="284" t="s">
        <v>177</v>
      </c>
      <c r="E28" s="285"/>
      <c r="F28" s="286"/>
      <c r="G28" s="66" t="s">
        <v>214</v>
      </c>
    </row>
    <row r="29" spans="1:7" s="2" customFormat="1" ht="30.75" customHeight="1" x14ac:dyDescent="0.25">
      <c r="A29" s="89"/>
      <c r="B29" s="315" t="s">
        <v>255</v>
      </c>
      <c r="C29" s="318"/>
      <c r="D29" s="298" t="s">
        <v>215</v>
      </c>
      <c r="E29" s="299"/>
      <c r="F29" s="300"/>
      <c r="G29" s="104" t="s">
        <v>216</v>
      </c>
    </row>
    <row r="30" spans="1:7" ht="14.4" customHeight="1" x14ac:dyDescent="0.25">
      <c r="A30" s="94"/>
      <c r="B30" s="315" t="s">
        <v>102</v>
      </c>
      <c r="C30" s="352"/>
      <c r="D30" s="284" t="s">
        <v>217</v>
      </c>
      <c r="E30" s="285"/>
      <c r="F30" s="286"/>
      <c r="G30" s="61"/>
    </row>
    <row r="31" spans="1:7" ht="15" customHeight="1" x14ac:dyDescent="0.25">
      <c r="A31" s="94"/>
      <c r="B31" s="315" t="s">
        <v>103</v>
      </c>
      <c r="C31" s="352"/>
      <c r="D31" s="284" t="s">
        <v>218</v>
      </c>
      <c r="E31" s="285"/>
      <c r="F31" s="286"/>
      <c r="G31" s="61"/>
    </row>
    <row r="32" spans="1:7" ht="15.65" customHeight="1" x14ac:dyDescent="0.25">
      <c r="A32" s="94"/>
      <c r="B32" s="105" t="s">
        <v>21</v>
      </c>
      <c r="C32" s="155"/>
      <c r="D32" s="88"/>
      <c r="E32" s="88"/>
      <c r="F32" s="88"/>
      <c r="G32" s="71"/>
    </row>
    <row r="33" spans="1:7" ht="81" customHeight="1" x14ac:dyDescent="0.25">
      <c r="A33" s="94"/>
      <c r="B33" s="315" t="s">
        <v>101</v>
      </c>
      <c r="C33" s="316"/>
      <c r="D33" s="284" t="s">
        <v>219</v>
      </c>
      <c r="E33" s="285"/>
      <c r="F33" s="286"/>
      <c r="G33" s="61" t="s">
        <v>220</v>
      </c>
    </row>
    <row r="34" spans="1:7" s="2" customFormat="1" ht="33.75" customHeight="1" x14ac:dyDescent="0.25">
      <c r="A34" s="89"/>
      <c r="B34" s="315" t="s">
        <v>255</v>
      </c>
      <c r="C34" s="318"/>
      <c r="D34" s="298" t="s">
        <v>221</v>
      </c>
      <c r="E34" s="299"/>
      <c r="F34" s="300"/>
      <c r="G34" s="104" t="s">
        <v>216</v>
      </c>
    </row>
    <row r="35" spans="1:7" ht="15" customHeight="1" x14ac:dyDescent="0.25">
      <c r="A35" s="94"/>
      <c r="B35" s="89" t="s">
        <v>102</v>
      </c>
      <c r="C35" s="150"/>
      <c r="D35" s="284" t="s">
        <v>223</v>
      </c>
      <c r="E35" s="285"/>
      <c r="F35" s="286"/>
      <c r="G35" s="61"/>
    </row>
    <row r="36" spans="1:7" ht="15" customHeight="1" x14ac:dyDescent="0.25">
      <c r="A36" s="94"/>
      <c r="B36" s="315" t="s">
        <v>103</v>
      </c>
      <c r="C36" s="352"/>
      <c r="D36" s="284" t="s">
        <v>224</v>
      </c>
      <c r="E36" s="285"/>
      <c r="F36" s="286"/>
      <c r="G36" s="61"/>
    </row>
    <row r="37" spans="1:7" ht="15.65" customHeight="1" x14ac:dyDescent="0.25">
      <c r="A37" s="94"/>
      <c r="B37" s="353" t="s">
        <v>22</v>
      </c>
      <c r="C37" s="367"/>
      <c r="D37" s="88"/>
      <c r="E37" s="88"/>
      <c r="F37" s="88"/>
      <c r="G37" s="71"/>
    </row>
    <row r="38" spans="1:7" ht="30" customHeight="1" x14ac:dyDescent="0.25">
      <c r="A38" s="94"/>
      <c r="B38" s="315" t="s">
        <v>102</v>
      </c>
      <c r="C38" s="352"/>
      <c r="D38" s="284" t="s">
        <v>222</v>
      </c>
      <c r="E38" s="285"/>
      <c r="F38" s="286"/>
      <c r="G38" s="67"/>
    </row>
    <row r="39" spans="1:7" ht="52.5" customHeight="1" x14ac:dyDescent="0.25">
      <c r="A39" s="94"/>
      <c r="B39" s="315" t="s">
        <v>104</v>
      </c>
      <c r="C39" s="352"/>
      <c r="D39" s="284" t="s">
        <v>207</v>
      </c>
      <c r="E39" s="285"/>
      <c r="F39" s="286"/>
      <c r="G39" s="61"/>
    </row>
    <row r="40" spans="1:7" s="2" customFormat="1" ht="30" customHeight="1" x14ac:dyDescent="0.25">
      <c r="A40" s="89"/>
      <c r="B40" s="315" t="s">
        <v>256</v>
      </c>
      <c r="C40" s="363"/>
      <c r="D40" s="290" t="s">
        <v>251</v>
      </c>
      <c r="E40" s="291"/>
      <c r="F40" s="292"/>
      <c r="G40" s="326" t="s">
        <v>216</v>
      </c>
    </row>
    <row r="41" spans="1:7" s="2" customFormat="1" ht="19.5" customHeight="1" x14ac:dyDescent="0.25">
      <c r="A41" s="89"/>
      <c r="B41" s="89" t="s">
        <v>105</v>
      </c>
      <c r="C41" s="159"/>
      <c r="D41" s="293"/>
      <c r="E41" s="294"/>
      <c r="F41" s="295"/>
      <c r="G41" s="327"/>
    </row>
    <row r="42" spans="1:7" ht="42.75" customHeight="1" x14ac:dyDescent="0.25">
      <c r="A42" s="94"/>
      <c r="B42" s="89" t="s">
        <v>106</v>
      </c>
      <c r="C42" s="150"/>
      <c r="D42" s="284" t="s">
        <v>225</v>
      </c>
      <c r="E42" s="285"/>
      <c r="F42" s="286"/>
      <c r="G42" s="61"/>
    </row>
    <row r="43" spans="1:7" ht="37.5" x14ac:dyDescent="0.25">
      <c r="A43" s="94"/>
      <c r="B43" s="315" t="s">
        <v>107</v>
      </c>
      <c r="C43" s="352"/>
      <c r="D43" s="287">
        <v>0</v>
      </c>
      <c r="E43" s="288"/>
      <c r="F43" s="289"/>
      <c r="G43" s="74" t="s">
        <v>226</v>
      </c>
    </row>
    <row r="44" spans="1:7" ht="13" x14ac:dyDescent="0.25">
      <c r="A44" s="94"/>
      <c r="B44" s="106" t="s">
        <v>148</v>
      </c>
      <c r="C44" s="107"/>
      <c r="D44" s="88"/>
      <c r="E44" s="88"/>
      <c r="F44" s="88"/>
      <c r="G44" s="108"/>
    </row>
    <row r="45" spans="1:7" ht="12.75" customHeight="1" x14ac:dyDescent="0.25">
      <c r="A45" s="94"/>
      <c r="B45" s="89" t="s">
        <v>102</v>
      </c>
      <c r="C45" s="150"/>
      <c r="D45" s="284" t="s">
        <v>227</v>
      </c>
      <c r="E45" s="285"/>
      <c r="F45" s="286"/>
      <c r="G45" s="74"/>
    </row>
    <row r="46" spans="1:7" x14ac:dyDescent="0.25">
      <c r="A46" s="94"/>
      <c r="B46" s="315" t="s">
        <v>104</v>
      </c>
      <c r="C46" s="352"/>
      <c r="D46" s="305" t="s">
        <v>149</v>
      </c>
      <c r="E46" s="306"/>
      <c r="F46" s="307"/>
      <c r="G46" s="328"/>
    </row>
    <row r="47" spans="1:7" x14ac:dyDescent="0.25">
      <c r="A47" s="94"/>
      <c r="B47" s="315" t="s">
        <v>256</v>
      </c>
      <c r="C47" s="363"/>
      <c r="D47" s="308"/>
      <c r="E47" s="309"/>
      <c r="F47" s="310"/>
      <c r="G47" s="329"/>
    </row>
    <row r="48" spans="1:7" x14ac:dyDescent="0.25">
      <c r="A48" s="94"/>
      <c r="B48" s="315" t="s">
        <v>105</v>
      </c>
      <c r="C48" s="363"/>
      <c r="D48" s="308"/>
      <c r="E48" s="309"/>
      <c r="F48" s="310"/>
      <c r="G48" s="329"/>
    </row>
    <row r="49" spans="1:7" x14ac:dyDescent="0.25">
      <c r="A49" s="94"/>
      <c r="B49" s="315" t="s">
        <v>106</v>
      </c>
      <c r="C49" s="352"/>
      <c r="D49" s="311"/>
      <c r="E49" s="312"/>
      <c r="F49" s="313"/>
      <c r="G49" s="330"/>
    </row>
    <row r="50" spans="1:7" ht="15.75" customHeight="1" x14ac:dyDescent="0.25">
      <c r="A50" s="94"/>
      <c r="B50" s="353" t="s">
        <v>23</v>
      </c>
      <c r="C50" s="364"/>
      <c r="D50" s="99"/>
      <c r="E50" s="99"/>
      <c r="F50" s="99"/>
      <c r="G50" s="109"/>
    </row>
    <row r="51" spans="1:7" x14ac:dyDescent="0.25">
      <c r="A51" s="94"/>
      <c r="B51" s="361" t="s">
        <v>24</v>
      </c>
      <c r="C51" s="362"/>
      <c r="D51" s="284" t="s">
        <v>150</v>
      </c>
      <c r="E51" s="285"/>
      <c r="F51" s="286"/>
      <c r="G51" s="61"/>
    </row>
    <row r="52" spans="1:7" ht="24" customHeight="1" x14ac:dyDescent="0.25">
      <c r="A52" s="94"/>
      <c r="B52" s="315" t="s">
        <v>101</v>
      </c>
      <c r="C52" s="316"/>
      <c r="D52" s="284" t="s">
        <v>157</v>
      </c>
      <c r="E52" s="285"/>
      <c r="F52" s="286"/>
      <c r="G52" s="61"/>
    </row>
    <row r="53" spans="1:7" s="2" customFormat="1" ht="107.25" customHeight="1" x14ac:dyDescent="0.25">
      <c r="A53" s="89"/>
      <c r="B53" s="89" t="s">
        <v>143</v>
      </c>
      <c r="C53" s="153"/>
      <c r="D53" s="284" t="s">
        <v>252</v>
      </c>
      <c r="E53" s="285"/>
      <c r="F53" s="286"/>
      <c r="G53" s="104" t="s">
        <v>216</v>
      </c>
    </row>
    <row r="54" spans="1:7" ht="25" customHeight="1" x14ac:dyDescent="0.25">
      <c r="A54" s="94"/>
      <c r="B54" s="89" t="s">
        <v>144</v>
      </c>
      <c r="C54" s="150"/>
      <c r="D54" s="284" t="s">
        <v>149</v>
      </c>
      <c r="E54" s="285"/>
      <c r="F54" s="286"/>
      <c r="G54" s="61"/>
    </row>
    <row r="55" spans="1:7" ht="16.25" customHeight="1" x14ac:dyDescent="0.25">
      <c r="A55" s="94"/>
      <c r="B55" s="89" t="s">
        <v>102</v>
      </c>
      <c r="C55" s="150"/>
      <c r="D55" s="284" t="s">
        <v>223</v>
      </c>
      <c r="E55" s="285"/>
      <c r="F55" s="286"/>
      <c r="G55" s="61"/>
    </row>
    <row r="56" spans="1:7" ht="15" customHeight="1" x14ac:dyDescent="0.25">
      <c r="A56" s="94"/>
      <c r="B56" s="353" t="s">
        <v>25</v>
      </c>
      <c r="C56" s="364"/>
      <c r="D56" s="88"/>
      <c r="E56" s="88"/>
      <c r="F56" s="88"/>
      <c r="G56" s="71"/>
    </row>
    <row r="57" spans="1:7" x14ac:dyDescent="0.25">
      <c r="A57" s="94"/>
      <c r="B57" s="315" t="s">
        <v>108</v>
      </c>
      <c r="C57" s="352"/>
      <c r="D57" s="284" t="s">
        <v>145</v>
      </c>
      <c r="E57" s="285"/>
      <c r="F57" s="286"/>
      <c r="G57" s="61"/>
    </row>
    <row r="58" spans="1:7" ht="15" customHeight="1" x14ac:dyDescent="0.25">
      <c r="A58" s="94"/>
      <c r="B58" s="315" t="s">
        <v>109</v>
      </c>
      <c r="C58" s="352"/>
      <c r="D58" s="284" t="s">
        <v>228</v>
      </c>
      <c r="E58" s="285"/>
      <c r="F58" s="286"/>
      <c r="G58" s="61"/>
    </row>
    <row r="59" spans="1:7" ht="12.5" customHeight="1" x14ac:dyDescent="0.25">
      <c r="A59" s="97"/>
      <c r="B59" s="353" t="s">
        <v>26</v>
      </c>
      <c r="C59" s="316"/>
      <c r="D59" s="298" t="s">
        <v>151</v>
      </c>
      <c r="E59" s="299"/>
      <c r="F59" s="300"/>
      <c r="G59" s="61"/>
    </row>
    <row r="60" spans="1:7" ht="15" customHeight="1" thickBot="1" x14ac:dyDescent="0.3">
      <c r="A60" s="110"/>
      <c r="B60" s="354" t="s">
        <v>27</v>
      </c>
      <c r="C60" s="355"/>
      <c r="D60" s="111"/>
      <c r="E60" s="111"/>
      <c r="F60" s="111"/>
      <c r="G60" s="72"/>
    </row>
    <row r="61" spans="1:7" ht="192.5" thickBot="1" x14ac:dyDescent="0.3">
      <c r="A61" s="112"/>
      <c r="B61" s="356" t="s">
        <v>162</v>
      </c>
      <c r="C61" s="357"/>
      <c r="D61" s="358" t="s">
        <v>253</v>
      </c>
      <c r="E61" s="359"/>
      <c r="F61" s="360"/>
      <c r="G61" s="113" t="s">
        <v>257</v>
      </c>
    </row>
    <row r="62" spans="1:7" ht="18.649999999999999" customHeight="1" thickBot="1" x14ac:dyDescent="0.3">
      <c r="A62" s="336" t="s">
        <v>28</v>
      </c>
      <c r="B62" s="337"/>
      <c r="C62" s="337"/>
      <c r="D62" s="114"/>
      <c r="E62" s="114"/>
      <c r="F62" s="114"/>
      <c r="G62" s="73"/>
    </row>
    <row r="63" spans="1:7" ht="15" customHeight="1" x14ac:dyDescent="0.25">
      <c r="A63" s="103"/>
      <c r="B63" s="9" t="s">
        <v>29</v>
      </c>
      <c r="C63" s="115"/>
      <c r="D63" s="84"/>
      <c r="E63" s="84"/>
      <c r="F63" s="84"/>
      <c r="G63" s="70"/>
    </row>
    <row r="64" spans="1:7" ht="15" customHeight="1" x14ac:dyDescent="0.25">
      <c r="A64" s="89"/>
      <c r="B64" s="315" t="s">
        <v>110</v>
      </c>
      <c r="C64" s="316"/>
      <c r="D64" s="284" t="s">
        <v>0</v>
      </c>
      <c r="E64" s="285"/>
      <c r="F64" s="286"/>
      <c r="G64" s="351" t="s">
        <v>258</v>
      </c>
    </row>
    <row r="65" spans="1:7" ht="15" customHeight="1" x14ac:dyDescent="0.25">
      <c r="A65" s="89"/>
      <c r="B65" s="315" t="s">
        <v>111</v>
      </c>
      <c r="C65" s="316"/>
      <c r="D65" s="284" t="s">
        <v>152</v>
      </c>
      <c r="E65" s="285"/>
      <c r="F65" s="286"/>
      <c r="G65" s="351"/>
    </row>
    <row r="66" spans="1:7" ht="90" customHeight="1" x14ac:dyDescent="0.25">
      <c r="A66" s="89"/>
      <c r="B66" s="315" t="s">
        <v>112</v>
      </c>
      <c r="C66" s="316"/>
      <c r="D66" s="284" t="s">
        <v>229</v>
      </c>
      <c r="E66" s="285"/>
      <c r="F66" s="286"/>
      <c r="G66" s="351"/>
    </row>
    <row r="67" spans="1:7" ht="15" customHeight="1" x14ac:dyDescent="0.25">
      <c r="A67" s="89"/>
      <c r="B67" s="106" t="s">
        <v>30</v>
      </c>
      <c r="C67" s="107"/>
      <c r="D67" s="88"/>
      <c r="E67" s="88"/>
      <c r="F67" s="88"/>
      <c r="G67" s="71"/>
    </row>
    <row r="68" spans="1:7" ht="15" customHeight="1" x14ac:dyDescent="0.25">
      <c r="A68" s="89"/>
      <c r="B68" s="315" t="s">
        <v>113</v>
      </c>
      <c r="C68" s="316"/>
      <c r="D68" s="302" t="s">
        <v>230</v>
      </c>
      <c r="E68" s="303"/>
      <c r="F68" s="304"/>
      <c r="G68" s="61"/>
    </row>
    <row r="69" spans="1:7" ht="15" customHeight="1" x14ac:dyDescent="0.25">
      <c r="A69" s="89"/>
      <c r="B69" s="315" t="s">
        <v>114</v>
      </c>
      <c r="C69" s="316"/>
      <c r="D69" s="302" t="s">
        <v>230</v>
      </c>
      <c r="E69" s="303"/>
      <c r="F69" s="304"/>
      <c r="G69" s="61"/>
    </row>
    <row r="70" spans="1:7" ht="15" customHeight="1" x14ac:dyDescent="0.25">
      <c r="A70" s="89"/>
      <c r="B70" s="106" t="s">
        <v>31</v>
      </c>
      <c r="C70" s="107"/>
      <c r="D70" s="88"/>
      <c r="E70" s="88"/>
      <c r="F70" s="88"/>
      <c r="G70" s="71"/>
    </row>
    <row r="71" spans="1:7" s="2" customFormat="1" ht="42.75" customHeight="1" x14ac:dyDescent="0.25">
      <c r="A71" s="89"/>
      <c r="B71" s="89" t="s">
        <v>113</v>
      </c>
      <c r="C71" s="153"/>
      <c r="D71" s="284" t="s">
        <v>231</v>
      </c>
      <c r="E71" s="285"/>
      <c r="F71" s="301"/>
      <c r="G71" s="116" t="s">
        <v>216</v>
      </c>
    </row>
    <row r="72" spans="1:7" s="2" customFormat="1" ht="46.5" customHeight="1" x14ac:dyDescent="0.25">
      <c r="A72" s="89"/>
      <c r="B72" s="315" t="s">
        <v>114</v>
      </c>
      <c r="C72" s="318"/>
      <c r="D72" s="284" t="s">
        <v>232</v>
      </c>
      <c r="E72" s="285"/>
      <c r="F72" s="301"/>
      <c r="G72" s="116" t="s">
        <v>216</v>
      </c>
    </row>
    <row r="73" spans="1:7" s="2" customFormat="1" ht="15" customHeight="1" x14ac:dyDescent="0.25">
      <c r="A73" s="89"/>
      <c r="B73" s="106" t="s">
        <v>32</v>
      </c>
      <c r="C73" s="117"/>
      <c r="D73" s="91"/>
      <c r="E73" s="91"/>
      <c r="F73" s="91"/>
      <c r="G73" s="118"/>
    </row>
    <row r="74" spans="1:7" ht="42.75" customHeight="1" x14ac:dyDescent="0.25">
      <c r="A74" s="89"/>
      <c r="B74" s="315" t="s">
        <v>138</v>
      </c>
      <c r="C74" s="318"/>
      <c r="D74" s="284" t="s">
        <v>140</v>
      </c>
      <c r="E74" s="285"/>
      <c r="F74" s="286"/>
      <c r="G74" s="351"/>
    </row>
    <row r="75" spans="1:7" ht="42.75" customHeight="1" x14ac:dyDescent="0.25">
      <c r="A75" s="89"/>
      <c r="B75" s="315" t="s">
        <v>139</v>
      </c>
      <c r="C75" s="318"/>
      <c r="D75" s="284" t="s">
        <v>161</v>
      </c>
      <c r="E75" s="285"/>
      <c r="F75" s="286"/>
      <c r="G75" s="351"/>
    </row>
    <row r="76" spans="1:7" ht="12.5" customHeight="1" x14ac:dyDescent="0.25">
      <c r="A76" s="89"/>
      <c r="B76" s="315" t="s">
        <v>115</v>
      </c>
      <c r="C76" s="318"/>
      <c r="D76" s="284" t="s">
        <v>196</v>
      </c>
      <c r="E76" s="285"/>
      <c r="F76" s="286"/>
      <c r="G76" s="74" t="s">
        <v>233</v>
      </c>
    </row>
    <row r="77" spans="1:7" ht="15" customHeight="1" x14ac:dyDescent="0.25">
      <c r="A77" s="89"/>
      <c r="B77" s="315" t="s">
        <v>116</v>
      </c>
      <c r="C77" s="318"/>
      <c r="D77" s="284" t="s">
        <v>149</v>
      </c>
      <c r="E77" s="285"/>
      <c r="F77" s="286"/>
      <c r="G77" s="116"/>
    </row>
    <row r="78" spans="1:7" ht="15" customHeight="1" x14ac:dyDescent="0.25">
      <c r="A78" s="89"/>
      <c r="B78" s="315" t="s">
        <v>117</v>
      </c>
      <c r="C78" s="318"/>
      <c r="D78" s="284" t="s">
        <v>149</v>
      </c>
      <c r="E78" s="285"/>
      <c r="F78" s="286"/>
      <c r="G78" s="74"/>
    </row>
    <row r="79" spans="1:7" s="2" customFormat="1" ht="36" customHeight="1" x14ac:dyDescent="0.25">
      <c r="A79" s="89"/>
      <c r="B79" s="89" t="s">
        <v>119</v>
      </c>
      <c r="C79" s="153"/>
      <c r="D79" s="284" t="s">
        <v>234</v>
      </c>
      <c r="E79" s="285"/>
      <c r="F79" s="286"/>
      <c r="G79" s="61" t="s">
        <v>216</v>
      </c>
    </row>
    <row r="80" spans="1:7" s="2" customFormat="1" ht="45" customHeight="1" x14ac:dyDescent="0.25">
      <c r="A80" s="89"/>
      <c r="B80" s="89" t="s">
        <v>120</v>
      </c>
      <c r="C80" s="153"/>
      <c r="D80" s="284" t="s">
        <v>235</v>
      </c>
      <c r="E80" s="285"/>
      <c r="F80" s="286"/>
      <c r="G80" s="61" t="s">
        <v>216</v>
      </c>
    </row>
    <row r="81" spans="1:7" s="2" customFormat="1" ht="25" customHeight="1" x14ac:dyDescent="0.25">
      <c r="A81" s="89"/>
      <c r="B81" s="315" t="s">
        <v>121</v>
      </c>
      <c r="C81" s="316"/>
      <c r="D81" s="302" t="s">
        <v>234</v>
      </c>
      <c r="E81" s="303"/>
      <c r="F81" s="304"/>
      <c r="G81" s="61" t="s">
        <v>216</v>
      </c>
    </row>
    <row r="82" spans="1:7" s="2" customFormat="1" ht="15" customHeight="1" x14ac:dyDescent="0.25">
      <c r="A82" s="89"/>
      <c r="B82" s="315" t="s">
        <v>122</v>
      </c>
      <c r="C82" s="318"/>
      <c r="D82" s="302" t="s">
        <v>234</v>
      </c>
      <c r="E82" s="303"/>
      <c r="F82" s="304"/>
      <c r="G82" s="61" t="s">
        <v>216</v>
      </c>
    </row>
    <row r="83" spans="1:7" s="2" customFormat="1" ht="15" customHeight="1" x14ac:dyDescent="0.25">
      <c r="A83" s="89"/>
      <c r="B83" s="106" t="s">
        <v>3</v>
      </c>
      <c r="C83" s="117"/>
      <c r="D83" s="91"/>
      <c r="E83" s="91"/>
      <c r="F83" s="91"/>
      <c r="G83" s="118"/>
    </row>
    <row r="84" spans="1:7" s="2" customFormat="1" ht="15" customHeight="1" x14ac:dyDescent="0.25">
      <c r="A84" s="89"/>
      <c r="B84" s="119" t="s">
        <v>118</v>
      </c>
      <c r="C84" s="153"/>
      <c r="D84" s="284" t="s">
        <v>259</v>
      </c>
      <c r="E84" s="285"/>
      <c r="F84" s="286"/>
      <c r="G84" s="74"/>
    </row>
    <row r="85" spans="1:7" s="2" customFormat="1" ht="33.75" customHeight="1" x14ac:dyDescent="0.25">
      <c r="A85" s="89"/>
      <c r="B85" s="160" t="s">
        <v>1</v>
      </c>
      <c r="C85" s="161"/>
      <c r="D85" s="348" t="s">
        <v>236</v>
      </c>
      <c r="E85" s="349"/>
      <c r="F85" s="350"/>
      <c r="G85" s="167" t="s">
        <v>237</v>
      </c>
    </row>
    <row r="86" spans="1:7" s="2" customFormat="1" ht="12.75" customHeight="1" x14ac:dyDescent="0.25">
      <c r="A86" s="89"/>
      <c r="B86" s="160" t="s">
        <v>12</v>
      </c>
      <c r="C86" s="161"/>
      <c r="D86" s="284" t="s">
        <v>238</v>
      </c>
      <c r="E86" s="285"/>
      <c r="F86" s="286"/>
      <c r="G86" s="66"/>
    </row>
    <row r="87" spans="1:7" s="2" customFormat="1" ht="12.5" customHeight="1" x14ac:dyDescent="0.25">
      <c r="A87" s="89"/>
      <c r="B87" s="120" t="s">
        <v>2</v>
      </c>
      <c r="C87" s="121"/>
      <c r="D87" s="90"/>
      <c r="E87" s="90"/>
      <c r="F87" s="90"/>
      <c r="G87" s="108"/>
    </row>
    <row r="88" spans="1:7" s="2" customFormat="1" ht="44.25" customHeight="1" x14ac:dyDescent="0.25">
      <c r="A88" s="89"/>
      <c r="B88" s="317" t="s">
        <v>4</v>
      </c>
      <c r="C88" s="318"/>
      <c r="D88" s="284" t="s">
        <v>239</v>
      </c>
      <c r="E88" s="285"/>
      <c r="F88" s="286"/>
      <c r="G88" s="74"/>
    </row>
    <row r="89" spans="1:7" s="2" customFormat="1" ht="12.5" customHeight="1" x14ac:dyDescent="0.25">
      <c r="A89" s="89"/>
      <c r="B89" s="89" t="s">
        <v>158</v>
      </c>
      <c r="C89" s="149"/>
      <c r="D89" s="284" t="s">
        <v>240</v>
      </c>
      <c r="E89" s="285"/>
      <c r="F89" s="286"/>
      <c r="G89" s="122" t="s">
        <v>260</v>
      </c>
    </row>
    <row r="90" spans="1:7" s="2" customFormat="1" ht="21" customHeight="1" x14ac:dyDescent="0.25">
      <c r="A90" s="89"/>
      <c r="B90" s="315" t="s">
        <v>123</v>
      </c>
      <c r="C90" s="316"/>
      <c r="D90" s="284" t="s">
        <v>241</v>
      </c>
      <c r="E90" s="285"/>
      <c r="F90" s="286"/>
      <c r="G90" s="74"/>
    </row>
    <row r="91" spans="1:7" s="2" customFormat="1" ht="14.25" customHeight="1" x14ac:dyDescent="0.25">
      <c r="A91" s="89"/>
      <c r="B91" s="105" t="s">
        <v>5</v>
      </c>
      <c r="C91" s="123"/>
      <c r="D91" s="90"/>
      <c r="E91" s="90"/>
      <c r="F91" s="90"/>
      <c r="G91" s="108"/>
    </row>
    <row r="92" spans="1:7" s="2" customFormat="1" x14ac:dyDescent="0.25">
      <c r="A92" s="89"/>
      <c r="B92" s="317" t="s">
        <v>6</v>
      </c>
      <c r="C92" s="318"/>
      <c r="D92" s="284" t="s">
        <v>149</v>
      </c>
      <c r="E92" s="285"/>
      <c r="F92" s="286"/>
      <c r="G92" s="74"/>
    </row>
    <row r="93" spans="1:7" s="2" customFormat="1" x14ac:dyDescent="0.25">
      <c r="A93" s="89"/>
      <c r="B93" s="317" t="s">
        <v>153</v>
      </c>
      <c r="C93" s="318"/>
      <c r="D93" s="284" t="s">
        <v>149</v>
      </c>
      <c r="E93" s="285"/>
      <c r="F93" s="286"/>
      <c r="G93" s="74"/>
    </row>
    <row r="94" spans="1:7" s="2" customFormat="1" ht="15" customHeight="1" x14ac:dyDescent="0.25">
      <c r="A94" s="89"/>
      <c r="B94" s="106" t="s">
        <v>33</v>
      </c>
      <c r="C94" s="117"/>
      <c r="D94" s="91"/>
      <c r="E94" s="91"/>
      <c r="F94" s="91"/>
      <c r="G94" s="118"/>
    </row>
    <row r="95" spans="1:7" s="2" customFormat="1" ht="15" customHeight="1" x14ac:dyDescent="0.25">
      <c r="A95" s="89"/>
      <c r="B95" s="89" t="s">
        <v>124</v>
      </c>
      <c r="C95" s="148"/>
      <c r="D95" s="284" t="s">
        <v>242</v>
      </c>
      <c r="E95" s="285"/>
      <c r="F95" s="286"/>
      <c r="G95" s="124"/>
    </row>
    <row r="96" spans="1:7" s="2" customFormat="1" ht="15" customHeight="1" x14ac:dyDescent="0.25">
      <c r="A96" s="89"/>
      <c r="B96" s="315" t="s">
        <v>125</v>
      </c>
      <c r="C96" s="332"/>
      <c r="D96" s="284" t="s">
        <v>243</v>
      </c>
      <c r="E96" s="285"/>
      <c r="F96" s="286"/>
      <c r="G96" s="124"/>
    </row>
    <row r="97" spans="1:7" s="2" customFormat="1" ht="44.25" customHeight="1" x14ac:dyDescent="0.25">
      <c r="A97" s="89"/>
      <c r="B97" s="315" t="s">
        <v>126</v>
      </c>
      <c r="C97" s="332"/>
      <c r="D97" s="344" t="s">
        <v>234</v>
      </c>
      <c r="E97" s="345"/>
      <c r="F97" s="346"/>
      <c r="G97" s="74" t="s">
        <v>216</v>
      </c>
    </row>
    <row r="98" spans="1:7" s="2" customFormat="1" ht="51" customHeight="1" x14ac:dyDescent="0.25">
      <c r="A98" s="89"/>
      <c r="B98" s="89" t="s">
        <v>7</v>
      </c>
      <c r="C98" s="148"/>
      <c r="D98" s="284">
        <v>100</v>
      </c>
      <c r="E98" s="285"/>
      <c r="F98" s="286"/>
      <c r="G98" s="410" t="s">
        <v>260</v>
      </c>
    </row>
    <row r="99" spans="1:7" s="2" customFormat="1" ht="15" customHeight="1" x14ac:dyDescent="0.25">
      <c r="A99" s="100"/>
      <c r="B99" s="315" t="s">
        <v>127</v>
      </c>
      <c r="C99" s="332"/>
      <c r="D99" s="284" t="s">
        <v>208</v>
      </c>
      <c r="E99" s="285"/>
      <c r="F99" s="286"/>
      <c r="G99" s="411"/>
    </row>
    <row r="100" spans="1:7" s="2" customFormat="1" ht="15" customHeight="1" thickBot="1" x14ac:dyDescent="0.3">
      <c r="A100" s="100"/>
      <c r="B100" s="333" t="s">
        <v>128</v>
      </c>
      <c r="C100" s="334"/>
      <c r="D100" s="281" t="s">
        <v>259</v>
      </c>
      <c r="E100" s="282"/>
      <c r="F100" s="283"/>
      <c r="G100" s="113"/>
    </row>
    <row r="101" spans="1:7" ht="18.649999999999999" customHeight="1" thickBot="1" x14ac:dyDescent="0.3">
      <c r="A101" s="338" t="s">
        <v>34</v>
      </c>
      <c r="B101" s="339"/>
      <c r="C101" s="339"/>
      <c r="D101" s="98"/>
      <c r="E101" s="98"/>
      <c r="F101" s="98"/>
      <c r="G101" s="75"/>
    </row>
    <row r="102" spans="1:7" ht="15" customHeight="1" x14ac:dyDescent="0.3">
      <c r="A102" s="125"/>
      <c r="B102" s="12" t="s">
        <v>35</v>
      </c>
      <c r="C102" s="10"/>
      <c r="D102" s="82"/>
      <c r="E102" s="82"/>
      <c r="F102" s="82"/>
      <c r="G102" s="32"/>
    </row>
    <row r="103" spans="1:7" s="2" customFormat="1" ht="41.25" customHeight="1" x14ac:dyDescent="0.25">
      <c r="A103" s="119"/>
      <c r="B103" s="340" t="s">
        <v>261</v>
      </c>
      <c r="C103" s="341"/>
      <c r="D103" s="321" t="s">
        <v>262</v>
      </c>
      <c r="E103" s="322"/>
      <c r="F103" s="323"/>
      <c r="G103" s="61" t="s">
        <v>216</v>
      </c>
    </row>
    <row r="104" spans="1:7" s="2" customFormat="1" ht="31.25" customHeight="1" x14ac:dyDescent="0.25">
      <c r="A104" s="119"/>
      <c r="B104" s="89" t="s">
        <v>129</v>
      </c>
      <c r="C104" s="149"/>
      <c r="D104" s="284" t="s">
        <v>259</v>
      </c>
      <c r="E104" s="285"/>
      <c r="F104" s="286"/>
      <c r="G104" s="61"/>
    </row>
    <row r="105" spans="1:7" s="2" customFormat="1" ht="31.25" customHeight="1" x14ac:dyDescent="0.25">
      <c r="A105" s="119"/>
      <c r="B105" s="315" t="s">
        <v>130</v>
      </c>
      <c r="C105" s="316"/>
      <c r="D105" s="284" t="s">
        <v>234</v>
      </c>
      <c r="E105" s="285"/>
      <c r="F105" s="286"/>
      <c r="G105" s="61" t="s">
        <v>216</v>
      </c>
    </row>
    <row r="106" spans="1:7" ht="31.25" customHeight="1" x14ac:dyDescent="0.25">
      <c r="A106" s="126"/>
      <c r="B106" s="315" t="s">
        <v>131</v>
      </c>
      <c r="C106" s="316"/>
      <c r="D106" s="284" t="s">
        <v>234</v>
      </c>
      <c r="E106" s="285"/>
      <c r="F106" s="286"/>
      <c r="G106" s="61" t="s">
        <v>216</v>
      </c>
    </row>
    <row r="107" spans="1:7" ht="16.25" customHeight="1" x14ac:dyDescent="0.3">
      <c r="A107" s="126"/>
      <c r="B107" s="13" t="s">
        <v>132</v>
      </c>
      <c r="C107" s="11"/>
      <c r="D107" s="83"/>
      <c r="E107" s="83"/>
      <c r="F107" s="83"/>
      <c r="G107" s="33"/>
    </row>
    <row r="108" spans="1:7" s="2" customFormat="1" ht="45.65" customHeight="1" x14ac:dyDescent="0.25">
      <c r="A108" s="119"/>
      <c r="B108" s="317" t="s">
        <v>261</v>
      </c>
      <c r="C108" s="318"/>
      <c r="D108" s="284" t="s">
        <v>263</v>
      </c>
      <c r="E108" s="285"/>
      <c r="F108" s="286"/>
      <c r="G108" s="61" t="s">
        <v>141</v>
      </c>
    </row>
    <row r="109" spans="1:7" ht="30" customHeight="1" x14ac:dyDescent="0.25">
      <c r="A109" s="126"/>
      <c r="B109" s="317" t="s">
        <v>129</v>
      </c>
      <c r="C109" s="347"/>
      <c r="D109" s="284" t="s">
        <v>259</v>
      </c>
      <c r="E109" s="285"/>
      <c r="F109" s="286"/>
      <c r="G109" s="116"/>
    </row>
    <row r="110" spans="1:7" ht="15.65" customHeight="1" x14ac:dyDescent="0.3">
      <c r="A110" s="126"/>
      <c r="B110" s="106" t="s">
        <v>37</v>
      </c>
      <c r="C110" s="11"/>
      <c r="D110" s="83"/>
      <c r="E110" s="83"/>
      <c r="F110" s="83"/>
      <c r="G110" s="33"/>
    </row>
    <row r="111" spans="1:7" s="2" customFormat="1" ht="41" customHeight="1" x14ac:dyDescent="0.25">
      <c r="A111" s="119"/>
      <c r="B111" s="89" t="s">
        <v>133</v>
      </c>
      <c r="C111" s="153"/>
      <c r="D111" s="284" t="s">
        <v>263</v>
      </c>
      <c r="E111" s="285"/>
      <c r="F111" s="286"/>
      <c r="G111" s="74" t="s">
        <v>244</v>
      </c>
    </row>
    <row r="112" spans="1:7" ht="30" customHeight="1" thickBot="1" x14ac:dyDescent="0.3">
      <c r="A112" s="127"/>
      <c r="B112" s="162" t="s">
        <v>129</v>
      </c>
      <c r="C112" s="163"/>
      <c r="D112" s="281" t="s">
        <v>259</v>
      </c>
      <c r="E112" s="282"/>
      <c r="F112" s="283"/>
      <c r="G112" s="128"/>
    </row>
    <row r="113" spans="1:7" ht="18.649999999999999" customHeight="1" thickBot="1" x14ac:dyDescent="0.3">
      <c r="A113" s="338" t="s">
        <v>142</v>
      </c>
      <c r="B113" s="339"/>
      <c r="C113" s="339"/>
      <c r="D113" s="98"/>
      <c r="E113" s="98"/>
      <c r="F113" s="98"/>
      <c r="G113" s="75"/>
    </row>
    <row r="114" spans="1:7" ht="15.65" customHeight="1" x14ac:dyDescent="0.25">
      <c r="A114" s="125"/>
      <c r="B114" s="12" t="s">
        <v>8</v>
      </c>
      <c r="C114" s="115"/>
      <c r="D114" s="84"/>
      <c r="E114" s="84"/>
      <c r="F114" s="84"/>
      <c r="G114" s="76"/>
    </row>
    <row r="115" spans="1:7" ht="15.65" customHeight="1" x14ac:dyDescent="0.25">
      <c r="A115" s="126"/>
      <c r="B115" s="319" t="s">
        <v>182</v>
      </c>
      <c r="C115" s="320"/>
      <c r="D115" s="298">
        <v>2</v>
      </c>
      <c r="E115" s="299"/>
      <c r="F115" s="300"/>
      <c r="G115" s="328" t="s">
        <v>190</v>
      </c>
    </row>
    <row r="116" spans="1:7" ht="15.65" customHeight="1" x14ac:dyDescent="0.25">
      <c r="A116" s="126"/>
      <c r="B116" s="319" t="s">
        <v>183</v>
      </c>
      <c r="C116" s="320"/>
      <c r="D116" s="157" t="s">
        <v>254</v>
      </c>
      <c r="E116" s="88"/>
      <c r="F116" s="158"/>
      <c r="G116" s="329"/>
    </row>
    <row r="117" spans="1:7" ht="26.25" customHeight="1" x14ac:dyDescent="0.25">
      <c r="A117" s="126"/>
      <c r="B117" s="319" t="s">
        <v>187</v>
      </c>
      <c r="C117" s="320"/>
      <c r="D117" s="168">
        <v>16055</v>
      </c>
      <c r="E117" s="169"/>
      <c r="F117" s="170"/>
      <c r="G117" s="329"/>
    </row>
    <row r="118" spans="1:7" ht="15.65" customHeight="1" x14ac:dyDescent="0.25">
      <c r="A118" s="126"/>
      <c r="B118" s="319" t="s">
        <v>184</v>
      </c>
      <c r="C118" s="320"/>
      <c r="D118" s="164" t="s">
        <v>185</v>
      </c>
      <c r="E118" s="165"/>
      <c r="F118" s="166"/>
      <c r="G118" s="330"/>
    </row>
    <row r="119" spans="1:7" ht="42.65" customHeight="1" x14ac:dyDescent="0.25">
      <c r="A119" s="126"/>
      <c r="B119" s="319" t="s">
        <v>188</v>
      </c>
      <c r="C119" s="320"/>
      <c r="D119" s="164">
        <v>161.9</v>
      </c>
      <c r="E119" s="165"/>
      <c r="F119" s="166"/>
      <c r="G119" s="77" t="s">
        <v>191</v>
      </c>
    </row>
    <row r="120" spans="1:7" ht="57" customHeight="1" x14ac:dyDescent="0.25">
      <c r="A120" s="126"/>
      <c r="B120" s="319" t="s">
        <v>186</v>
      </c>
      <c r="C120" s="320"/>
      <c r="D120" s="151" t="s">
        <v>259</v>
      </c>
      <c r="E120" s="90"/>
      <c r="F120" s="152"/>
      <c r="G120" s="77" t="s">
        <v>192</v>
      </c>
    </row>
    <row r="121" spans="1:7" ht="15" customHeight="1" x14ac:dyDescent="0.25">
      <c r="A121" s="126"/>
      <c r="B121" s="13" t="s">
        <v>9</v>
      </c>
      <c r="C121" s="107"/>
      <c r="D121" s="88"/>
      <c r="E121" s="88"/>
      <c r="F121" s="88"/>
      <c r="G121" s="71"/>
    </row>
    <row r="122" spans="1:7" ht="15.65" customHeight="1" x14ac:dyDescent="0.25">
      <c r="A122" s="129"/>
      <c r="B122" s="319" t="s">
        <v>189</v>
      </c>
      <c r="C122" s="320"/>
      <c r="D122" s="302" t="s">
        <v>250</v>
      </c>
      <c r="E122" s="303"/>
      <c r="F122" s="304"/>
      <c r="G122" s="130" t="s">
        <v>216</v>
      </c>
    </row>
    <row r="123" spans="1:7" ht="15.65" customHeight="1" thickBot="1" x14ac:dyDescent="0.3">
      <c r="A123" s="131"/>
      <c r="B123" s="342" t="s">
        <v>129</v>
      </c>
      <c r="C123" s="343"/>
      <c r="D123" s="281" t="s">
        <v>264</v>
      </c>
      <c r="E123" s="282"/>
      <c r="F123" s="283"/>
      <c r="G123" s="132" t="s">
        <v>216</v>
      </c>
    </row>
    <row r="124" spans="1:7" ht="18" customHeight="1" x14ac:dyDescent="0.25">
      <c r="A124" s="335" t="s">
        <v>134</v>
      </c>
      <c r="B124" s="335"/>
      <c r="C124" s="335"/>
      <c r="D124" s="133"/>
      <c r="E124" s="133"/>
      <c r="F124" s="133"/>
      <c r="G124" s="78"/>
    </row>
    <row r="125" spans="1:7" ht="29.4" customHeight="1" x14ac:dyDescent="0.25">
      <c r="A125" s="134"/>
      <c r="B125" s="325" t="s">
        <v>268</v>
      </c>
      <c r="C125" s="325"/>
      <c r="D125" s="325"/>
      <c r="E125" s="325"/>
      <c r="F125" s="325"/>
      <c r="G125" s="79"/>
    </row>
    <row r="126" spans="1:7" ht="29.4" customHeight="1" x14ac:dyDescent="0.25">
      <c r="A126" s="134"/>
      <c r="B126" s="324" t="s">
        <v>147</v>
      </c>
      <c r="C126" s="324"/>
      <c r="D126" s="324"/>
      <c r="E126" s="324"/>
      <c r="F126" s="324"/>
      <c r="G126" s="79"/>
    </row>
    <row r="127" spans="1:7" ht="36.75" customHeight="1" x14ac:dyDescent="0.25">
      <c r="A127" s="134"/>
      <c r="B127" s="324" t="s">
        <v>146</v>
      </c>
      <c r="C127" s="324"/>
      <c r="D127" s="324"/>
      <c r="E127" s="324"/>
      <c r="F127" s="324"/>
      <c r="G127" s="79"/>
    </row>
    <row r="128" spans="1:7" ht="45" customHeight="1" x14ac:dyDescent="0.25">
      <c r="A128" s="134"/>
      <c r="B128" s="324" t="s">
        <v>181</v>
      </c>
      <c r="C128" s="324"/>
      <c r="D128" s="324"/>
      <c r="E128" s="324"/>
      <c r="F128" s="324"/>
    </row>
    <row r="129" spans="1:6" ht="46.5" customHeight="1" x14ac:dyDescent="0.25">
      <c r="A129" s="134"/>
      <c r="B129" s="314" t="s">
        <v>245</v>
      </c>
      <c r="C129" s="314"/>
      <c r="D129" s="314"/>
      <c r="E129" s="314"/>
      <c r="F129" s="314"/>
    </row>
  </sheetData>
  <customSheetViews>
    <customSheetView guid="{76B31FA6-86C0-4976-9399-063E4EF8EAF6}" scale="150" hiddenRows="1" showRuler="0" topLeftCell="C1">
      <pane ySplit="4" topLeftCell="A38" activePane="bottomLeft" state="frozen"/>
      <selection pane="bottomLeft" activeCell="D38" sqref="D38:F38"/>
      <pageMargins left="0.75" right="0.75" top="1" bottom="1" header="0.5" footer="0.5"/>
      <pageSetup orientation="portrait" horizontalDpi="300" verticalDpi="300" r:id="rId1"/>
      <headerFooter alignWithMargins="0"/>
    </customSheetView>
  </customSheetViews>
  <mergeCells count="181">
    <mergeCell ref="B16:C16"/>
    <mergeCell ref="B9:C9"/>
    <mergeCell ref="D9:F9"/>
    <mergeCell ref="D14:F14"/>
    <mergeCell ref="G98:G99"/>
    <mergeCell ref="D18:F18"/>
    <mergeCell ref="B15:C15"/>
    <mergeCell ref="E21:F21"/>
    <mergeCell ref="D16:F16"/>
    <mergeCell ref="B17:C17"/>
    <mergeCell ref="D17:F17"/>
    <mergeCell ref="B19:C19"/>
    <mergeCell ref="D19:F19"/>
    <mergeCell ref="B18:C18"/>
    <mergeCell ref="B23:C23"/>
    <mergeCell ref="D23:F23"/>
    <mergeCell ref="B20:C20"/>
    <mergeCell ref="D20:F20"/>
    <mergeCell ref="B24:C24"/>
    <mergeCell ref="D24:F24"/>
    <mergeCell ref="E22:F22"/>
    <mergeCell ref="B21:C22"/>
    <mergeCell ref="B34:C34"/>
    <mergeCell ref="B36:C36"/>
    <mergeCell ref="A3:A5"/>
    <mergeCell ref="B3:C5"/>
    <mergeCell ref="D3:F5"/>
    <mergeCell ref="G3:G5"/>
    <mergeCell ref="D15:F15"/>
    <mergeCell ref="B10:C10"/>
    <mergeCell ref="B13:C13"/>
    <mergeCell ref="D13:F13"/>
    <mergeCell ref="B14:C14"/>
    <mergeCell ref="A6:C6"/>
    <mergeCell ref="B7:C7"/>
    <mergeCell ref="D7:F7"/>
    <mergeCell ref="B8:C8"/>
    <mergeCell ref="B11:C11"/>
    <mergeCell ref="D11:F11"/>
    <mergeCell ref="D10:F10"/>
    <mergeCell ref="A12:C12"/>
    <mergeCell ref="B31:C31"/>
    <mergeCell ref="B33:C33"/>
    <mergeCell ref="B25:C25"/>
    <mergeCell ref="B29:C29"/>
    <mergeCell ref="B37:C37"/>
    <mergeCell ref="B38:C38"/>
    <mergeCell ref="B49:C49"/>
    <mergeCell ref="B46:C46"/>
    <mergeCell ref="B47:C47"/>
    <mergeCell ref="B48:C48"/>
    <mergeCell ref="A26:C26"/>
    <mergeCell ref="B30:C30"/>
    <mergeCell ref="B51:C51"/>
    <mergeCell ref="B52:C52"/>
    <mergeCell ref="B39:C39"/>
    <mergeCell ref="B40:C40"/>
    <mergeCell ref="B43:C43"/>
    <mergeCell ref="B50:C50"/>
    <mergeCell ref="B56:C56"/>
    <mergeCell ref="B57:C57"/>
    <mergeCell ref="D57:F57"/>
    <mergeCell ref="B58:C58"/>
    <mergeCell ref="D58:F58"/>
    <mergeCell ref="B59:C59"/>
    <mergeCell ref="D59:F59"/>
    <mergeCell ref="B66:C66"/>
    <mergeCell ref="B72:C72"/>
    <mergeCell ref="B60:C60"/>
    <mergeCell ref="B61:C61"/>
    <mergeCell ref="D61:F61"/>
    <mergeCell ref="B64:C64"/>
    <mergeCell ref="D64:F64"/>
    <mergeCell ref="D66:F66"/>
    <mergeCell ref="D65:F65"/>
    <mergeCell ref="B76:C76"/>
    <mergeCell ref="D76:F76"/>
    <mergeCell ref="G64:G66"/>
    <mergeCell ref="B65:C65"/>
    <mergeCell ref="B68:C68"/>
    <mergeCell ref="B74:C74"/>
    <mergeCell ref="D74:F74"/>
    <mergeCell ref="G74:G75"/>
    <mergeCell ref="B75:C75"/>
    <mergeCell ref="B69:C69"/>
    <mergeCell ref="B78:C78"/>
    <mergeCell ref="B88:C88"/>
    <mergeCell ref="D112:F112"/>
    <mergeCell ref="D111:F111"/>
    <mergeCell ref="D109:F109"/>
    <mergeCell ref="B96:C96"/>
    <mergeCell ref="B97:C97"/>
    <mergeCell ref="D97:F97"/>
    <mergeCell ref="D108:F108"/>
    <mergeCell ref="B109:C109"/>
    <mergeCell ref="D89:F89"/>
    <mergeCell ref="D88:F88"/>
    <mergeCell ref="D86:F86"/>
    <mergeCell ref="D85:F85"/>
    <mergeCell ref="D84:F84"/>
    <mergeCell ref="D82:F82"/>
    <mergeCell ref="D81:F81"/>
    <mergeCell ref="D80:F80"/>
    <mergeCell ref="D79:F79"/>
    <mergeCell ref="D78:F78"/>
    <mergeCell ref="G40:G41"/>
    <mergeCell ref="G46:G49"/>
    <mergeCell ref="G17:G19"/>
    <mergeCell ref="B99:C99"/>
    <mergeCell ref="B100:C100"/>
    <mergeCell ref="A124:C124"/>
    <mergeCell ref="A62:C62"/>
    <mergeCell ref="B106:C106"/>
    <mergeCell ref="B122:C122"/>
    <mergeCell ref="B120:C120"/>
    <mergeCell ref="G115:G118"/>
    <mergeCell ref="B117:C117"/>
    <mergeCell ref="B118:C118"/>
    <mergeCell ref="D115:F115"/>
    <mergeCell ref="A113:C113"/>
    <mergeCell ref="A101:C101"/>
    <mergeCell ref="B103:C103"/>
    <mergeCell ref="B108:C108"/>
    <mergeCell ref="B119:C119"/>
    <mergeCell ref="B123:C123"/>
    <mergeCell ref="D123:F123"/>
    <mergeCell ref="B81:C81"/>
    <mergeCell ref="B82:C82"/>
    <mergeCell ref="B77:C77"/>
    <mergeCell ref="B129:F129"/>
    <mergeCell ref="B105:C105"/>
    <mergeCell ref="D105:F105"/>
    <mergeCell ref="B90:C90"/>
    <mergeCell ref="D90:F90"/>
    <mergeCell ref="B92:C92"/>
    <mergeCell ref="D92:F92"/>
    <mergeCell ref="B93:C93"/>
    <mergeCell ref="D93:F93"/>
    <mergeCell ref="B116:C116"/>
    <mergeCell ref="D106:F106"/>
    <mergeCell ref="D104:F104"/>
    <mergeCell ref="D103:F103"/>
    <mergeCell ref="D100:F100"/>
    <mergeCell ref="D99:F99"/>
    <mergeCell ref="D98:F98"/>
    <mergeCell ref="D96:F96"/>
    <mergeCell ref="D95:F95"/>
    <mergeCell ref="B126:F126"/>
    <mergeCell ref="B128:F128"/>
    <mergeCell ref="B125:F125"/>
    <mergeCell ref="B127:F127"/>
    <mergeCell ref="B115:C115"/>
    <mergeCell ref="D122:F122"/>
    <mergeCell ref="D77:F77"/>
    <mergeCell ref="D75:F75"/>
    <mergeCell ref="D72:F72"/>
    <mergeCell ref="D71:F71"/>
    <mergeCell ref="D69:F69"/>
    <mergeCell ref="D68:F68"/>
    <mergeCell ref="D34:F34"/>
    <mergeCell ref="D54:F54"/>
    <mergeCell ref="D53:F53"/>
    <mergeCell ref="D52:F52"/>
    <mergeCell ref="D55:F55"/>
    <mergeCell ref="D51:F51"/>
    <mergeCell ref="D46:F49"/>
    <mergeCell ref="D25:F25"/>
    <mergeCell ref="D45:F45"/>
    <mergeCell ref="D43:F43"/>
    <mergeCell ref="D42:F42"/>
    <mergeCell ref="D40:F41"/>
    <mergeCell ref="D21:D22"/>
    <mergeCell ref="D39:F39"/>
    <mergeCell ref="D38:F38"/>
    <mergeCell ref="D36:F36"/>
    <mergeCell ref="D35:F35"/>
    <mergeCell ref="D33:F33"/>
    <mergeCell ref="D31:F31"/>
    <mergeCell ref="D30:F30"/>
    <mergeCell ref="D29:F29"/>
    <mergeCell ref="D28:F28"/>
  </mergeCells>
  <phoneticPr fontId="18" type="noConversion"/>
  <pageMargins left="0.75" right="0.75" top="1" bottom="1" header="0.5" footer="0.5"/>
  <pageSetup scale="65" fitToHeight="5" orientation="landscape" horizontalDpi="300" verticalDpi="300" r:id="rId2"/>
  <headerFooter alignWithMargins="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37BD1-B788-46C3-9CAE-1F7E3C52CD9A}">
  <sheetPr>
    <tabColor rgb="FF00FF00"/>
  </sheetPr>
  <dimension ref="A1:K86"/>
  <sheetViews>
    <sheetView zoomScale="70" zoomScaleNormal="70" workbookViewId="0">
      <selection activeCell="P7" sqref="P5:P7"/>
    </sheetView>
  </sheetViews>
  <sheetFormatPr defaultRowHeight="10.5" x14ac:dyDescent="0.25"/>
  <cols>
    <col min="1" max="1" width="30.33203125" customWidth="1"/>
    <col min="2" max="2" width="12.88671875" customWidth="1"/>
    <col min="3" max="3" width="15.6640625" customWidth="1"/>
    <col min="4" max="4" width="17.5546875" customWidth="1"/>
    <col min="5" max="5" width="24.5546875" bestFit="1" customWidth="1"/>
    <col min="6" max="6" width="13" style="175" bestFit="1" customWidth="1"/>
    <col min="7" max="7" width="15.77734375" customWidth="1"/>
    <col min="8" max="8" width="14.21875" style="175" bestFit="1" customWidth="1"/>
    <col min="9" max="9" width="14.6640625" customWidth="1"/>
    <col min="10" max="10" width="13.33203125" style="182" customWidth="1"/>
    <col min="11" max="11" width="16.5546875" style="182" customWidth="1"/>
  </cols>
  <sheetData>
    <row r="1" spans="1:11" ht="15.5" x14ac:dyDescent="0.35">
      <c r="A1" s="30" t="s">
        <v>178</v>
      </c>
      <c r="B1" s="30"/>
      <c r="C1" s="30"/>
      <c r="D1" s="30"/>
      <c r="E1" s="30"/>
      <c r="F1" s="173"/>
      <c r="G1" s="29"/>
      <c r="H1" s="173"/>
      <c r="I1" s="29"/>
      <c r="J1" s="179"/>
      <c r="K1" s="179"/>
    </row>
    <row r="2" spans="1:11" ht="14" x14ac:dyDescent="0.3">
      <c r="A2" s="31" t="s">
        <v>180</v>
      </c>
      <c r="B2" s="31"/>
      <c r="C2" s="31"/>
      <c r="D2" s="31"/>
      <c r="E2" s="31"/>
      <c r="F2" s="173"/>
      <c r="G2" s="29"/>
      <c r="H2" s="173"/>
      <c r="I2" s="29"/>
      <c r="J2" s="179"/>
      <c r="K2" s="179"/>
    </row>
    <row r="3" spans="1:11" ht="28" x14ac:dyDescent="0.3">
      <c r="A3" s="206" t="s">
        <v>286</v>
      </c>
      <c r="B3" s="206" t="s">
        <v>370</v>
      </c>
      <c r="C3" s="206" t="s">
        <v>371</v>
      </c>
      <c r="D3" s="206" t="s">
        <v>382</v>
      </c>
      <c r="E3" s="207" t="s">
        <v>380</v>
      </c>
      <c r="F3" s="206" t="s">
        <v>372</v>
      </c>
      <c r="G3" s="208" t="s">
        <v>179</v>
      </c>
      <c r="H3" s="206" t="s">
        <v>373</v>
      </c>
      <c r="I3" s="209" t="s">
        <v>166</v>
      </c>
      <c r="J3" s="210" t="s">
        <v>378</v>
      </c>
      <c r="K3" s="210" t="s">
        <v>379</v>
      </c>
    </row>
    <row r="4" spans="1:11" ht="12.5" x14ac:dyDescent="0.25">
      <c r="A4" s="427" t="s">
        <v>280</v>
      </c>
      <c r="B4" s="424">
        <f>SUM(F5:F16)</f>
        <v>3677.2350000000006</v>
      </c>
      <c r="C4" s="424">
        <f>SUM(H5:H16)</f>
        <v>33095.114999999998</v>
      </c>
      <c r="D4" s="430">
        <f>SUM(F5:F16)/$B$85</f>
        <v>6.8569151521732666E-2</v>
      </c>
      <c r="E4" s="184"/>
      <c r="F4" s="184"/>
      <c r="G4" s="184"/>
      <c r="H4" s="184"/>
      <c r="I4" s="184"/>
      <c r="J4" s="184"/>
      <c r="K4" s="185"/>
    </row>
    <row r="5" spans="1:11" ht="12.5" x14ac:dyDescent="0.25">
      <c r="A5" s="428"/>
      <c r="B5" s="425"/>
      <c r="C5" s="425"/>
      <c r="D5" s="431"/>
      <c r="E5" s="200" t="s">
        <v>287</v>
      </c>
      <c r="F5" s="174">
        <v>389.4948</v>
      </c>
      <c r="G5" s="171" t="s">
        <v>365</v>
      </c>
      <c r="H5" s="176">
        <f>F5*9</f>
        <v>3505.4531999999999</v>
      </c>
      <c r="I5" s="172">
        <v>1</v>
      </c>
      <c r="J5" s="180">
        <v>0</v>
      </c>
      <c r="K5" s="181">
        <v>0</v>
      </c>
    </row>
    <row r="6" spans="1:11" ht="12.5" x14ac:dyDescent="0.25">
      <c r="A6" s="428"/>
      <c r="B6" s="425"/>
      <c r="C6" s="425"/>
      <c r="D6" s="431"/>
      <c r="E6" s="200" t="s">
        <v>288</v>
      </c>
      <c r="F6" s="174">
        <v>346.85550000000001</v>
      </c>
      <c r="G6" s="171" t="s">
        <v>365</v>
      </c>
      <c r="H6" s="176">
        <f t="shared" ref="H6:H32" si="0">F6*9</f>
        <v>3121.6995000000002</v>
      </c>
      <c r="I6" s="172">
        <v>1</v>
      </c>
      <c r="J6" s="180">
        <v>0</v>
      </c>
      <c r="K6" s="181">
        <v>0</v>
      </c>
    </row>
    <row r="7" spans="1:11" ht="12.5" x14ac:dyDescent="0.25">
      <c r="A7" s="428"/>
      <c r="B7" s="425"/>
      <c r="C7" s="425"/>
      <c r="D7" s="431"/>
      <c r="E7" s="200" t="s">
        <v>289</v>
      </c>
      <c r="F7" s="174">
        <v>346.85550000000001</v>
      </c>
      <c r="G7" s="171" t="s">
        <v>365</v>
      </c>
      <c r="H7" s="176">
        <f t="shared" si="0"/>
        <v>3121.6995000000002</v>
      </c>
      <c r="I7" s="172">
        <v>1</v>
      </c>
      <c r="J7" s="180">
        <v>0</v>
      </c>
      <c r="K7" s="181">
        <v>0</v>
      </c>
    </row>
    <row r="8" spans="1:11" ht="12.5" x14ac:dyDescent="0.25">
      <c r="A8" s="428"/>
      <c r="B8" s="425"/>
      <c r="C8" s="425"/>
      <c r="D8" s="431"/>
      <c r="E8" s="200" t="s">
        <v>290</v>
      </c>
      <c r="F8" s="174">
        <v>142.53919999999999</v>
      </c>
      <c r="G8" s="171" t="s">
        <v>365</v>
      </c>
      <c r="H8" s="176">
        <f t="shared" si="0"/>
        <v>1282.8527999999999</v>
      </c>
      <c r="I8" s="172">
        <v>1</v>
      </c>
      <c r="J8" s="180">
        <v>0</v>
      </c>
      <c r="K8" s="181">
        <v>0</v>
      </c>
    </row>
    <row r="9" spans="1:11" ht="12.5" x14ac:dyDescent="0.25">
      <c r="A9" s="428"/>
      <c r="B9" s="425"/>
      <c r="C9" s="425"/>
      <c r="D9" s="431"/>
      <c r="E9" s="200" t="s">
        <v>291</v>
      </c>
      <c r="F9" s="174">
        <v>389.4948</v>
      </c>
      <c r="G9" s="171" t="s">
        <v>365</v>
      </c>
      <c r="H9" s="176">
        <f t="shared" si="0"/>
        <v>3505.4531999999999</v>
      </c>
      <c r="I9" s="172">
        <v>1</v>
      </c>
      <c r="J9" s="180">
        <v>0</v>
      </c>
      <c r="K9" s="181">
        <v>0</v>
      </c>
    </row>
    <row r="10" spans="1:11" ht="12.5" x14ac:dyDescent="0.25">
      <c r="A10" s="428"/>
      <c r="B10" s="425"/>
      <c r="C10" s="425"/>
      <c r="D10" s="431"/>
      <c r="E10" s="200" t="s">
        <v>292</v>
      </c>
      <c r="F10" s="174">
        <v>346.85550000000001</v>
      </c>
      <c r="G10" s="171" t="s">
        <v>365</v>
      </c>
      <c r="H10" s="176">
        <f t="shared" si="0"/>
        <v>3121.6995000000002</v>
      </c>
      <c r="I10" s="172">
        <v>1</v>
      </c>
      <c r="J10" s="180">
        <v>0</v>
      </c>
      <c r="K10" s="181">
        <v>0</v>
      </c>
    </row>
    <row r="11" spans="1:11" ht="12.5" x14ac:dyDescent="0.25">
      <c r="A11" s="428"/>
      <c r="B11" s="425"/>
      <c r="C11" s="425"/>
      <c r="D11" s="431"/>
      <c r="E11" s="200" t="s">
        <v>293</v>
      </c>
      <c r="F11" s="174">
        <v>346.85550000000001</v>
      </c>
      <c r="G11" s="171" t="s">
        <v>365</v>
      </c>
      <c r="H11" s="176">
        <f t="shared" si="0"/>
        <v>3121.6995000000002</v>
      </c>
      <c r="I11" s="172">
        <v>1</v>
      </c>
      <c r="J11" s="180">
        <v>0</v>
      </c>
      <c r="K11" s="181">
        <v>0</v>
      </c>
    </row>
    <row r="12" spans="1:11" ht="12.5" x14ac:dyDescent="0.25">
      <c r="A12" s="428"/>
      <c r="B12" s="425"/>
      <c r="C12" s="425"/>
      <c r="D12" s="431"/>
      <c r="E12" s="200" t="s">
        <v>294</v>
      </c>
      <c r="F12" s="174">
        <v>142.53919999999999</v>
      </c>
      <c r="G12" s="171" t="s">
        <v>365</v>
      </c>
      <c r="H12" s="176">
        <f t="shared" si="0"/>
        <v>1282.8527999999999</v>
      </c>
      <c r="I12" s="172">
        <v>1</v>
      </c>
      <c r="J12" s="180">
        <v>0</v>
      </c>
      <c r="K12" s="181">
        <v>0</v>
      </c>
    </row>
    <row r="13" spans="1:11" ht="12.5" x14ac:dyDescent="0.25">
      <c r="A13" s="428"/>
      <c r="B13" s="425"/>
      <c r="C13" s="425"/>
      <c r="D13" s="431"/>
      <c r="E13" s="200" t="s">
        <v>295</v>
      </c>
      <c r="F13" s="174">
        <v>389.4948</v>
      </c>
      <c r="G13" s="171" t="s">
        <v>365</v>
      </c>
      <c r="H13" s="176">
        <f t="shared" si="0"/>
        <v>3505.4531999999999</v>
      </c>
      <c r="I13" s="172">
        <v>1</v>
      </c>
      <c r="J13" s="180">
        <v>0</v>
      </c>
      <c r="K13" s="181">
        <v>0</v>
      </c>
    </row>
    <row r="14" spans="1:11" ht="12.5" x14ac:dyDescent="0.25">
      <c r="A14" s="428"/>
      <c r="B14" s="425"/>
      <c r="C14" s="425"/>
      <c r="D14" s="431"/>
      <c r="E14" s="200" t="s">
        <v>296</v>
      </c>
      <c r="F14" s="174">
        <v>346.85550000000001</v>
      </c>
      <c r="G14" s="171" t="s">
        <v>365</v>
      </c>
      <c r="H14" s="176">
        <f t="shared" si="0"/>
        <v>3121.6995000000002</v>
      </c>
      <c r="I14" s="172">
        <v>1</v>
      </c>
      <c r="J14" s="180">
        <v>0</v>
      </c>
      <c r="K14" s="181">
        <v>0</v>
      </c>
    </row>
    <row r="15" spans="1:11" ht="12.5" x14ac:dyDescent="0.25">
      <c r="A15" s="428"/>
      <c r="B15" s="425"/>
      <c r="C15" s="425"/>
      <c r="D15" s="431"/>
      <c r="E15" s="200" t="s">
        <v>297</v>
      </c>
      <c r="F15" s="174">
        <v>346.85550000000001</v>
      </c>
      <c r="G15" s="171" t="s">
        <v>365</v>
      </c>
      <c r="H15" s="176">
        <f t="shared" si="0"/>
        <v>3121.6995000000002</v>
      </c>
      <c r="I15" s="172">
        <v>1</v>
      </c>
      <c r="J15" s="180">
        <v>0</v>
      </c>
      <c r="K15" s="181">
        <v>0</v>
      </c>
    </row>
    <row r="16" spans="1:11" ht="12.5" x14ac:dyDescent="0.25">
      <c r="A16" s="429"/>
      <c r="B16" s="426"/>
      <c r="C16" s="426"/>
      <c r="D16" s="432"/>
      <c r="E16" s="200" t="s">
        <v>298</v>
      </c>
      <c r="F16" s="174">
        <v>142.53919999999999</v>
      </c>
      <c r="G16" s="171" t="s">
        <v>365</v>
      </c>
      <c r="H16" s="176">
        <f t="shared" si="0"/>
        <v>1282.8527999999999</v>
      </c>
      <c r="I16" s="172">
        <v>1</v>
      </c>
      <c r="J16" s="180">
        <v>0</v>
      </c>
      <c r="K16" s="181">
        <v>0</v>
      </c>
    </row>
    <row r="17" spans="1:11" ht="12.5" x14ac:dyDescent="0.25">
      <c r="A17" s="427" t="s">
        <v>279</v>
      </c>
      <c r="B17" s="424">
        <f>SUM(F18)</f>
        <v>320.66775555555552</v>
      </c>
      <c r="C17" s="424">
        <f>SUM(H18)</f>
        <v>2886.0097999999998</v>
      </c>
      <c r="D17" s="430">
        <f>SUM(F18)/$B$85</f>
        <v>5.979469878542659E-3</v>
      </c>
      <c r="E17" s="184"/>
      <c r="F17" s="184"/>
      <c r="G17" s="184"/>
      <c r="H17" s="184"/>
      <c r="I17" s="184"/>
      <c r="J17" s="184"/>
      <c r="K17" s="185"/>
    </row>
    <row r="18" spans="1:11" ht="12.5" x14ac:dyDescent="0.25">
      <c r="A18" s="429"/>
      <c r="B18" s="426"/>
      <c r="C18" s="426"/>
      <c r="D18" s="432"/>
      <c r="E18" s="200" t="s">
        <v>299</v>
      </c>
      <c r="F18" s="174">
        <v>320.66775555555552</v>
      </c>
      <c r="G18" s="171" t="s">
        <v>365</v>
      </c>
      <c r="H18" s="176">
        <f t="shared" si="0"/>
        <v>2886.0097999999998</v>
      </c>
      <c r="I18" s="172">
        <v>1</v>
      </c>
      <c r="J18" s="180">
        <v>164.71889999999999</v>
      </c>
      <c r="K18" s="181">
        <v>78.586128820000013</v>
      </c>
    </row>
    <row r="19" spans="1:11" ht="12.5" x14ac:dyDescent="0.25">
      <c r="A19" s="427" t="s">
        <v>274</v>
      </c>
      <c r="B19" s="424">
        <f>SUM(F20:F25)</f>
        <v>2783.9021999999995</v>
      </c>
      <c r="C19" s="424">
        <f>SUM(H20:H25)</f>
        <v>25055.119799999997</v>
      </c>
      <c r="D19" s="430">
        <f>SUM(F20:F25)/$B$85</f>
        <v>5.1911235418319698E-2</v>
      </c>
      <c r="E19" s="184"/>
      <c r="F19" s="184"/>
      <c r="G19" s="184"/>
      <c r="H19" s="184"/>
      <c r="I19" s="184"/>
      <c r="J19" s="184"/>
      <c r="K19" s="185"/>
    </row>
    <row r="20" spans="1:11" ht="12.5" x14ac:dyDescent="0.25">
      <c r="A20" s="428"/>
      <c r="B20" s="425"/>
      <c r="C20" s="425"/>
      <c r="D20" s="431"/>
      <c r="E20" s="200" t="s">
        <v>300</v>
      </c>
      <c r="F20" s="174">
        <v>463.9837</v>
      </c>
      <c r="G20" s="171" t="s">
        <v>365</v>
      </c>
      <c r="H20" s="176">
        <f t="shared" si="0"/>
        <v>4175.8532999999998</v>
      </c>
      <c r="I20" s="172">
        <v>1</v>
      </c>
      <c r="J20" s="180">
        <v>396</v>
      </c>
      <c r="K20" s="181">
        <v>188.53971059000003</v>
      </c>
    </row>
    <row r="21" spans="1:11" ht="12.5" x14ac:dyDescent="0.25">
      <c r="A21" s="428"/>
      <c r="B21" s="425"/>
      <c r="C21" s="425"/>
      <c r="D21" s="431"/>
      <c r="E21" s="200" t="s">
        <v>301</v>
      </c>
      <c r="F21" s="174">
        <v>463.9837</v>
      </c>
      <c r="G21" s="171" t="s">
        <v>365</v>
      </c>
      <c r="H21" s="176">
        <f t="shared" si="0"/>
        <v>4175.8532999999998</v>
      </c>
      <c r="I21" s="172">
        <v>1</v>
      </c>
      <c r="J21" s="180">
        <v>396</v>
      </c>
      <c r="K21" s="181">
        <v>188.53971059000003</v>
      </c>
    </row>
    <row r="22" spans="1:11" ht="12.5" x14ac:dyDescent="0.25">
      <c r="A22" s="428"/>
      <c r="B22" s="425"/>
      <c r="C22" s="425"/>
      <c r="D22" s="431"/>
      <c r="E22" s="200" t="s">
        <v>302</v>
      </c>
      <c r="F22" s="174">
        <v>463.9837</v>
      </c>
      <c r="G22" s="171" t="s">
        <v>365</v>
      </c>
      <c r="H22" s="176">
        <f t="shared" si="0"/>
        <v>4175.8532999999998</v>
      </c>
      <c r="I22" s="172">
        <v>1</v>
      </c>
      <c r="J22" s="180">
        <v>396</v>
      </c>
      <c r="K22" s="181">
        <v>188.53971059000003</v>
      </c>
    </row>
    <row r="23" spans="1:11" ht="12.5" x14ac:dyDescent="0.25">
      <c r="A23" s="428"/>
      <c r="B23" s="425"/>
      <c r="C23" s="425"/>
      <c r="D23" s="431"/>
      <c r="E23" s="200" t="s">
        <v>303</v>
      </c>
      <c r="F23" s="174">
        <v>463.9837</v>
      </c>
      <c r="G23" s="171" t="s">
        <v>365</v>
      </c>
      <c r="H23" s="176">
        <f t="shared" si="0"/>
        <v>4175.8532999999998</v>
      </c>
      <c r="I23" s="172">
        <v>1</v>
      </c>
      <c r="J23" s="180">
        <v>396</v>
      </c>
      <c r="K23" s="181">
        <v>188.53971059000003</v>
      </c>
    </row>
    <row r="24" spans="1:11" ht="12.5" x14ac:dyDescent="0.25">
      <c r="A24" s="428"/>
      <c r="B24" s="425"/>
      <c r="C24" s="425"/>
      <c r="D24" s="431"/>
      <c r="E24" s="200" t="s">
        <v>304</v>
      </c>
      <c r="F24" s="174">
        <v>463.9837</v>
      </c>
      <c r="G24" s="171" t="s">
        <v>365</v>
      </c>
      <c r="H24" s="176">
        <f t="shared" si="0"/>
        <v>4175.8532999999998</v>
      </c>
      <c r="I24" s="172">
        <v>1</v>
      </c>
      <c r="J24" s="180">
        <v>396</v>
      </c>
      <c r="K24" s="181">
        <v>188.53971059000003</v>
      </c>
    </row>
    <row r="25" spans="1:11" ht="12.5" x14ac:dyDescent="0.25">
      <c r="A25" s="429"/>
      <c r="B25" s="426"/>
      <c r="C25" s="426"/>
      <c r="D25" s="432"/>
      <c r="E25" s="200" t="s">
        <v>305</v>
      </c>
      <c r="F25" s="174">
        <v>463.9837</v>
      </c>
      <c r="G25" s="171" t="s">
        <v>365</v>
      </c>
      <c r="H25" s="176">
        <f t="shared" si="0"/>
        <v>4175.8532999999998</v>
      </c>
      <c r="I25" s="172">
        <v>1</v>
      </c>
      <c r="J25" s="180">
        <v>396</v>
      </c>
      <c r="K25" s="181">
        <v>188.53971059000003</v>
      </c>
    </row>
    <row r="26" spans="1:11" ht="12.5" x14ac:dyDescent="0.25">
      <c r="A26" s="427" t="s">
        <v>355</v>
      </c>
      <c r="B26" s="424">
        <f>SUM(F27:F32)</f>
        <v>4807.6248000000005</v>
      </c>
      <c r="C26" s="424">
        <f>SUM(H27:H32)</f>
        <v>43268.623200000002</v>
      </c>
      <c r="D26" s="430">
        <f>SUM(F27:F32)/$B$85</f>
        <v>8.9647453418353645E-2</v>
      </c>
      <c r="E26" s="184"/>
      <c r="F26" s="184"/>
      <c r="G26" s="184"/>
      <c r="H26" s="184"/>
      <c r="I26" s="184"/>
      <c r="J26" s="184"/>
      <c r="K26" s="185"/>
    </row>
    <row r="27" spans="1:11" ht="12.5" x14ac:dyDescent="0.25">
      <c r="A27" s="428"/>
      <c r="B27" s="425"/>
      <c r="C27" s="425"/>
      <c r="D27" s="431"/>
      <c r="E27" s="200" t="s">
        <v>306</v>
      </c>
      <c r="F27" s="174">
        <v>801.27080000000001</v>
      </c>
      <c r="G27" s="171" t="s">
        <v>365</v>
      </c>
      <c r="H27" s="176">
        <f t="shared" si="0"/>
        <v>7211.4372000000003</v>
      </c>
      <c r="I27" s="172">
        <v>1</v>
      </c>
      <c r="J27" s="180">
        <v>0</v>
      </c>
      <c r="K27" s="181">
        <v>0</v>
      </c>
    </row>
    <row r="28" spans="1:11" ht="12.5" x14ac:dyDescent="0.25">
      <c r="A28" s="428"/>
      <c r="B28" s="425"/>
      <c r="C28" s="425"/>
      <c r="D28" s="431"/>
      <c r="E28" s="200" t="s">
        <v>307</v>
      </c>
      <c r="F28" s="174">
        <v>801.27080000000001</v>
      </c>
      <c r="G28" s="171" t="s">
        <v>365</v>
      </c>
      <c r="H28" s="176">
        <f t="shared" si="0"/>
        <v>7211.4372000000003</v>
      </c>
      <c r="I28" s="172">
        <v>1</v>
      </c>
      <c r="J28" s="180">
        <v>0</v>
      </c>
      <c r="K28" s="181">
        <v>0</v>
      </c>
    </row>
    <row r="29" spans="1:11" ht="12.5" x14ac:dyDescent="0.25">
      <c r="A29" s="428"/>
      <c r="B29" s="425"/>
      <c r="C29" s="425"/>
      <c r="D29" s="431"/>
      <c r="E29" s="200" t="s">
        <v>308</v>
      </c>
      <c r="F29" s="174">
        <v>801.27080000000001</v>
      </c>
      <c r="G29" s="171" t="s">
        <v>365</v>
      </c>
      <c r="H29" s="176">
        <f t="shared" si="0"/>
        <v>7211.4372000000003</v>
      </c>
      <c r="I29" s="172">
        <v>1</v>
      </c>
      <c r="J29" s="180">
        <v>0</v>
      </c>
      <c r="K29" s="181">
        <v>0</v>
      </c>
    </row>
    <row r="30" spans="1:11" ht="12.5" x14ac:dyDescent="0.25">
      <c r="A30" s="428"/>
      <c r="B30" s="425"/>
      <c r="C30" s="425"/>
      <c r="D30" s="431"/>
      <c r="E30" s="200" t="s">
        <v>309</v>
      </c>
      <c r="F30" s="174">
        <v>801.27080000000001</v>
      </c>
      <c r="G30" s="171" t="s">
        <v>365</v>
      </c>
      <c r="H30" s="176">
        <f t="shared" si="0"/>
        <v>7211.4372000000003</v>
      </c>
      <c r="I30" s="172">
        <v>1</v>
      </c>
      <c r="J30" s="180">
        <v>0</v>
      </c>
      <c r="K30" s="181">
        <v>0</v>
      </c>
    </row>
    <row r="31" spans="1:11" ht="12.5" x14ac:dyDescent="0.25">
      <c r="A31" s="428"/>
      <c r="B31" s="425"/>
      <c r="C31" s="425"/>
      <c r="D31" s="431"/>
      <c r="E31" s="200" t="s">
        <v>310</v>
      </c>
      <c r="F31" s="174">
        <v>801.27080000000001</v>
      </c>
      <c r="G31" s="171" t="s">
        <v>365</v>
      </c>
      <c r="H31" s="176">
        <f t="shared" si="0"/>
        <v>7211.4372000000003</v>
      </c>
      <c r="I31" s="172">
        <v>1</v>
      </c>
      <c r="J31" s="180">
        <v>0</v>
      </c>
      <c r="K31" s="181">
        <v>0</v>
      </c>
    </row>
    <row r="32" spans="1:11" ht="12.5" x14ac:dyDescent="0.25">
      <c r="A32" s="429"/>
      <c r="B32" s="426"/>
      <c r="C32" s="426"/>
      <c r="D32" s="432"/>
      <c r="E32" s="200" t="s">
        <v>311</v>
      </c>
      <c r="F32" s="174">
        <v>801.27080000000001</v>
      </c>
      <c r="G32" s="171" t="s">
        <v>365</v>
      </c>
      <c r="H32" s="176">
        <f t="shared" si="0"/>
        <v>7211.4372000000003</v>
      </c>
      <c r="I32" s="172">
        <v>1</v>
      </c>
      <c r="J32" s="180">
        <v>0</v>
      </c>
      <c r="K32" s="181">
        <v>0</v>
      </c>
    </row>
    <row r="33" spans="1:11" ht="12.5" x14ac:dyDescent="0.25">
      <c r="A33" s="427" t="s">
        <v>356</v>
      </c>
      <c r="B33" s="424">
        <f>SUM(F34:F36)</f>
        <v>740.86686666666674</v>
      </c>
      <c r="C33" s="424">
        <f>SUM(H34:H36)</f>
        <v>6667.8018000000011</v>
      </c>
      <c r="D33" s="430">
        <f>SUM(F34:F36)/$B$85</f>
        <v>1.3814894190308199E-2</v>
      </c>
      <c r="E33" s="184"/>
      <c r="F33" s="184"/>
      <c r="G33" s="184"/>
      <c r="H33" s="184"/>
      <c r="I33" s="184"/>
      <c r="J33" s="184"/>
      <c r="K33" s="185"/>
    </row>
    <row r="34" spans="1:11" ht="12.5" x14ac:dyDescent="0.25">
      <c r="A34" s="428"/>
      <c r="B34" s="425"/>
      <c r="C34" s="425"/>
      <c r="D34" s="431"/>
      <c r="E34" s="200" t="s">
        <v>312</v>
      </c>
      <c r="F34" s="174">
        <v>246.95562222222225</v>
      </c>
      <c r="G34" s="171" t="s">
        <v>365</v>
      </c>
      <c r="H34" s="176">
        <f t="shared" ref="H34:H36" si="1">F34*9</f>
        <v>2222.6006000000002</v>
      </c>
      <c r="I34" s="172">
        <v>1</v>
      </c>
      <c r="J34" s="180">
        <v>0</v>
      </c>
      <c r="K34" s="181">
        <v>0</v>
      </c>
    </row>
    <row r="35" spans="1:11" ht="12.5" x14ac:dyDescent="0.25">
      <c r="A35" s="428"/>
      <c r="B35" s="425"/>
      <c r="C35" s="425"/>
      <c r="D35" s="431"/>
      <c r="E35" s="200" t="s">
        <v>313</v>
      </c>
      <c r="F35" s="174">
        <v>246.95562222222225</v>
      </c>
      <c r="G35" s="171" t="s">
        <v>365</v>
      </c>
      <c r="H35" s="176">
        <f t="shared" si="1"/>
        <v>2222.6006000000002</v>
      </c>
      <c r="I35" s="172">
        <v>1</v>
      </c>
      <c r="J35" s="180">
        <v>0</v>
      </c>
      <c r="K35" s="181">
        <v>0</v>
      </c>
    </row>
    <row r="36" spans="1:11" ht="12.5" x14ac:dyDescent="0.25">
      <c r="A36" s="429"/>
      <c r="B36" s="426"/>
      <c r="C36" s="426"/>
      <c r="D36" s="432"/>
      <c r="E36" s="200" t="s">
        <v>314</v>
      </c>
      <c r="F36" s="174">
        <v>246.95562222222225</v>
      </c>
      <c r="G36" s="171" t="s">
        <v>365</v>
      </c>
      <c r="H36" s="176">
        <f t="shared" si="1"/>
        <v>2222.6006000000002</v>
      </c>
      <c r="I36" s="172">
        <v>1</v>
      </c>
      <c r="J36" s="180">
        <v>0</v>
      </c>
      <c r="K36" s="181">
        <v>0</v>
      </c>
    </row>
    <row r="37" spans="1:11" ht="12.5" x14ac:dyDescent="0.25">
      <c r="A37" s="427" t="s">
        <v>357</v>
      </c>
      <c r="B37" s="424">
        <f>SUM(F38:F47)</f>
        <v>10009.389422222222</v>
      </c>
      <c r="C37" s="424">
        <f>SUM(H38:H47)</f>
        <v>90084.504799999995</v>
      </c>
      <c r="D37" s="430">
        <f>SUM(F38:F47)/$B$85</f>
        <v>0.18664440535684654</v>
      </c>
      <c r="E37" s="184"/>
      <c r="F37" s="184"/>
      <c r="G37" s="184"/>
      <c r="H37" s="184"/>
      <c r="I37" s="184"/>
      <c r="J37" s="184"/>
      <c r="K37" s="185"/>
    </row>
    <row r="38" spans="1:11" ht="12.5" x14ac:dyDescent="0.25">
      <c r="A38" s="428"/>
      <c r="B38" s="425"/>
      <c r="C38" s="425"/>
      <c r="D38" s="431"/>
      <c r="E38" s="200" t="s">
        <v>315</v>
      </c>
      <c r="F38" s="174">
        <v>1354.0856888888889</v>
      </c>
      <c r="G38" s="171" t="s">
        <v>365</v>
      </c>
      <c r="H38" s="176">
        <f t="shared" ref="H38:H47" si="2">F38*9</f>
        <v>12186.771199999999</v>
      </c>
      <c r="I38" s="172">
        <v>1</v>
      </c>
      <c r="J38" s="180">
        <v>957.74940000000004</v>
      </c>
      <c r="K38" s="181">
        <v>458.03629618000008</v>
      </c>
    </row>
    <row r="39" spans="1:11" ht="12.5" x14ac:dyDescent="0.25">
      <c r="A39" s="428"/>
      <c r="B39" s="425"/>
      <c r="C39" s="425"/>
      <c r="D39" s="431"/>
      <c r="E39" s="200" t="s">
        <v>316</v>
      </c>
      <c r="F39" s="174">
        <v>1354.0856888888889</v>
      </c>
      <c r="G39" s="171" t="s">
        <v>365</v>
      </c>
      <c r="H39" s="176">
        <f t="shared" si="2"/>
        <v>12186.771199999999</v>
      </c>
      <c r="I39" s="172">
        <v>1</v>
      </c>
      <c r="J39" s="180">
        <v>957.74940000000004</v>
      </c>
      <c r="K39" s="181">
        <v>458.03629618000008</v>
      </c>
    </row>
    <row r="40" spans="1:11" ht="12.5" x14ac:dyDescent="0.25">
      <c r="A40" s="428"/>
      <c r="B40" s="425"/>
      <c r="C40" s="425"/>
      <c r="D40" s="431"/>
      <c r="E40" s="200" t="s">
        <v>317</v>
      </c>
      <c r="F40" s="174">
        <v>488.99482222222224</v>
      </c>
      <c r="G40" s="171" t="s">
        <v>365</v>
      </c>
      <c r="H40" s="176">
        <f t="shared" si="2"/>
        <v>4400.9534000000003</v>
      </c>
      <c r="I40" s="172">
        <v>1</v>
      </c>
      <c r="J40" s="180">
        <v>251.10900000000001</v>
      </c>
      <c r="K40" s="181">
        <v>119.74881888000002</v>
      </c>
    </row>
    <row r="41" spans="1:11" ht="12.5" x14ac:dyDescent="0.25">
      <c r="A41" s="428"/>
      <c r="B41" s="425"/>
      <c r="C41" s="425"/>
      <c r="D41" s="431"/>
      <c r="E41" s="200" t="s">
        <v>318</v>
      </c>
      <c r="F41" s="174">
        <v>488.99482222222224</v>
      </c>
      <c r="G41" s="171" t="s">
        <v>365</v>
      </c>
      <c r="H41" s="176">
        <f t="shared" si="2"/>
        <v>4400.9534000000003</v>
      </c>
      <c r="I41" s="172">
        <v>1</v>
      </c>
      <c r="J41" s="180">
        <v>251.10900000000001</v>
      </c>
      <c r="K41" s="181">
        <v>119.74881888000002</v>
      </c>
    </row>
    <row r="42" spans="1:11" ht="12.5" x14ac:dyDescent="0.25">
      <c r="A42" s="428"/>
      <c r="B42" s="425"/>
      <c r="C42" s="425"/>
      <c r="D42" s="431"/>
      <c r="E42" s="200" t="s">
        <v>319</v>
      </c>
      <c r="F42" s="174">
        <v>1354.0857000000001</v>
      </c>
      <c r="G42" s="171" t="s">
        <v>365</v>
      </c>
      <c r="H42" s="176">
        <f t="shared" si="2"/>
        <v>12186.7713</v>
      </c>
      <c r="I42" s="172">
        <v>1</v>
      </c>
      <c r="J42" s="180">
        <v>957.74940000000004</v>
      </c>
      <c r="K42" s="181">
        <v>458.03629618000008</v>
      </c>
    </row>
    <row r="43" spans="1:11" ht="12.5" x14ac:dyDescent="0.25">
      <c r="A43" s="428"/>
      <c r="B43" s="425"/>
      <c r="C43" s="425"/>
      <c r="D43" s="431"/>
      <c r="E43" s="200" t="s">
        <v>320</v>
      </c>
      <c r="F43" s="174">
        <v>1354.0857000000001</v>
      </c>
      <c r="G43" s="171" t="s">
        <v>365</v>
      </c>
      <c r="H43" s="176">
        <f t="shared" si="2"/>
        <v>12186.7713</v>
      </c>
      <c r="I43" s="172">
        <v>1</v>
      </c>
      <c r="J43" s="180">
        <v>957.74940000000004</v>
      </c>
      <c r="K43" s="181">
        <v>458.03629618000008</v>
      </c>
    </row>
    <row r="44" spans="1:11" ht="12.5" x14ac:dyDescent="0.25">
      <c r="A44" s="428"/>
      <c r="B44" s="425"/>
      <c r="C44" s="425"/>
      <c r="D44" s="431"/>
      <c r="E44" s="200" t="s">
        <v>321</v>
      </c>
      <c r="F44" s="174">
        <v>453.44279999999998</v>
      </c>
      <c r="G44" s="171" t="s">
        <v>365</v>
      </c>
      <c r="H44" s="176">
        <f t="shared" si="2"/>
        <v>4080.9851999999996</v>
      </c>
      <c r="I44" s="172">
        <v>1</v>
      </c>
      <c r="J44" s="180">
        <v>232.92179999999999</v>
      </c>
      <c r="K44" s="181">
        <v>111.02317895</v>
      </c>
    </row>
    <row r="45" spans="1:11" ht="12.5" x14ac:dyDescent="0.25">
      <c r="A45" s="428"/>
      <c r="B45" s="425"/>
      <c r="C45" s="425"/>
      <c r="D45" s="431"/>
      <c r="E45" s="200" t="s">
        <v>322</v>
      </c>
      <c r="F45" s="174">
        <v>1354.0857000000001</v>
      </c>
      <c r="G45" s="171" t="s">
        <v>365</v>
      </c>
      <c r="H45" s="176">
        <f t="shared" si="2"/>
        <v>12186.7713</v>
      </c>
      <c r="I45" s="172">
        <v>1</v>
      </c>
      <c r="J45" s="180">
        <v>957.74940000000004</v>
      </c>
      <c r="K45" s="181">
        <v>458.03629618000008</v>
      </c>
    </row>
    <row r="46" spans="1:11" ht="12.5" x14ac:dyDescent="0.25">
      <c r="A46" s="428"/>
      <c r="B46" s="425"/>
      <c r="C46" s="425"/>
      <c r="D46" s="431"/>
      <c r="E46" s="200" t="s">
        <v>323</v>
      </c>
      <c r="F46" s="174">
        <v>1354.0857000000001</v>
      </c>
      <c r="G46" s="171" t="s">
        <v>365</v>
      </c>
      <c r="H46" s="176">
        <f t="shared" si="2"/>
        <v>12186.7713</v>
      </c>
      <c r="I46" s="172">
        <v>1</v>
      </c>
      <c r="J46" s="180">
        <v>957.74940000000004</v>
      </c>
      <c r="K46" s="181">
        <v>458.03629618000008</v>
      </c>
    </row>
    <row r="47" spans="1:11" ht="12.5" x14ac:dyDescent="0.25">
      <c r="A47" s="429"/>
      <c r="B47" s="426"/>
      <c r="C47" s="426"/>
      <c r="D47" s="432"/>
      <c r="E47" s="200" t="s">
        <v>324</v>
      </c>
      <c r="F47" s="174">
        <v>453.44279999999998</v>
      </c>
      <c r="G47" s="171" t="s">
        <v>365</v>
      </c>
      <c r="H47" s="176">
        <f t="shared" si="2"/>
        <v>4080.9851999999996</v>
      </c>
      <c r="I47" s="172">
        <v>1</v>
      </c>
      <c r="J47" s="180">
        <v>232.92179999999999</v>
      </c>
      <c r="K47" s="181">
        <v>111.02317895</v>
      </c>
    </row>
    <row r="48" spans="1:11" ht="12.5" x14ac:dyDescent="0.25">
      <c r="A48" s="427" t="s">
        <v>361</v>
      </c>
      <c r="B48" s="424">
        <f>SUM(F49:F51)</f>
        <v>1983.5937111111111</v>
      </c>
      <c r="C48" s="424">
        <f>SUM(H49:H51)</f>
        <v>17852.343400000002</v>
      </c>
      <c r="D48" s="430">
        <f>SUM(F49:F51)/$B$85</f>
        <v>3.6987937331917534E-2</v>
      </c>
      <c r="E48" s="184"/>
      <c r="F48" s="184"/>
      <c r="G48" s="184"/>
      <c r="H48" s="184"/>
      <c r="I48" s="184"/>
      <c r="J48" s="184"/>
      <c r="K48" s="185"/>
    </row>
    <row r="49" spans="1:11" ht="12.5" x14ac:dyDescent="0.25">
      <c r="A49" s="428"/>
      <c r="B49" s="425"/>
      <c r="C49" s="425"/>
      <c r="D49" s="431"/>
      <c r="E49" s="200" t="s">
        <v>326</v>
      </c>
      <c r="F49" s="174">
        <v>661.19791111111113</v>
      </c>
      <c r="G49" s="171" t="s">
        <v>365</v>
      </c>
      <c r="H49" s="176">
        <f t="shared" ref="H49:H51" si="3">F49*9</f>
        <v>5950.7812000000004</v>
      </c>
      <c r="I49" s="172">
        <v>1</v>
      </c>
      <c r="J49" s="180">
        <v>0</v>
      </c>
      <c r="K49" s="181">
        <v>0</v>
      </c>
    </row>
    <row r="50" spans="1:11" ht="12.5" x14ac:dyDescent="0.25">
      <c r="A50" s="428"/>
      <c r="B50" s="425"/>
      <c r="C50" s="425"/>
      <c r="D50" s="431"/>
      <c r="E50" s="200" t="s">
        <v>327</v>
      </c>
      <c r="F50" s="174">
        <v>661.1979</v>
      </c>
      <c r="G50" s="171" t="s">
        <v>365</v>
      </c>
      <c r="H50" s="176">
        <f t="shared" si="3"/>
        <v>5950.7811000000002</v>
      </c>
      <c r="I50" s="172">
        <v>1</v>
      </c>
      <c r="J50" s="180">
        <v>0</v>
      </c>
      <c r="K50" s="181">
        <v>0</v>
      </c>
    </row>
    <row r="51" spans="1:11" ht="12.5" x14ac:dyDescent="0.25">
      <c r="A51" s="429"/>
      <c r="B51" s="426"/>
      <c r="C51" s="426"/>
      <c r="D51" s="432"/>
      <c r="E51" s="200" t="s">
        <v>328</v>
      </c>
      <c r="F51" s="174">
        <v>661.1979</v>
      </c>
      <c r="G51" s="171" t="s">
        <v>365</v>
      </c>
      <c r="H51" s="176">
        <f t="shared" si="3"/>
        <v>5950.7811000000002</v>
      </c>
      <c r="I51" s="172">
        <v>1</v>
      </c>
      <c r="J51" s="180">
        <v>0</v>
      </c>
      <c r="K51" s="181">
        <v>0</v>
      </c>
    </row>
    <row r="52" spans="1:11" ht="12.5" x14ac:dyDescent="0.25">
      <c r="A52" s="427" t="s">
        <v>362</v>
      </c>
      <c r="B52" s="424">
        <f>SUM(F53)</f>
        <v>963.93228888888893</v>
      </c>
      <c r="C52" s="424">
        <f>SUM(H53)</f>
        <v>8675.3906000000006</v>
      </c>
      <c r="D52" s="430">
        <f>SUM(F53)/$B$85</f>
        <v>1.7974379982109601E-2</v>
      </c>
      <c r="E52" s="184"/>
      <c r="F52" s="184"/>
      <c r="G52" s="184"/>
      <c r="H52" s="184"/>
      <c r="I52" s="184"/>
      <c r="J52" s="184"/>
      <c r="K52" s="185"/>
    </row>
    <row r="53" spans="1:11" ht="12.5" x14ac:dyDescent="0.25">
      <c r="A53" s="429"/>
      <c r="B53" s="426"/>
      <c r="C53" s="426"/>
      <c r="D53" s="432"/>
      <c r="E53" s="200" t="s">
        <v>329</v>
      </c>
      <c r="F53" s="174">
        <v>963.93228888888893</v>
      </c>
      <c r="G53" s="171" t="s">
        <v>365</v>
      </c>
      <c r="H53" s="176">
        <f t="shared" ref="H53" si="4">F53*9</f>
        <v>8675.3906000000006</v>
      </c>
      <c r="I53" s="172">
        <v>1</v>
      </c>
      <c r="J53" s="180">
        <v>495</v>
      </c>
      <c r="K53" s="181">
        <v>236.18347308999998</v>
      </c>
    </row>
    <row r="54" spans="1:11" ht="12.5" x14ac:dyDescent="0.25">
      <c r="A54" s="427" t="s">
        <v>363</v>
      </c>
      <c r="B54" s="424">
        <f>SUM(F55:F57)</f>
        <v>1608.3946000000001</v>
      </c>
      <c r="C54" s="424">
        <f>SUM(H55:H57)</f>
        <v>14475.5514</v>
      </c>
      <c r="D54" s="430">
        <f>SUM(F55:F57)/$B$85</f>
        <v>2.9991624966622089E-2</v>
      </c>
      <c r="E54" s="184"/>
      <c r="F54" s="184"/>
      <c r="G54" s="184"/>
      <c r="H54" s="184"/>
      <c r="I54" s="184"/>
      <c r="J54" s="184"/>
      <c r="K54" s="185"/>
    </row>
    <row r="55" spans="1:11" ht="12.5" x14ac:dyDescent="0.25">
      <c r="A55" s="428"/>
      <c r="B55" s="425"/>
      <c r="C55" s="425"/>
      <c r="D55" s="431"/>
      <c r="E55" s="200" t="s">
        <v>330</v>
      </c>
      <c r="F55" s="174">
        <v>536.13153333333332</v>
      </c>
      <c r="G55" s="171" t="s">
        <v>365</v>
      </c>
      <c r="H55" s="176">
        <f t="shared" ref="H55:H57" si="5">F55*9</f>
        <v>4825.1837999999998</v>
      </c>
      <c r="I55" s="172">
        <v>1</v>
      </c>
      <c r="J55" s="180">
        <v>0</v>
      </c>
      <c r="K55" s="181">
        <v>0</v>
      </c>
    </row>
    <row r="56" spans="1:11" ht="12.5" x14ac:dyDescent="0.25">
      <c r="A56" s="428"/>
      <c r="B56" s="425"/>
      <c r="C56" s="425"/>
      <c r="D56" s="431"/>
      <c r="E56" s="200" t="s">
        <v>331</v>
      </c>
      <c r="F56" s="174">
        <v>536.13153333333332</v>
      </c>
      <c r="G56" s="171" t="s">
        <v>365</v>
      </c>
      <c r="H56" s="176">
        <f t="shared" si="5"/>
        <v>4825.1837999999998</v>
      </c>
      <c r="I56" s="172">
        <v>1</v>
      </c>
      <c r="J56" s="180">
        <v>0</v>
      </c>
      <c r="K56" s="181">
        <v>0</v>
      </c>
    </row>
    <row r="57" spans="1:11" ht="12.5" x14ac:dyDescent="0.25">
      <c r="A57" s="429"/>
      <c r="B57" s="426"/>
      <c r="C57" s="426"/>
      <c r="D57" s="432"/>
      <c r="E57" s="200" t="s">
        <v>332</v>
      </c>
      <c r="F57" s="174">
        <v>536.13153333333332</v>
      </c>
      <c r="G57" s="171" t="s">
        <v>365</v>
      </c>
      <c r="H57" s="176">
        <f t="shared" si="5"/>
        <v>4825.1837999999998</v>
      </c>
      <c r="I57" s="172">
        <v>1</v>
      </c>
      <c r="J57" s="180">
        <v>0</v>
      </c>
      <c r="K57" s="181">
        <v>0</v>
      </c>
    </row>
    <row r="58" spans="1:11" ht="12.5" x14ac:dyDescent="0.25">
      <c r="A58" s="427" t="s">
        <v>358</v>
      </c>
      <c r="B58" s="424">
        <f>SUM(F59:F69)</f>
        <v>22821.416333333334</v>
      </c>
      <c r="C58" s="424">
        <f>SUM(H59:H69)</f>
        <v>205392.74699999997</v>
      </c>
      <c r="D58" s="430">
        <f>SUM(F59:F69)/$B$85</f>
        <v>0.42554940179261802</v>
      </c>
      <c r="E58" s="184"/>
      <c r="F58" s="184"/>
      <c r="G58" s="184"/>
      <c r="H58" s="184"/>
      <c r="I58" s="184"/>
      <c r="J58" s="184"/>
      <c r="K58" s="185"/>
    </row>
    <row r="59" spans="1:11" ht="12.5" x14ac:dyDescent="0.25">
      <c r="A59" s="428"/>
      <c r="B59" s="425"/>
      <c r="C59" s="425"/>
      <c r="D59" s="431"/>
      <c r="E59" s="200" t="s">
        <v>334</v>
      </c>
      <c r="F59" s="174">
        <v>2089.3164999999999</v>
      </c>
      <c r="G59" s="171" t="s">
        <v>365</v>
      </c>
      <c r="H59" s="176">
        <f t="shared" ref="H59:H69" si="6">F59*9</f>
        <v>18803.8485</v>
      </c>
      <c r="I59" s="172">
        <v>1</v>
      </c>
      <c r="J59" s="180">
        <v>0</v>
      </c>
      <c r="K59" s="181">
        <v>0</v>
      </c>
    </row>
    <row r="60" spans="1:11" ht="12.5" x14ac:dyDescent="0.25">
      <c r="A60" s="428"/>
      <c r="B60" s="425"/>
      <c r="C60" s="425"/>
      <c r="D60" s="431"/>
      <c r="E60" s="200" t="s">
        <v>335</v>
      </c>
      <c r="F60" s="174">
        <v>2281.1327999999999</v>
      </c>
      <c r="G60" s="171" t="s">
        <v>365</v>
      </c>
      <c r="H60" s="176">
        <f t="shared" si="6"/>
        <v>20530.195199999998</v>
      </c>
      <c r="I60" s="172">
        <v>1</v>
      </c>
      <c r="J60" s="180">
        <v>0</v>
      </c>
      <c r="K60" s="181">
        <v>0</v>
      </c>
    </row>
    <row r="61" spans="1:11" ht="12.5" x14ac:dyDescent="0.25">
      <c r="A61" s="428"/>
      <c r="B61" s="425"/>
      <c r="C61" s="425"/>
      <c r="D61" s="431"/>
      <c r="E61" s="200" t="s">
        <v>336</v>
      </c>
      <c r="F61" s="174">
        <v>2030.5915777777777</v>
      </c>
      <c r="G61" s="171" t="s">
        <v>365</v>
      </c>
      <c r="H61" s="176">
        <f t="shared" si="6"/>
        <v>18275.324199999999</v>
      </c>
      <c r="I61" s="172">
        <v>1</v>
      </c>
      <c r="J61" s="180">
        <v>1043.0621999999998</v>
      </c>
      <c r="K61" s="181">
        <v>497.27679948000002</v>
      </c>
    </row>
    <row r="62" spans="1:11" ht="12.5" x14ac:dyDescent="0.25">
      <c r="A62" s="428"/>
      <c r="B62" s="425"/>
      <c r="C62" s="425"/>
      <c r="D62" s="431"/>
      <c r="E62" s="200" t="s">
        <v>337</v>
      </c>
      <c r="F62" s="174">
        <v>2089.3164999999999</v>
      </c>
      <c r="G62" s="171" t="s">
        <v>365</v>
      </c>
      <c r="H62" s="176">
        <f t="shared" si="6"/>
        <v>18803.8485</v>
      </c>
      <c r="I62" s="172">
        <v>1</v>
      </c>
      <c r="J62" s="180">
        <v>0</v>
      </c>
      <c r="K62" s="181">
        <v>0</v>
      </c>
    </row>
    <row r="63" spans="1:11" ht="12.5" x14ac:dyDescent="0.25">
      <c r="A63" s="428"/>
      <c r="B63" s="425"/>
      <c r="C63" s="425"/>
      <c r="D63" s="431"/>
      <c r="E63" s="200" t="s">
        <v>338</v>
      </c>
      <c r="F63" s="174">
        <v>2281.1327999999999</v>
      </c>
      <c r="G63" s="171" t="s">
        <v>365</v>
      </c>
      <c r="H63" s="176">
        <f t="shared" si="6"/>
        <v>20530.195199999998</v>
      </c>
      <c r="I63" s="172">
        <v>1</v>
      </c>
      <c r="J63" s="180">
        <v>0</v>
      </c>
      <c r="K63" s="181">
        <v>0</v>
      </c>
    </row>
    <row r="64" spans="1:11" ht="12.5" x14ac:dyDescent="0.25">
      <c r="A64" s="428"/>
      <c r="B64" s="425"/>
      <c r="C64" s="425"/>
      <c r="D64" s="431"/>
      <c r="E64" s="200" t="s">
        <v>339</v>
      </c>
      <c r="F64" s="174">
        <v>1897.8165111111111</v>
      </c>
      <c r="G64" s="171" t="s">
        <v>365</v>
      </c>
      <c r="H64" s="176">
        <f t="shared" si="6"/>
        <v>17080.348600000001</v>
      </c>
      <c r="I64" s="172">
        <v>1</v>
      </c>
      <c r="J64" s="180">
        <v>974.85930000000008</v>
      </c>
      <c r="K64" s="181">
        <v>464.71403189999995</v>
      </c>
    </row>
    <row r="65" spans="1:11" ht="12.5" x14ac:dyDescent="0.25">
      <c r="A65" s="428"/>
      <c r="B65" s="425"/>
      <c r="C65" s="425"/>
      <c r="D65" s="431"/>
      <c r="E65" s="200" t="s">
        <v>340</v>
      </c>
      <c r="F65" s="174">
        <v>1941.9219333333333</v>
      </c>
      <c r="G65" s="171" t="s">
        <v>365</v>
      </c>
      <c r="H65" s="176">
        <f t="shared" si="6"/>
        <v>17477.297399999999</v>
      </c>
      <c r="I65" s="172">
        <v>1</v>
      </c>
      <c r="J65" s="180">
        <v>997.21889999999996</v>
      </c>
      <c r="K65" s="181">
        <v>475.38925026000004</v>
      </c>
    </row>
    <row r="66" spans="1:11" ht="12.5" x14ac:dyDescent="0.25">
      <c r="A66" s="428"/>
      <c r="B66" s="425"/>
      <c r="C66" s="425"/>
      <c r="D66" s="431"/>
      <c r="E66" s="200" t="s">
        <v>341</v>
      </c>
      <c r="F66" s="174">
        <v>2089.3164999999999</v>
      </c>
      <c r="G66" s="171" t="s">
        <v>365</v>
      </c>
      <c r="H66" s="176">
        <f t="shared" si="6"/>
        <v>18803.8485</v>
      </c>
      <c r="I66" s="172">
        <v>1</v>
      </c>
      <c r="J66" s="180">
        <v>0</v>
      </c>
      <c r="K66" s="181">
        <v>0</v>
      </c>
    </row>
    <row r="67" spans="1:11" ht="12.5" x14ac:dyDescent="0.25">
      <c r="A67" s="428"/>
      <c r="B67" s="425"/>
      <c r="C67" s="425"/>
      <c r="D67" s="431"/>
      <c r="E67" s="200" t="s">
        <v>342</v>
      </c>
      <c r="F67" s="174">
        <v>2281.1327999999999</v>
      </c>
      <c r="G67" s="171" t="s">
        <v>365</v>
      </c>
      <c r="H67" s="176">
        <f t="shared" si="6"/>
        <v>20530.195199999998</v>
      </c>
      <c r="I67" s="172">
        <v>1</v>
      </c>
      <c r="J67" s="180">
        <v>0</v>
      </c>
      <c r="K67" s="181">
        <v>0</v>
      </c>
    </row>
    <row r="68" spans="1:11" ht="12.5" x14ac:dyDescent="0.25">
      <c r="A68" s="428"/>
      <c r="B68" s="425"/>
      <c r="C68" s="425"/>
      <c r="D68" s="431"/>
      <c r="E68" s="200" t="s">
        <v>343</v>
      </c>
      <c r="F68" s="174">
        <v>1897.8165111111111</v>
      </c>
      <c r="G68" s="171" t="s">
        <v>365</v>
      </c>
      <c r="H68" s="176">
        <f t="shared" si="6"/>
        <v>17080.348600000001</v>
      </c>
      <c r="I68" s="172">
        <v>1</v>
      </c>
      <c r="J68" s="180">
        <v>974.85930000000008</v>
      </c>
      <c r="K68" s="181">
        <v>464.71403189999995</v>
      </c>
    </row>
    <row r="69" spans="1:11" ht="12.5" x14ac:dyDescent="0.25">
      <c r="A69" s="429"/>
      <c r="B69" s="426"/>
      <c r="C69" s="426"/>
      <c r="D69" s="432"/>
      <c r="E69" s="200" t="s">
        <v>344</v>
      </c>
      <c r="F69" s="174">
        <v>1941.9219000000001</v>
      </c>
      <c r="G69" s="171" t="s">
        <v>365</v>
      </c>
      <c r="H69" s="176">
        <f t="shared" si="6"/>
        <v>17477.2971</v>
      </c>
      <c r="I69" s="172">
        <v>1</v>
      </c>
      <c r="J69" s="180">
        <v>997.21889999999996</v>
      </c>
      <c r="K69" s="181">
        <v>475.38925026000004</v>
      </c>
    </row>
    <row r="70" spans="1:11" ht="12.5" x14ac:dyDescent="0.25">
      <c r="A70" s="427" t="s">
        <v>359</v>
      </c>
      <c r="B70" s="424">
        <f>SUM(F71:F73)</f>
        <v>1928.0078666666668</v>
      </c>
      <c r="C70" s="424">
        <f>SUM(H71:H73)</f>
        <v>17352.070800000001</v>
      </c>
      <c r="D70" s="430">
        <f>SUM(F71:F73)/$B$85</f>
        <v>3.595143186240727E-2</v>
      </c>
      <c r="E70" s="184"/>
      <c r="F70" s="184"/>
      <c r="G70" s="184"/>
      <c r="H70" s="184"/>
      <c r="I70" s="184"/>
      <c r="J70" s="184"/>
      <c r="K70" s="185"/>
    </row>
    <row r="71" spans="1:11" ht="12.5" x14ac:dyDescent="0.25">
      <c r="A71" s="428"/>
      <c r="B71" s="425"/>
      <c r="C71" s="425"/>
      <c r="D71" s="431"/>
      <c r="E71" s="200" t="s">
        <v>345</v>
      </c>
      <c r="F71" s="174">
        <v>642.66926666666666</v>
      </c>
      <c r="G71" s="171" t="s">
        <v>365</v>
      </c>
      <c r="H71" s="176">
        <f t="shared" ref="H71:H73" si="7">F71*9</f>
        <v>5784.0234</v>
      </c>
      <c r="I71" s="172">
        <v>1</v>
      </c>
      <c r="J71" s="180">
        <v>0</v>
      </c>
      <c r="K71" s="181">
        <v>0</v>
      </c>
    </row>
    <row r="72" spans="1:11" ht="12.5" x14ac:dyDescent="0.25">
      <c r="A72" s="428"/>
      <c r="B72" s="425"/>
      <c r="C72" s="425"/>
      <c r="D72" s="431"/>
      <c r="E72" s="200" t="s">
        <v>346</v>
      </c>
      <c r="F72" s="174">
        <v>642.66930000000002</v>
      </c>
      <c r="G72" s="171" t="s">
        <v>365</v>
      </c>
      <c r="H72" s="176">
        <f t="shared" si="7"/>
        <v>5784.0236999999997</v>
      </c>
      <c r="I72" s="172">
        <v>1</v>
      </c>
      <c r="J72" s="180">
        <v>0</v>
      </c>
      <c r="K72" s="181">
        <v>0</v>
      </c>
    </row>
    <row r="73" spans="1:11" ht="12.5" x14ac:dyDescent="0.25">
      <c r="A73" s="429"/>
      <c r="B73" s="426"/>
      <c r="C73" s="426"/>
      <c r="D73" s="432"/>
      <c r="E73" s="200" t="s">
        <v>347</v>
      </c>
      <c r="F73" s="174">
        <v>642.66930000000002</v>
      </c>
      <c r="G73" s="171" t="s">
        <v>365</v>
      </c>
      <c r="H73" s="176">
        <f t="shared" si="7"/>
        <v>5784.0236999999997</v>
      </c>
      <c r="I73" s="172">
        <v>1</v>
      </c>
      <c r="J73" s="180">
        <v>0</v>
      </c>
      <c r="K73" s="181">
        <v>0</v>
      </c>
    </row>
    <row r="74" spans="1:11" ht="12.5" x14ac:dyDescent="0.25">
      <c r="A74" s="427" t="s">
        <v>360</v>
      </c>
      <c r="B74" s="424">
        <f>SUM(F75:F80)</f>
        <v>1983.0937333333334</v>
      </c>
      <c r="C74" s="424">
        <f>SUM(H75:H80)</f>
        <v>17847.8436</v>
      </c>
      <c r="D74" s="430">
        <f>SUM(F75:F80)/$B$85</f>
        <v>3.6978614280221915E-2</v>
      </c>
      <c r="E74" s="184"/>
      <c r="F74" s="184"/>
      <c r="G74" s="184"/>
      <c r="H74" s="184"/>
      <c r="I74" s="184"/>
      <c r="J74" s="184"/>
      <c r="K74" s="185"/>
    </row>
    <row r="75" spans="1:11" ht="12.5" x14ac:dyDescent="0.25">
      <c r="A75" s="428"/>
      <c r="B75" s="425"/>
      <c r="C75" s="425"/>
      <c r="D75" s="431"/>
      <c r="E75" s="200" t="s">
        <v>348</v>
      </c>
      <c r="F75" s="174">
        <v>330.51562222222225</v>
      </c>
      <c r="G75" s="171" t="s">
        <v>365</v>
      </c>
      <c r="H75" s="176">
        <f t="shared" ref="H75:H80" si="8">F75*9</f>
        <v>2974.6406000000002</v>
      </c>
      <c r="I75" s="172">
        <v>1</v>
      </c>
      <c r="J75" s="180">
        <v>0</v>
      </c>
      <c r="K75" s="181">
        <v>0</v>
      </c>
    </row>
    <row r="76" spans="1:11" ht="12.5" x14ac:dyDescent="0.25">
      <c r="A76" s="428"/>
      <c r="B76" s="425"/>
      <c r="C76" s="425"/>
      <c r="D76" s="431"/>
      <c r="E76" s="200" t="s">
        <v>349</v>
      </c>
      <c r="F76" s="174">
        <v>330.51562222222225</v>
      </c>
      <c r="G76" s="171" t="s">
        <v>365</v>
      </c>
      <c r="H76" s="176">
        <f t="shared" si="8"/>
        <v>2974.6406000000002</v>
      </c>
      <c r="I76" s="172">
        <v>1</v>
      </c>
      <c r="J76" s="180">
        <v>0</v>
      </c>
      <c r="K76" s="181">
        <v>0</v>
      </c>
    </row>
    <row r="77" spans="1:11" ht="12.5" x14ac:dyDescent="0.25">
      <c r="A77" s="428"/>
      <c r="B77" s="425"/>
      <c r="C77" s="425"/>
      <c r="D77" s="431"/>
      <c r="E77" s="200" t="s">
        <v>350</v>
      </c>
      <c r="F77" s="174">
        <v>330.51562222222225</v>
      </c>
      <c r="G77" s="171" t="s">
        <v>365</v>
      </c>
      <c r="H77" s="176">
        <f t="shared" si="8"/>
        <v>2974.6406000000002</v>
      </c>
      <c r="I77" s="172">
        <v>1</v>
      </c>
      <c r="J77" s="180">
        <v>0</v>
      </c>
      <c r="K77" s="181">
        <v>0</v>
      </c>
    </row>
    <row r="78" spans="1:11" ht="12.5" x14ac:dyDescent="0.25">
      <c r="A78" s="428"/>
      <c r="B78" s="425"/>
      <c r="C78" s="425"/>
      <c r="D78" s="431"/>
      <c r="E78" s="200" t="s">
        <v>351</v>
      </c>
      <c r="F78" s="174">
        <v>330.51562222222225</v>
      </c>
      <c r="G78" s="171" t="s">
        <v>365</v>
      </c>
      <c r="H78" s="176">
        <f t="shared" si="8"/>
        <v>2974.6406000000002</v>
      </c>
      <c r="I78" s="172">
        <v>1</v>
      </c>
      <c r="J78" s="180">
        <v>0</v>
      </c>
      <c r="K78" s="181">
        <v>0</v>
      </c>
    </row>
    <row r="79" spans="1:11" ht="12.5" x14ac:dyDescent="0.25">
      <c r="A79" s="428"/>
      <c r="B79" s="425"/>
      <c r="C79" s="425"/>
      <c r="D79" s="431"/>
      <c r="E79" s="200" t="s">
        <v>352</v>
      </c>
      <c r="F79" s="174">
        <v>330.51562222222225</v>
      </c>
      <c r="G79" s="171" t="s">
        <v>365</v>
      </c>
      <c r="H79" s="176">
        <f t="shared" si="8"/>
        <v>2974.6406000000002</v>
      </c>
      <c r="I79" s="172">
        <v>1</v>
      </c>
      <c r="J79" s="180">
        <v>0</v>
      </c>
      <c r="K79" s="181">
        <v>0</v>
      </c>
    </row>
    <row r="80" spans="1:11" ht="12.5" x14ac:dyDescent="0.25">
      <c r="A80" s="429"/>
      <c r="B80" s="426"/>
      <c r="C80" s="426"/>
      <c r="D80" s="432"/>
      <c r="E80" s="200" t="s">
        <v>353</v>
      </c>
      <c r="F80" s="174">
        <v>330.51562222222225</v>
      </c>
      <c r="G80" s="171" t="s">
        <v>365</v>
      </c>
      <c r="H80" s="176">
        <f t="shared" si="8"/>
        <v>2974.6406000000002</v>
      </c>
      <c r="I80" s="172">
        <v>1</v>
      </c>
      <c r="J80" s="180">
        <v>0</v>
      </c>
      <c r="K80" s="181">
        <v>0</v>
      </c>
    </row>
    <row r="81" spans="1:11" ht="12.5" x14ac:dyDescent="0.25">
      <c r="A81" s="427" t="s">
        <v>364</v>
      </c>
      <c r="B81" s="424">
        <f>SUM(F82:F84)</f>
        <v>53628.141375000007</v>
      </c>
      <c r="C81" s="424">
        <f>SUM(H82:H84)</f>
        <v>214512.56550000003</v>
      </c>
      <c r="D81" s="430">
        <v>0</v>
      </c>
      <c r="E81" s="184"/>
      <c r="F81" s="184"/>
      <c r="G81" s="184"/>
      <c r="H81" s="184"/>
      <c r="I81" s="184"/>
      <c r="J81" s="184"/>
      <c r="K81" s="185"/>
    </row>
    <row r="82" spans="1:11" ht="12.5" x14ac:dyDescent="0.25">
      <c r="A82" s="428"/>
      <c r="B82" s="425"/>
      <c r="C82" s="425"/>
      <c r="D82" s="431"/>
      <c r="E82" s="200" t="s">
        <v>325</v>
      </c>
      <c r="F82" s="174">
        <v>17876.047125000001</v>
      </c>
      <c r="G82" s="171" t="s">
        <v>366</v>
      </c>
      <c r="H82" s="176">
        <f>F82*4</f>
        <v>71504.188500000004</v>
      </c>
      <c r="I82" s="172">
        <v>1</v>
      </c>
      <c r="J82" s="180">
        <v>2183.5726</v>
      </c>
      <c r="K82" s="181">
        <v>0</v>
      </c>
    </row>
    <row r="83" spans="1:11" ht="12.5" x14ac:dyDescent="0.25">
      <c r="A83" s="428"/>
      <c r="B83" s="425"/>
      <c r="C83" s="425"/>
      <c r="D83" s="431"/>
      <c r="E83" s="200" t="s">
        <v>333</v>
      </c>
      <c r="F83" s="174">
        <v>17876.047125000001</v>
      </c>
      <c r="G83" s="171" t="s">
        <v>366</v>
      </c>
      <c r="H83" s="176">
        <f t="shared" ref="H83:H84" si="9">F83*4</f>
        <v>71504.188500000004</v>
      </c>
      <c r="I83" s="172">
        <v>1</v>
      </c>
      <c r="J83" s="180">
        <v>2183.5726</v>
      </c>
      <c r="K83" s="181">
        <v>0</v>
      </c>
    </row>
    <row r="84" spans="1:11" ht="12.5" x14ac:dyDescent="0.25">
      <c r="A84" s="429"/>
      <c r="B84" s="426"/>
      <c r="C84" s="426"/>
      <c r="D84" s="432"/>
      <c r="E84" s="200" t="s">
        <v>354</v>
      </c>
      <c r="F84" s="174">
        <v>17876.047125000001</v>
      </c>
      <c r="G84" s="171" t="s">
        <v>366</v>
      </c>
      <c r="H84" s="176">
        <f t="shared" si="9"/>
        <v>71504.188500000004</v>
      </c>
      <c r="I84" s="172">
        <v>1</v>
      </c>
      <c r="J84" s="180">
        <v>2183.5726</v>
      </c>
      <c r="K84" s="181">
        <v>0</v>
      </c>
    </row>
    <row r="85" spans="1:11" ht="14.5" x14ac:dyDescent="0.25">
      <c r="A85" s="211" t="s">
        <v>194</v>
      </c>
      <c r="B85" s="212">
        <f>SUM(B4:B80)</f>
        <v>53628.124577777788</v>
      </c>
      <c r="C85" s="212">
        <f>SUM(C4:C84)</f>
        <v>697165.68669999996</v>
      </c>
      <c r="D85" s="213">
        <f>SUM(D4:D84)</f>
        <v>0.99999999999999978</v>
      </c>
      <c r="E85" s="186"/>
      <c r="F85" s="186"/>
      <c r="G85" s="186"/>
      <c r="H85" s="186"/>
      <c r="I85" s="187"/>
      <c r="J85" s="214">
        <f>SUM(J4:J84)</f>
        <v>21288.213299999999</v>
      </c>
      <c r="K85" s="214">
        <f>SUM(K4:K84)</f>
        <v>7033.2530019900005</v>
      </c>
    </row>
    <row r="86" spans="1:11" ht="14.5" x14ac:dyDescent="0.25">
      <c r="A86" s="34" t="s">
        <v>195</v>
      </c>
    </row>
  </sheetData>
  <mergeCells count="52">
    <mergeCell ref="D70:D73"/>
    <mergeCell ref="D74:D80"/>
    <mergeCell ref="D81:D84"/>
    <mergeCell ref="D37:D47"/>
    <mergeCell ref="D48:D51"/>
    <mergeCell ref="D52:D53"/>
    <mergeCell ref="D54:D57"/>
    <mergeCell ref="D58:D69"/>
    <mergeCell ref="D4:D16"/>
    <mergeCell ref="D17:D18"/>
    <mergeCell ref="D19:D25"/>
    <mergeCell ref="D26:D32"/>
    <mergeCell ref="D33:D36"/>
    <mergeCell ref="A4:A16"/>
    <mergeCell ref="B4:B16"/>
    <mergeCell ref="B19:B25"/>
    <mergeCell ref="A19:A25"/>
    <mergeCell ref="A17:A18"/>
    <mergeCell ref="A52:A53"/>
    <mergeCell ref="B17:B18"/>
    <mergeCell ref="B26:B32"/>
    <mergeCell ref="A26:A32"/>
    <mergeCell ref="B33:B36"/>
    <mergeCell ref="A33:A36"/>
    <mergeCell ref="B37:B47"/>
    <mergeCell ref="A37:A47"/>
    <mergeCell ref="B54:B57"/>
    <mergeCell ref="A54:A57"/>
    <mergeCell ref="A58:A69"/>
    <mergeCell ref="B58:B69"/>
    <mergeCell ref="C58:C69"/>
    <mergeCell ref="B81:B84"/>
    <mergeCell ref="A81:A84"/>
    <mergeCell ref="C4:C16"/>
    <mergeCell ref="C17:C18"/>
    <mergeCell ref="C19:C25"/>
    <mergeCell ref="C26:C32"/>
    <mergeCell ref="C33:C36"/>
    <mergeCell ref="B70:B73"/>
    <mergeCell ref="A70:A73"/>
    <mergeCell ref="B74:B80"/>
    <mergeCell ref="A74:A80"/>
    <mergeCell ref="C70:C73"/>
    <mergeCell ref="C74:C80"/>
    <mergeCell ref="A48:A51"/>
    <mergeCell ref="B48:B51"/>
    <mergeCell ref="B52:B53"/>
    <mergeCell ref="C81:C84"/>
    <mergeCell ref="C37:C47"/>
    <mergeCell ref="C48:C51"/>
    <mergeCell ref="C52:C53"/>
    <mergeCell ref="C54:C57"/>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6A993-F3C9-41FF-A0A6-547EDB642DD2}">
  <sheetPr>
    <tabColor rgb="FF00FF00"/>
  </sheetPr>
  <dimension ref="A1:H21"/>
  <sheetViews>
    <sheetView zoomScale="70" zoomScaleNormal="70" workbookViewId="0">
      <selection activeCell="K14" sqref="K14"/>
    </sheetView>
  </sheetViews>
  <sheetFormatPr defaultRowHeight="10" x14ac:dyDescent="0.25"/>
  <cols>
    <col min="1" max="1" width="30.33203125" style="198" customWidth="1"/>
    <col min="2" max="2" width="12.88671875" style="198" customWidth="1"/>
    <col min="3" max="4" width="15.6640625" style="198" customWidth="1"/>
    <col min="5" max="16384" width="8.88671875" style="198"/>
  </cols>
  <sheetData>
    <row r="1" spans="1:8" ht="15.5" x14ac:dyDescent="0.35">
      <c r="A1" s="30" t="s">
        <v>367</v>
      </c>
      <c r="B1" s="30"/>
      <c r="C1" s="30"/>
      <c r="D1" s="30"/>
    </row>
    <row r="2" spans="1:8" ht="52" customHeight="1" x14ac:dyDescent="0.3">
      <c r="A2" s="206" t="s">
        <v>286</v>
      </c>
      <c r="B2" s="206" t="s">
        <v>370</v>
      </c>
      <c r="C2" s="215" t="s">
        <v>371</v>
      </c>
      <c r="D2" s="216" t="s">
        <v>382</v>
      </c>
      <c r="E2" s="433" t="s">
        <v>395</v>
      </c>
      <c r="F2" s="433"/>
      <c r="G2" s="433"/>
      <c r="H2" s="433"/>
    </row>
    <row r="3" spans="1:8" ht="12.5" x14ac:dyDescent="0.25">
      <c r="A3" s="231"/>
      <c r="B3" s="232"/>
      <c r="C3" s="232"/>
      <c r="D3" s="233"/>
      <c r="E3" s="217">
        <v>2004</v>
      </c>
      <c r="F3" s="218">
        <v>2007</v>
      </c>
      <c r="G3" s="218">
        <v>2010</v>
      </c>
      <c r="H3" s="218">
        <v>2013</v>
      </c>
    </row>
    <row r="4" spans="1:8" ht="12.5" x14ac:dyDescent="0.25">
      <c r="A4" s="228" t="s">
        <v>280</v>
      </c>
      <c r="B4" s="205">
        <f>'Zone Summary'!B4</f>
        <v>3677.2350000000006</v>
      </c>
      <c r="C4" s="220">
        <f>'Zone Summary'!C4</f>
        <v>33095.114999999998</v>
      </c>
      <c r="D4" s="221">
        <f>'Zone Summary'!D4</f>
        <v>6.8569151521732666E-2</v>
      </c>
      <c r="E4" s="222">
        <v>0.8</v>
      </c>
      <c r="F4" s="205">
        <v>0.8</v>
      </c>
      <c r="G4" s="205">
        <v>0.63</v>
      </c>
      <c r="H4" s="205">
        <v>0.63</v>
      </c>
    </row>
    <row r="5" spans="1:8" ht="12.5" x14ac:dyDescent="0.25">
      <c r="A5" s="229" t="s">
        <v>279</v>
      </c>
      <c r="B5" s="223">
        <f>'Zone Summary'!B17</f>
        <v>320.66775555555552</v>
      </c>
      <c r="C5" s="224">
        <f>'Zone Summary'!C17</f>
        <v>2886.0097999999998</v>
      </c>
      <c r="D5" s="221">
        <f>'Zone Summary'!D17</f>
        <v>5.979469878542659E-3</v>
      </c>
      <c r="E5" s="225">
        <v>1.4</v>
      </c>
      <c r="F5" s="223">
        <v>1.4</v>
      </c>
      <c r="G5" s="223">
        <v>1.24</v>
      </c>
      <c r="H5" s="223">
        <v>1.24</v>
      </c>
    </row>
    <row r="6" spans="1:8" ht="25" x14ac:dyDescent="0.25">
      <c r="A6" s="229" t="s">
        <v>274</v>
      </c>
      <c r="B6" s="223">
        <f>'Zone Summary'!B19</f>
        <v>2783.9021999999995</v>
      </c>
      <c r="C6" s="224">
        <f>'Zone Summary'!C19</f>
        <v>25055.119799999997</v>
      </c>
      <c r="D6" s="221">
        <f>'Zone Summary'!D19</f>
        <v>5.1911235418319698E-2</v>
      </c>
      <c r="E6" s="225">
        <v>1.3</v>
      </c>
      <c r="F6" s="223">
        <v>1.3</v>
      </c>
      <c r="G6" s="223">
        <v>1.23</v>
      </c>
      <c r="H6" s="223">
        <v>1.23</v>
      </c>
    </row>
    <row r="7" spans="1:8" ht="12.5" x14ac:dyDescent="0.25">
      <c r="A7" s="229" t="s">
        <v>355</v>
      </c>
      <c r="B7" s="223">
        <f>'Zone Summary'!B26</f>
        <v>4807.6248000000005</v>
      </c>
      <c r="C7" s="224">
        <f>'Zone Summary'!C26</f>
        <v>43268.623200000002</v>
      </c>
      <c r="D7" s="221">
        <f>'Zone Summary'!D26</f>
        <v>8.9647453418353645E-2</v>
      </c>
      <c r="E7" s="225">
        <v>0.5</v>
      </c>
      <c r="F7" s="223">
        <v>0.5</v>
      </c>
      <c r="G7" s="223">
        <v>0.66</v>
      </c>
      <c r="H7" s="223">
        <v>0.66</v>
      </c>
    </row>
    <row r="8" spans="1:8" ht="12.5" x14ac:dyDescent="0.25">
      <c r="A8" s="229" t="s">
        <v>356</v>
      </c>
      <c r="B8" s="223">
        <f>'Zone Summary'!B33</f>
        <v>740.86686666666674</v>
      </c>
      <c r="C8" s="224">
        <f>'Zone Summary'!C33</f>
        <v>6667.8018000000011</v>
      </c>
      <c r="D8" s="221">
        <f>'Zone Summary'!D33</f>
        <v>1.3814894190308199E-2</v>
      </c>
      <c r="E8" s="225">
        <v>0.9</v>
      </c>
      <c r="F8" s="223">
        <v>0.9</v>
      </c>
      <c r="G8" s="223">
        <v>0.65</v>
      </c>
      <c r="H8" s="223">
        <v>0.65</v>
      </c>
    </row>
    <row r="9" spans="1:8" ht="12.5" x14ac:dyDescent="0.25">
      <c r="A9" s="229" t="s">
        <v>357</v>
      </c>
      <c r="B9" s="223">
        <f>'Zone Summary'!B37</f>
        <v>10009.389422222222</v>
      </c>
      <c r="C9" s="224">
        <f>'Zone Summary'!C37</f>
        <v>90084.504799999995</v>
      </c>
      <c r="D9" s="221">
        <f>'Zone Summary'!D37</f>
        <v>0.18664440535684654</v>
      </c>
      <c r="E9" s="225">
        <v>1.1000000000000001</v>
      </c>
      <c r="F9" s="223">
        <v>1.1000000000000001</v>
      </c>
      <c r="G9" s="223">
        <v>1.1100000000000001</v>
      </c>
      <c r="H9" s="223">
        <v>1.1100000000000001</v>
      </c>
    </row>
    <row r="10" spans="1:8" ht="12.5" x14ac:dyDescent="0.25">
      <c r="A10" s="229" t="s">
        <v>361</v>
      </c>
      <c r="B10" s="223">
        <f>'Zone Summary'!B48</f>
        <v>1983.5937111111111</v>
      </c>
      <c r="C10" s="224">
        <f>'Zone Summary'!C48</f>
        <v>17852.343400000002</v>
      </c>
      <c r="D10" s="221">
        <f>'Zone Summary'!D48</f>
        <v>3.6987937331917534E-2</v>
      </c>
      <c r="E10" s="225">
        <v>1.3</v>
      </c>
      <c r="F10" s="223">
        <v>1.3</v>
      </c>
      <c r="G10" s="223">
        <v>0.9</v>
      </c>
      <c r="H10" s="223">
        <v>0.9</v>
      </c>
    </row>
    <row r="11" spans="1:8" ht="14.5" x14ac:dyDescent="0.25">
      <c r="A11" s="229" t="s">
        <v>383</v>
      </c>
      <c r="B11" s="223">
        <f>'Zone Summary'!B52</f>
        <v>963.93228888888893</v>
      </c>
      <c r="C11" s="224">
        <f>'Zone Summary'!C52</f>
        <v>8675.3906000000006</v>
      </c>
      <c r="D11" s="221">
        <f>'Zone Summary'!D52</f>
        <v>1.7974379982109601E-2</v>
      </c>
      <c r="E11" s="225">
        <v>1.3</v>
      </c>
      <c r="F11" s="223">
        <v>1.3</v>
      </c>
      <c r="G11" s="223">
        <v>0.9</v>
      </c>
      <c r="H11" s="223">
        <v>0.9</v>
      </c>
    </row>
    <row r="12" spans="1:8" ht="12.5" x14ac:dyDescent="0.25">
      <c r="A12" s="229" t="s">
        <v>363</v>
      </c>
      <c r="B12" s="223">
        <f>'Zone Summary'!B54</f>
        <v>1608.3946000000001</v>
      </c>
      <c r="C12" s="224">
        <f>'Zone Summary'!C54</f>
        <v>14475.5514</v>
      </c>
      <c r="D12" s="221">
        <f>'Zone Summary'!D54</f>
        <v>2.9991624966622089E-2</v>
      </c>
      <c r="E12" s="225">
        <v>1.5</v>
      </c>
      <c r="F12" s="223">
        <v>1.5</v>
      </c>
      <c r="G12" s="223">
        <v>0.95</v>
      </c>
      <c r="H12" s="223">
        <v>0.42</v>
      </c>
    </row>
    <row r="13" spans="1:8" ht="12.5" x14ac:dyDescent="0.25">
      <c r="A13" s="229" t="s">
        <v>358</v>
      </c>
      <c r="B13" s="223">
        <f>'Zone Summary'!B58</f>
        <v>22821.416333333334</v>
      </c>
      <c r="C13" s="224">
        <f>'Zone Summary'!C58</f>
        <v>205392.74699999997</v>
      </c>
      <c r="D13" s="221">
        <f>'Zone Summary'!D58</f>
        <v>0.42554940179261802</v>
      </c>
      <c r="E13" s="225">
        <v>1.1000000000000001</v>
      </c>
      <c r="F13" s="223">
        <v>1.1000000000000001</v>
      </c>
      <c r="G13" s="223">
        <v>0.98</v>
      </c>
      <c r="H13" s="223">
        <v>0.98</v>
      </c>
    </row>
    <row r="14" spans="1:8" ht="12.5" x14ac:dyDescent="0.25">
      <c r="A14" s="229" t="s">
        <v>359</v>
      </c>
      <c r="B14" s="223">
        <f>'Zone Summary'!B70</f>
        <v>1928.0078666666668</v>
      </c>
      <c r="C14" s="224">
        <f>'Zone Summary'!C70</f>
        <v>17352.070800000001</v>
      </c>
      <c r="D14" s="221">
        <f>'Zone Summary'!D70</f>
        <v>3.595143186240727E-2</v>
      </c>
      <c r="E14" s="225">
        <v>1.1000000000000001</v>
      </c>
      <c r="F14" s="223">
        <v>0.9</v>
      </c>
      <c r="G14" s="223">
        <v>0.98</v>
      </c>
      <c r="H14" s="223">
        <v>0.98</v>
      </c>
    </row>
    <row r="15" spans="1:8" ht="12.5" x14ac:dyDescent="0.25">
      <c r="A15" s="229" t="s">
        <v>360</v>
      </c>
      <c r="B15" s="223">
        <f>'Zone Summary'!B74</f>
        <v>1983.0937333333334</v>
      </c>
      <c r="C15" s="224">
        <f>'Zone Summary'!C74</f>
        <v>17847.8436</v>
      </c>
      <c r="D15" s="221">
        <f>'Zone Summary'!D74</f>
        <v>3.6978614280221915E-2</v>
      </c>
      <c r="E15" s="225">
        <v>0.6</v>
      </c>
      <c r="F15" s="223">
        <v>0.6</v>
      </c>
      <c r="G15" s="223">
        <v>0.69</v>
      </c>
      <c r="H15" s="223">
        <v>0.69</v>
      </c>
    </row>
    <row r="16" spans="1:8" ht="12.5" x14ac:dyDescent="0.25">
      <c r="A16" s="229" t="s">
        <v>364</v>
      </c>
      <c r="B16" s="223">
        <f>'Zone Summary'!B81</f>
        <v>53628.141375000007</v>
      </c>
      <c r="C16" s="226">
        <f>'Zone Summary'!C81</f>
        <v>214512.56550000003</v>
      </c>
      <c r="D16" s="227">
        <f>'Zone Summary'!D81</f>
        <v>0</v>
      </c>
      <c r="E16" s="191"/>
      <c r="F16" s="191"/>
      <c r="G16" s="191"/>
      <c r="H16" s="192"/>
    </row>
    <row r="17" spans="1:8" ht="14.5" x14ac:dyDescent="0.25">
      <c r="A17" s="230" t="s">
        <v>194</v>
      </c>
      <c r="B17" s="226">
        <f>SUM(B4:B15)</f>
        <v>53628.124577777788</v>
      </c>
      <c r="C17" s="226">
        <f>SUM(C4:C16)</f>
        <v>697165.68669999996</v>
      </c>
      <c r="D17" s="227">
        <f>SUM(D4:D16)</f>
        <v>0.99999999999999978</v>
      </c>
      <c r="E17" s="193"/>
      <c r="F17" s="193"/>
      <c r="G17" s="193"/>
      <c r="H17" s="194"/>
    </row>
    <row r="18" spans="1:8" ht="25" x14ac:dyDescent="0.25">
      <c r="A18" s="211" t="s">
        <v>193</v>
      </c>
      <c r="B18" s="183"/>
      <c r="C18" s="184"/>
      <c r="D18" s="190"/>
      <c r="E18" s="219">
        <f>SUMPRODUCT($D4:$D15,E4:E15)</f>
        <v>1.0395536980109765</v>
      </c>
      <c r="F18" s="219">
        <f>SUMPRODUCT($D4:$D15,F4:F15)</f>
        <v>1.032363411638495</v>
      </c>
      <c r="G18" s="219">
        <f>SUMPRODUCT($D4:$D15,G4:G15)</f>
        <v>0.94553040823472445</v>
      </c>
      <c r="H18" s="219">
        <f>SUMPRODUCT($D4:$D15,H4:H15)</f>
        <v>0.92963484700241472</v>
      </c>
    </row>
    <row r="19" spans="1:8" ht="14" x14ac:dyDescent="0.25">
      <c r="A19" s="199" t="s">
        <v>384</v>
      </c>
    </row>
    <row r="20" spans="1:8" ht="14.5" x14ac:dyDescent="0.25">
      <c r="A20" s="199" t="s">
        <v>391</v>
      </c>
    </row>
    <row r="21" spans="1:8" ht="14" x14ac:dyDescent="0.25">
      <c r="A21" s="199" t="s">
        <v>396</v>
      </c>
    </row>
  </sheetData>
  <mergeCells count="1">
    <mergeCell ref="E2:H2"/>
  </mergeCell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303CA-F149-49C8-ADD1-9F1D82E5AE80}">
  <sheetPr>
    <tabColor rgb="FF00FF00"/>
  </sheetPr>
  <dimension ref="A1:P22"/>
  <sheetViews>
    <sheetView topLeftCell="D4" zoomScale="70" zoomScaleNormal="70" workbookViewId="0">
      <selection activeCell="O8" sqref="O8"/>
    </sheetView>
  </sheetViews>
  <sheetFormatPr defaultRowHeight="10" x14ac:dyDescent="0.25"/>
  <cols>
    <col min="1" max="1" width="30.33203125" style="198" customWidth="1"/>
    <col min="2" max="2" width="12.88671875" style="198" customWidth="1"/>
    <col min="3" max="4" width="15.6640625" style="198" customWidth="1"/>
    <col min="5" max="5" width="11.21875" style="198" bestFit="1" customWidth="1"/>
    <col min="6" max="8" width="8.88671875" style="198"/>
    <col min="9" max="13" width="9.33203125" style="198" bestFit="1" customWidth="1"/>
    <col min="14" max="14" width="11.21875" style="198" bestFit="1" customWidth="1"/>
    <col min="15" max="16" width="9.33203125" style="198" bestFit="1" customWidth="1"/>
    <col min="17" max="16384" width="8.88671875" style="198"/>
  </cols>
  <sheetData>
    <row r="1" spans="1:16" ht="15.5" x14ac:dyDescent="0.35">
      <c r="A1" s="30" t="s">
        <v>37</v>
      </c>
      <c r="B1" s="30"/>
      <c r="C1" s="30"/>
      <c r="D1" s="30"/>
    </row>
    <row r="2" spans="1:16" ht="52" customHeight="1" x14ac:dyDescent="0.3">
      <c r="A2" s="206" t="s">
        <v>286</v>
      </c>
      <c r="B2" s="206" t="s">
        <v>370</v>
      </c>
      <c r="C2" s="206" t="s">
        <v>371</v>
      </c>
      <c r="D2" s="234" t="s">
        <v>382</v>
      </c>
      <c r="E2" s="433" t="s">
        <v>375</v>
      </c>
      <c r="F2" s="433"/>
      <c r="G2" s="433"/>
      <c r="H2" s="434"/>
      <c r="I2" s="433" t="s">
        <v>386</v>
      </c>
      <c r="J2" s="433"/>
      <c r="K2" s="433"/>
      <c r="L2" s="434"/>
      <c r="M2" s="433" t="s">
        <v>387</v>
      </c>
      <c r="N2" s="433"/>
      <c r="O2" s="433"/>
      <c r="P2" s="435"/>
    </row>
    <row r="3" spans="1:16" ht="12.5" x14ac:dyDescent="0.25">
      <c r="A3" s="231"/>
      <c r="B3" s="232"/>
      <c r="C3" s="232"/>
      <c r="D3" s="233"/>
      <c r="E3" s="217">
        <v>2004</v>
      </c>
      <c r="F3" s="218">
        <v>2007</v>
      </c>
      <c r="G3" s="218">
        <v>2010</v>
      </c>
      <c r="H3" s="235">
        <v>2013</v>
      </c>
      <c r="I3" s="217">
        <v>2004</v>
      </c>
      <c r="J3" s="218">
        <v>2007</v>
      </c>
      <c r="K3" s="218">
        <v>2010</v>
      </c>
      <c r="L3" s="235">
        <v>2013</v>
      </c>
      <c r="M3" s="217">
        <v>2004</v>
      </c>
      <c r="N3" s="218">
        <v>2007</v>
      </c>
      <c r="O3" s="218">
        <v>2010</v>
      </c>
      <c r="P3" s="218">
        <v>2013</v>
      </c>
    </row>
    <row r="4" spans="1:16" ht="12.5" x14ac:dyDescent="0.25">
      <c r="A4" s="228" t="s">
        <v>280</v>
      </c>
      <c r="B4" s="205">
        <f>'Zone Summary'!B4</f>
        <v>3677.2350000000006</v>
      </c>
      <c r="C4" s="205">
        <f>'Zone Summary'!C4</f>
        <v>33095.114999999998</v>
      </c>
      <c r="D4" s="221">
        <f>'Zone Summary'!D4</f>
        <v>6.8569151521732666E-2</v>
      </c>
      <c r="E4" s="222">
        <v>0</v>
      </c>
      <c r="F4" s="205">
        <v>0</v>
      </c>
      <c r="G4" s="205">
        <v>0</v>
      </c>
      <c r="H4" s="205">
        <v>0</v>
      </c>
      <c r="I4" s="271">
        <f t="shared" ref="I4:I15" si="0">IF(E4=0,0,1/E4*1000)</f>
        <v>0</v>
      </c>
      <c r="J4" s="241">
        <f t="shared" ref="J4:J15" si="1">IF(F4=0,0,1/F4*1000)</f>
        <v>0</v>
      </c>
      <c r="K4" s="241">
        <f t="shared" ref="K4:K15" si="2">IF(G4=0,0,1/G4*1000)</f>
        <v>0</v>
      </c>
      <c r="L4" s="273">
        <f t="shared" ref="L4:L15" si="3">IF(H4=0,0,1/H4*1000)</f>
        <v>0</v>
      </c>
      <c r="M4" s="271">
        <f t="shared" ref="M4:M15" si="4">IF(I4=0,0,$B4/I4)</f>
        <v>0</v>
      </c>
      <c r="N4" s="272">
        <f t="shared" ref="N4:N15" si="5">IF(J4=0,0,$B4/J4)</f>
        <v>0</v>
      </c>
      <c r="O4" s="272">
        <f t="shared" ref="O4:O15" si="6">IF(K4=0,0,$B4/K4)</f>
        <v>0</v>
      </c>
      <c r="P4" s="272">
        <f t="shared" ref="P4:P15" si="7">IF(L4=0,0,$B4/L4)</f>
        <v>0</v>
      </c>
    </row>
    <row r="5" spans="1:16" ht="12.5" x14ac:dyDescent="0.25">
      <c r="A5" s="229" t="s">
        <v>279</v>
      </c>
      <c r="B5" s="223">
        <f>'Zone Summary'!B17</f>
        <v>320.66775555555552</v>
      </c>
      <c r="C5" s="223">
        <f>'Zone Summary'!C17</f>
        <v>2886.0097999999998</v>
      </c>
      <c r="D5" s="221">
        <f>'Zone Summary'!D17</f>
        <v>5.979469878542659E-3</v>
      </c>
      <c r="E5" s="225">
        <v>35</v>
      </c>
      <c r="F5" s="223">
        <v>35</v>
      </c>
      <c r="G5" s="223">
        <v>35</v>
      </c>
      <c r="H5" s="223">
        <v>35</v>
      </c>
      <c r="I5" s="271">
        <f t="shared" si="0"/>
        <v>28.571428571428569</v>
      </c>
      <c r="J5" s="241">
        <f t="shared" si="1"/>
        <v>28.571428571428569</v>
      </c>
      <c r="K5" s="241">
        <f t="shared" si="2"/>
        <v>28.571428571428569</v>
      </c>
      <c r="L5" s="273">
        <f t="shared" si="3"/>
        <v>28.571428571428569</v>
      </c>
      <c r="M5" s="271">
        <f t="shared" si="4"/>
        <v>11.223371444444444</v>
      </c>
      <c r="N5" s="272">
        <f t="shared" si="5"/>
        <v>11.223371444444444</v>
      </c>
      <c r="O5" s="272">
        <f t="shared" si="6"/>
        <v>11.223371444444444</v>
      </c>
      <c r="P5" s="272">
        <f t="shared" si="7"/>
        <v>11.223371444444444</v>
      </c>
    </row>
    <row r="6" spans="1:16" ht="25" x14ac:dyDescent="0.25">
      <c r="A6" s="229" t="s">
        <v>274</v>
      </c>
      <c r="B6" s="223">
        <f>'Zone Summary'!B19</f>
        <v>2783.9021999999995</v>
      </c>
      <c r="C6" s="223">
        <f>'Zone Summary'!C19</f>
        <v>25055.119799999997</v>
      </c>
      <c r="D6" s="221">
        <f>'Zone Summary'!D19</f>
        <v>5.1911235418319698E-2</v>
      </c>
      <c r="E6" s="225">
        <v>50</v>
      </c>
      <c r="F6" s="223">
        <v>50</v>
      </c>
      <c r="G6" s="223">
        <v>50</v>
      </c>
      <c r="H6" s="223">
        <v>50</v>
      </c>
      <c r="I6" s="271">
        <f t="shared" si="0"/>
        <v>20</v>
      </c>
      <c r="J6" s="241">
        <f t="shared" si="1"/>
        <v>20</v>
      </c>
      <c r="K6" s="241">
        <f t="shared" si="2"/>
        <v>20</v>
      </c>
      <c r="L6" s="273">
        <f t="shared" si="3"/>
        <v>20</v>
      </c>
      <c r="M6" s="271">
        <f t="shared" si="4"/>
        <v>139.19510999999997</v>
      </c>
      <c r="N6" s="272">
        <f t="shared" si="5"/>
        <v>139.19510999999997</v>
      </c>
      <c r="O6" s="272">
        <f t="shared" si="6"/>
        <v>139.19510999999997</v>
      </c>
      <c r="P6" s="272">
        <f t="shared" si="7"/>
        <v>139.19510999999997</v>
      </c>
    </row>
    <row r="7" spans="1:16" ht="12.5" x14ac:dyDescent="0.25">
      <c r="A7" s="229" t="s">
        <v>355</v>
      </c>
      <c r="B7" s="223">
        <f>'Zone Summary'!B26</f>
        <v>4807.6248000000005</v>
      </c>
      <c r="C7" s="223">
        <f>'Zone Summary'!C26</f>
        <v>43268.623200000002</v>
      </c>
      <c r="D7" s="221">
        <f>'Zone Summary'!D26</f>
        <v>8.9647453418353645E-2</v>
      </c>
      <c r="E7" s="225">
        <v>0</v>
      </c>
      <c r="F7" s="223">
        <v>0</v>
      </c>
      <c r="G7" s="223">
        <v>0</v>
      </c>
      <c r="H7" s="223">
        <v>0</v>
      </c>
      <c r="I7" s="271">
        <f t="shared" si="0"/>
        <v>0</v>
      </c>
      <c r="J7" s="241">
        <f t="shared" si="1"/>
        <v>0</v>
      </c>
      <c r="K7" s="241">
        <f t="shared" si="2"/>
        <v>0</v>
      </c>
      <c r="L7" s="273">
        <f t="shared" si="3"/>
        <v>0</v>
      </c>
      <c r="M7" s="271">
        <f t="shared" si="4"/>
        <v>0</v>
      </c>
      <c r="N7" s="272">
        <f t="shared" si="5"/>
        <v>0</v>
      </c>
      <c r="O7" s="272">
        <f t="shared" si="6"/>
        <v>0</v>
      </c>
      <c r="P7" s="272">
        <f t="shared" si="7"/>
        <v>0</v>
      </c>
    </row>
    <row r="8" spans="1:16" ht="12.5" x14ac:dyDescent="0.25">
      <c r="A8" s="229" t="s">
        <v>356</v>
      </c>
      <c r="B8" s="223">
        <f>'Zone Summary'!B33</f>
        <v>740.86686666666674</v>
      </c>
      <c r="C8" s="223">
        <f>'Zone Summary'!C33</f>
        <v>6667.8018000000011</v>
      </c>
      <c r="D8" s="221">
        <f>'Zone Summary'!D33</f>
        <v>1.3814894190308199E-2</v>
      </c>
      <c r="E8" s="225">
        <v>10</v>
      </c>
      <c r="F8" s="223">
        <v>10</v>
      </c>
      <c r="G8" s="223">
        <v>10</v>
      </c>
      <c r="H8" s="223">
        <v>10</v>
      </c>
      <c r="I8" s="271">
        <f t="shared" si="0"/>
        <v>100</v>
      </c>
      <c r="J8" s="241">
        <f t="shared" si="1"/>
        <v>100</v>
      </c>
      <c r="K8" s="241">
        <f t="shared" si="2"/>
        <v>100</v>
      </c>
      <c r="L8" s="273">
        <f t="shared" si="3"/>
        <v>100</v>
      </c>
      <c r="M8" s="271">
        <f t="shared" si="4"/>
        <v>7.4086686666666672</v>
      </c>
      <c r="N8" s="272">
        <f t="shared" si="5"/>
        <v>7.4086686666666672</v>
      </c>
      <c r="O8" s="272">
        <f t="shared" si="6"/>
        <v>7.4086686666666672</v>
      </c>
      <c r="P8" s="272">
        <f t="shared" si="7"/>
        <v>7.4086686666666672</v>
      </c>
    </row>
    <row r="9" spans="1:16" ht="12.5" x14ac:dyDescent="0.25">
      <c r="A9" s="229" t="s">
        <v>357</v>
      </c>
      <c r="B9" s="223">
        <f>'Zone Summary'!B37</f>
        <v>10009.389422222222</v>
      </c>
      <c r="C9" s="223">
        <f>'Zone Summary'!C37</f>
        <v>90084.504799999995</v>
      </c>
      <c r="D9" s="221">
        <f>'Zone Summary'!D37</f>
        <v>0.18664440535684654</v>
      </c>
      <c r="E9" s="225">
        <v>4.75</v>
      </c>
      <c r="F9" s="223">
        <v>4.75</v>
      </c>
      <c r="G9" s="223">
        <v>4.75</v>
      </c>
      <c r="H9" s="223">
        <v>4.75</v>
      </c>
      <c r="I9" s="271">
        <f t="shared" si="0"/>
        <v>210.52631578947367</v>
      </c>
      <c r="J9" s="241">
        <f t="shared" si="1"/>
        <v>210.52631578947367</v>
      </c>
      <c r="K9" s="241">
        <f t="shared" si="2"/>
        <v>210.52631578947367</v>
      </c>
      <c r="L9" s="273">
        <f t="shared" si="3"/>
        <v>210.52631578947367</v>
      </c>
      <c r="M9" s="271">
        <f t="shared" si="4"/>
        <v>47.544599755555559</v>
      </c>
      <c r="N9" s="272">
        <f t="shared" si="5"/>
        <v>47.544599755555559</v>
      </c>
      <c r="O9" s="272">
        <f t="shared" si="6"/>
        <v>47.544599755555559</v>
      </c>
      <c r="P9" s="272">
        <f t="shared" si="7"/>
        <v>47.544599755555559</v>
      </c>
    </row>
    <row r="10" spans="1:16" ht="12.5" x14ac:dyDescent="0.25">
      <c r="A10" s="229" t="s">
        <v>361</v>
      </c>
      <c r="B10" s="223">
        <f>'Zone Summary'!B48</f>
        <v>1983.5937111111111</v>
      </c>
      <c r="C10" s="223">
        <f>'Zone Summary'!C48</f>
        <v>17852.343400000002</v>
      </c>
      <c r="D10" s="221">
        <f>'Zone Summary'!D48</f>
        <v>3.6987937331917534E-2</v>
      </c>
      <c r="E10" s="225">
        <v>10</v>
      </c>
      <c r="F10" s="223">
        <v>10</v>
      </c>
      <c r="G10" s="223">
        <v>10</v>
      </c>
      <c r="H10" s="223">
        <v>10</v>
      </c>
      <c r="I10" s="271">
        <f t="shared" si="0"/>
        <v>100</v>
      </c>
      <c r="J10" s="241">
        <f t="shared" si="1"/>
        <v>100</v>
      </c>
      <c r="K10" s="241">
        <f t="shared" si="2"/>
        <v>100</v>
      </c>
      <c r="L10" s="273">
        <f t="shared" si="3"/>
        <v>100</v>
      </c>
      <c r="M10" s="271">
        <f t="shared" si="4"/>
        <v>19.835937111111111</v>
      </c>
      <c r="N10" s="272">
        <f t="shared" si="5"/>
        <v>19.835937111111111</v>
      </c>
      <c r="O10" s="272">
        <f t="shared" si="6"/>
        <v>19.835937111111111</v>
      </c>
      <c r="P10" s="272">
        <f t="shared" si="7"/>
        <v>19.835937111111111</v>
      </c>
    </row>
    <row r="11" spans="1:16" ht="14.5" x14ac:dyDescent="0.25">
      <c r="A11" s="229" t="s">
        <v>383</v>
      </c>
      <c r="B11" s="223">
        <f>'Zone Summary'!B52</f>
        <v>963.93228888888893</v>
      </c>
      <c r="C11" s="223">
        <f>'Zone Summary'!C52</f>
        <v>8675.3906000000006</v>
      </c>
      <c r="D11" s="221">
        <f>'Zone Summary'!D52</f>
        <v>1.7974379982109601E-2</v>
      </c>
      <c r="E11" s="225">
        <v>10</v>
      </c>
      <c r="F11" s="223">
        <v>10</v>
      </c>
      <c r="G11" s="223">
        <v>10</v>
      </c>
      <c r="H11" s="223">
        <v>10</v>
      </c>
      <c r="I11" s="271">
        <f t="shared" si="0"/>
        <v>100</v>
      </c>
      <c r="J11" s="241">
        <f t="shared" si="1"/>
        <v>100</v>
      </c>
      <c r="K11" s="241">
        <f t="shared" si="2"/>
        <v>100</v>
      </c>
      <c r="L11" s="273">
        <f t="shared" si="3"/>
        <v>100</v>
      </c>
      <c r="M11" s="271">
        <f t="shared" si="4"/>
        <v>9.6393228888888896</v>
      </c>
      <c r="N11" s="272">
        <f t="shared" si="5"/>
        <v>9.6393228888888896</v>
      </c>
      <c r="O11" s="272">
        <f t="shared" si="6"/>
        <v>9.6393228888888896</v>
      </c>
      <c r="P11" s="272">
        <f t="shared" si="7"/>
        <v>9.6393228888888896</v>
      </c>
    </row>
    <row r="12" spans="1:16" ht="12.5" x14ac:dyDescent="0.25">
      <c r="A12" s="229" t="s">
        <v>363</v>
      </c>
      <c r="B12" s="223">
        <f>'Zone Summary'!B54</f>
        <v>1608.3946000000001</v>
      </c>
      <c r="C12" s="223">
        <f>'Zone Summary'!C54</f>
        <v>14475.5514</v>
      </c>
      <c r="D12" s="221">
        <f>'Zone Summary'!D54</f>
        <v>2.9991624966622089E-2</v>
      </c>
      <c r="E12" s="225">
        <v>0</v>
      </c>
      <c r="F12" s="223">
        <v>0</v>
      </c>
      <c r="G12" s="223">
        <v>0</v>
      </c>
      <c r="H12" s="223">
        <v>0</v>
      </c>
      <c r="I12" s="271">
        <f t="shared" si="0"/>
        <v>0</v>
      </c>
      <c r="J12" s="241">
        <f t="shared" si="1"/>
        <v>0</v>
      </c>
      <c r="K12" s="241">
        <f t="shared" si="2"/>
        <v>0</v>
      </c>
      <c r="L12" s="273">
        <f t="shared" si="3"/>
        <v>0</v>
      </c>
      <c r="M12" s="271">
        <f t="shared" si="4"/>
        <v>0</v>
      </c>
      <c r="N12" s="272">
        <f t="shared" si="5"/>
        <v>0</v>
      </c>
      <c r="O12" s="272">
        <f t="shared" si="6"/>
        <v>0</v>
      </c>
      <c r="P12" s="272">
        <f t="shared" si="7"/>
        <v>0</v>
      </c>
    </row>
    <row r="13" spans="1:16" ht="12.5" x14ac:dyDescent="0.25">
      <c r="A13" s="229" t="s">
        <v>358</v>
      </c>
      <c r="B13" s="223">
        <f>'Zone Summary'!B58</f>
        <v>22821.416333333334</v>
      </c>
      <c r="C13" s="223">
        <f>'Zone Summary'!C58</f>
        <v>205392.74699999997</v>
      </c>
      <c r="D13" s="221">
        <f>'Zone Summary'!D58</f>
        <v>0.42554940179261802</v>
      </c>
      <c r="E13" s="225">
        <v>5.25</v>
      </c>
      <c r="F13" s="223">
        <v>5.25</v>
      </c>
      <c r="G13" s="223">
        <v>5.25</v>
      </c>
      <c r="H13" s="223">
        <v>5.25</v>
      </c>
      <c r="I13" s="271">
        <f t="shared" si="0"/>
        <v>190.47619047619045</v>
      </c>
      <c r="J13" s="241">
        <f t="shared" si="1"/>
        <v>190.47619047619045</v>
      </c>
      <c r="K13" s="241">
        <f t="shared" si="2"/>
        <v>190.47619047619045</v>
      </c>
      <c r="L13" s="273">
        <f t="shared" si="3"/>
        <v>190.47619047619045</v>
      </c>
      <c r="M13" s="271">
        <f t="shared" si="4"/>
        <v>119.81243575000002</v>
      </c>
      <c r="N13" s="272">
        <f t="shared" si="5"/>
        <v>119.81243575000002</v>
      </c>
      <c r="O13" s="272">
        <f t="shared" si="6"/>
        <v>119.81243575000002</v>
      </c>
      <c r="P13" s="272">
        <f t="shared" si="7"/>
        <v>119.81243575000002</v>
      </c>
    </row>
    <row r="14" spans="1:16" ht="12.5" x14ac:dyDescent="0.25">
      <c r="A14" s="229" t="s">
        <v>359</v>
      </c>
      <c r="B14" s="223">
        <f>'Zone Summary'!B70</f>
        <v>1928.0078666666668</v>
      </c>
      <c r="C14" s="223">
        <f>'Zone Summary'!C70</f>
        <v>17352.070800000001</v>
      </c>
      <c r="D14" s="221">
        <f>'Zone Summary'!D70</f>
        <v>3.595143186240727E-2</v>
      </c>
      <c r="E14" s="225">
        <v>0</v>
      </c>
      <c r="F14" s="223">
        <v>0</v>
      </c>
      <c r="G14" s="223">
        <v>0</v>
      </c>
      <c r="H14" s="223">
        <v>0</v>
      </c>
      <c r="I14" s="271">
        <f t="shared" si="0"/>
        <v>0</v>
      </c>
      <c r="J14" s="241">
        <f t="shared" si="1"/>
        <v>0</v>
      </c>
      <c r="K14" s="241">
        <f t="shared" si="2"/>
        <v>0</v>
      </c>
      <c r="L14" s="273">
        <f t="shared" si="3"/>
        <v>0</v>
      </c>
      <c r="M14" s="271">
        <f t="shared" si="4"/>
        <v>0</v>
      </c>
      <c r="N14" s="272">
        <f t="shared" si="5"/>
        <v>0</v>
      </c>
      <c r="O14" s="272">
        <f t="shared" si="6"/>
        <v>0</v>
      </c>
      <c r="P14" s="272">
        <f t="shared" si="7"/>
        <v>0</v>
      </c>
    </row>
    <row r="15" spans="1:16" ht="12.5" x14ac:dyDescent="0.25">
      <c r="A15" s="229" t="s">
        <v>360</v>
      </c>
      <c r="B15" s="223">
        <f>'Zone Summary'!B74</f>
        <v>1983.0937333333334</v>
      </c>
      <c r="C15" s="223">
        <f>'Zone Summary'!C74</f>
        <v>17847.8436</v>
      </c>
      <c r="D15" s="221">
        <f>'Zone Summary'!D74</f>
        <v>3.6978614280221915E-2</v>
      </c>
      <c r="E15" s="225">
        <v>0</v>
      </c>
      <c r="F15" s="223">
        <v>0</v>
      </c>
      <c r="G15" s="223">
        <v>0</v>
      </c>
      <c r="H15" s="273">
        <v>0</v>
      </c>
      <c r="I15" s="222">
        <f t="shared" si="0"/>
        <v>0</v>
      </c>
      <c r="J15" s="222">
        <f t="shared" si="1"/>
        <v>0</v>
      </c>
      <c r="K15" s="222">
        <f t="shared" si="2"/>
        <v>0</v>
      </c>
      <c r="L15" s="274">
        <f t="shared" si="3"/>
        <v>0</v>
      </c>
      <c r="M15" s="271">
        <f t="shared" si="4"/>
        <v>0</v>
      </c>
      <c r="N15" s="272">
        <f t="shared" si="5"/>
        <v>0</v>
      </c>
      <c r="O15" s="272">
        <f t="shared" si="6"/>
        <v>0</v>
      </c>
      <c r="P15" s="272">
        <f t="shared" si="7"/>
        <v>0</v>
      </c>
    </row>
    <row r="16" spans="1:16" ht="12.5" x14ac:dyDescent="0.25">
      <c r="A16" s="229" t="s">
        <v>364</v>
      </c>
      <c r="B16" s="223">
        <f>'Zone Summary'!B81</f>
        <v>53628.141375000007</v>
      </c>
      <c r="C16" s="223">
        <f>'Zone Summary'!C81</f>
        <v>214512.56550000003</v>
      </c>
      <c r="D16" s="227">
        <f>'Zone Summary'!D81</f>
        <v>0</v>
      </c>
      <c r="E16" s="191"/>
      <c r="F16" s="191"/>
      <c r="G16" s="191"/>
      <c r="H16" s="195"/>
      <c r="I16" s="191"/>
      <c r="J16" s="191"/>
      <c r="K16" s="191"/>
      <c r="L16" s="195"/>
      <c r="M16" s="191"/>
      <c r="N16" s="191"/>
      <c r="O16" s="191"/>
      <c r="P16" s="192"/>
    </row>
    <row r="17" spans="1:16" ht="14.5" x14ac:dyDescent="0.25">
      <c r="A17" s="230" t="s">
        <v>194</v>
      </c>
      <c r="B17" s="226">
        <f>SUM(B4:B15)</f>
        <v>53628.124577777788</v>
      </c>
      <c r="C17" s="241">
        <f>SUM(C4:C16)</f>
        <v>697165.68669999996</v>
      </c>
      <c r="D17" s="227">
        <f>SUM(D4:D16)</f>
        <v>0.99999999999999978</v>
      </c>
      <c r="E17" s="193"/>
      <c r="F17" s="193"/>
      <c r="G17" s="193"/>
      <c r="H17" s="196"/>
      <c r="I17" s="279"/>
      <c r="J17" s="189"/>
      <c r="K17" s="189"/>
      <c r="L17" s="280"/>
      <c r="M17" s="279"/>
      <c r="N17" s="189"/>
      <c r="O17" s="189"/>
      <c r="P17" s="201"/>
    </row>
    <row r="18" spans="1:16" ht="25" x14ac:dyDescent="0.25">
      <c r="A18" s="236" t="s">
        <v>193</v>
      </c>
      <c r="B18" s="183"/>
      <c r="C18" s="184"/>
      <c r="D18" s="190"/>
      <c r="E18" s="237">
        <f>SUMPRODUCT($D4:$D15,E4:E15)</f>
        <v>6.613310616564597</v>
      </c>
      <c r="F18" s="238">
        <f t="shared" ref="F18:H18" si="8">SUMPRODUCT($D4:$D15,F4:F15)</f>
        <v>6.613310616564597</v>
      </c>
      <c r="G18" s="237">
        <f t="shared" si="8"/>
        <v>6.613310616564597</v>
      </c>
      <c r="H18" s="275">
        <f t="shared" si="8"/>
        <v>6.613310616564597</v>
      </c>
      <c r="I18" s="193"/>
      <c r="J18" s="193"/>
      <c r="K18" s="193"/>
      <c r="L18" s="196"/>
      <c r="M18" s="193"/>
      <c r="N18" s="193"/>
      <c r="O18" s="193"/>
      <c r="P18" s="194"/>
    </row>
    <row r="19" spans="1:16" ht="14" x14ac:dyDescent="0.25">
      <c r="A19" s="199" t="s">
        <v>384</v>
      </c>
    </row>
    <row r="20" spans="1:16" ht="14.5" x14ac:dyDescent="0.25">
      <c r="A20" s="199" t="s">
        <v>389</v>
      </c>
    </row>
    <row r="21" spans="1:16" ht="14" x14ac:dyDescent="0.25">
      <c r="A21" s="199" t="s">
        <v>396</v>
      </c>
    </row>
    <row r="22" spans="1:16" ht="14" x14ac:dyDescent="0.25">
      <c r="A22" s="199"/>
    </row>
  </sheetData>
  <mergeCells count="3">
    <mergeCell ref="E2:H2"/>
    <mergeCell ref="I2:L2"/>
    <mergeCell ref="M2:P2"/>
  </mergeCell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AAE61-B700-4145-9845-17CAA17CB48D}">
  <sheetPr>
    <tabColor rgb="FF00FF00"/>
  </sheetPr>
  <dimension ref="A1:H21"/>
  <sheetViews>
    <sheetView topLeftCell="A4" zoomScale="70" zoomScaleNormal="70" workbookViewId="0">
      <selection activeCell="A21" sqref="A19:A21"/>
    </sheetView>
  </sheetViews>
  <sheetFormatPr defaultRowHeight="10" x14ac:dyDescent="0.25"/>
  <cols>
    <col min="1" max="1" width="30.33203125" style="198" customWidth="1"/>
    <col min="2" max="2" width="12.88671875" style="198" customWidth="1"/>
    <col min="3" max="4" width="15.6640625" style="198" customWidth="1"/>
    <col min="5" max="16384" width="8.88671875" style="198"/>
  </cols>
  <sheetData>
    <row r="1" spans="1:8" ht="15.5" x14ac:dyDescent="0.35">
      <c r="A1" s="30" t="s">
        <v>376</v>
      </c>
      <c r="B1" s="30"/>
      <c r="C1" s="30"/>
      <c r="D1" s="30"/>
    </row>
    <row r="2" spans="1:8" ht="52" customHeight="1" x14ac:dyDescent="0.3">
      <c r="A2" s="206" t="s">
        <v>286</v>
      </c>
      <c r="B2" s="206" t="s">
        <v>370</v>
      </c>
      <c r="C2" s="206" t="s">
        <v>371</v>
      </c>
      <c r="D2" s="234" t="s">
        <v>382</v>
      </c>
      <c r="E2" s="433" t="s">
        <v>377</v>
      </c>
      <c r="F2" s="433"/>
      <c r="G2" s="433"/>
      <c r="H2" s="435"/>
    </row>
    <row r="3" spans="1:8" ht="12.5" x14ac:dyDescent="0.25">
      <c r="A3" s="231"/>
      <c r="B3" s="232"/>
      <c r="C3" s="232"/>
      <c r="D3" s="233"/>
      <c r="E3" s="217">
        <v>2004</v>
      </c>
      <c r="F3" s="218">
        <v>2007</v>
      </c>
      <c r="G3" s="218">
        <v>2010</v>
      </c>
      <c r="H3" s="218">
        <v>2013</v>
      </c>
    </row>
    <row r="4" spans="1:8" ht="12.5" x14ac:dyDescent="0.25">
      <c r="A4" s="228" t="s">
        <v>280</v>
      </c>
      <c r="B4" s="205">
        <f>'Zone Summary'!B4</f>
        <v>3677.2350000000006</v>
      </c>
      <c r="C4" s="205">
        <f>'Zone Summary'!C4</f>
        <v>33095.114999999998</v>
      </c>
      <c r="D4" s="239">
        <f>'Zone Summary'!D4</f>
        <v>6.8569151521732666E-2</v>
      </c>
      <c r="E4" s="222">
        <v>0</v>
      </c>
      <c r="F4" s="205">
        <v>0</v>
      </c>
      <c r="G4" s="205">
        <v>0</v>
      </c>
      <c r="H4" s="205">
        <v>0</v>
      </c>
    </row>
    <row r="5" spans="1:8" ht="12.5" x14ac:dyDescent="0.25">
      <c r="A5" s="229" t="s">
        <v>279</v>
      </c>
      <c r="B5" s="223">
        <f>'Zone Summary'!B17</f>
        <v>320.66775555555552</v>
      </c>
      <c r="C5" s="223">
        <f>'Zone Summary'!C17</f>
        <v>2886.0097999999998</v>
      </c>
      <c r="D5" s="239">
        <f>'Zone Summary'!D17</f>
        <v>5.979469878542659E-3</v>
      </c>
      <c r="E5" s="225">
        <v>0.92900000000000005</v>
      </c>
      <c r="F5" s="223">
        <v>0.92900000000000005</v>
      </c>
      <c r="G5" s="223">
        <v>0.92900000000000005</v>
      </c>
      <c r="H5" s="223">
        <v>0.92900000000000005</v>
      </c>
    </row>
    <row r="6" spans="1:8" ht="25" x14ac:dyDescent="0.25">
      <c r="A6" s="229" t="s">
        <v>274</v>
      </c>
      <c r="B6" s="223">
        <f>'Zone Summary'!B19</f>
        <v>2783.9021999999995</v>
      </c>
      <c r="C6" s="223">
        <f>'Zone Summary'!C19</f>
        <v>25055.119799999997</v>
      </c>
      <c r="D6" s="239">
        <f>'Zone Summary'!D19</f>
        <v>5.1911235418319698E-2</v>
      </c>
      <c r="E6" s="225">
        <v>1</v>
      </c>
      <c r="F6" s="223">
        <v>1</v>
      </c>
      <c r="G6" s="223">
        <v>1</v>
      </c>
      <c r="H6" s="223">
        <v>1</v>
      </c>
    </row>
    <row r="7" spans="1:8" ht="12.5" x14ac:dyDescent="0.25">
      <c r="A7" s="229" t="s">
        <v>355</v>
      </c>
      <c r="B7" s="223">
        <f>'Zone Summary'!B26</f>
        <v>4807.6248000000005</v>
      </c>
      <c r="C7" s="223">
        <f>'Zone Summary'!C26</f>
        <v>43268.623200000002</v>
      </c>
      <c r="D7" s="239">
        <f>'Zone Summary'!D26</f>
        <v>8.9647453418353645E-2</v>
      </c>
      <c r="E7" s="225">
        <v>0.28999999999999998</v>
      </c>
      <c r="F7" s="223">
        <v>0.28999999999999998</v>
      </c>
      <c r="G7" s="223">
        <v>0.28999999999999998</v>
      </c>
      <c r="H7" s="223">
        <v>0.28999999999999998</v>
      </c>
    </row>
    <row r="8" spans="1:8" ht="12.5" x14ac:dyDescent="0.25">
      <c r="A8" s="229" t="s">
        <v>356</v>
      </c>
      <c r="B8" s="223">
        <f>'Zone Summary'!B33</f>
        <v>740.86686666666674</v>
      </c>
      <c r="C8" s="223">
        <f>'Zone Summary'!C33</f>
        <v>6667.8018000000011</v>
      </c>
      <c r="D8" s="239">
        <f>'Zone Summary'!D33</f>
        <v>1.3814894190308199E-2</v>
      </c>
      <c r="E8" s="225">
        <v>1</v>
      </c>
      <c r="F8" s="223">
        <v>1</v>
      </c>
      <c r="G8" s="223">
        <v>1</v>
      </c>
      <c r="H8" s="223">
        <v>1</v>
      </c>
    </row>
    <row r="9" spans="1:8" ht="12.5" x14ac:dyDescent="0.25">
      <c r="A9" s="229" t="s">
        <v>357</v>
      </c>
      <c r="B9" s="223">
        <f>'Zone Summary'!B37</f>
        <v>10009.389422222222</v>
      </c>
      <c r="C9" s="223">
        <f>'Zone Summary'!C37</f>
        <v>90084.504799999995</v>
      </c>
      <c r="D9" s="239">
        <f>'Zone Summary'!D37</f>
        <v>0.18664440535684654</v>
      </c>
      <c r="E9" s="225">
        <v>0.87</v>
      </c>
      <c r="F9" s="223">
        <v>0.87</v>
      </c>
      <c r="G9" s="223">
        <v>0.87</v>
      </c>
      <c r="H9" s="223">
        <v>0.87</v>
      </c>
    </row>
    <row r="10" spans="1:8" ht="12.5" x14ac:dyDescent="0.25">
      <c r="A10" s="229" t="s">
        <v>361</v>
      </c>
      <c r="B10" s="223">
        <f>'Zone Summary'!B48</f>
        <v>1983.5937111111111</v>
      </c>
      <c r="C10" s="223">
        <f>'Zone Summary'!C48</f>
        <v>17852.343400000002</v>
      </c>
      <c r="D10" s="239">
        <f>'Zone Summary'!D48</f>
        <v>3.6987937331917534E-2</v>
      </c>
      <c r="E10" s="225">
        <v>0.27</v>
      </c>
      <c r="F10" s="223">
        <v>0.27</v>
      </c>
      <c r="G10" s="223">
        <v>0.27</v>
      </c>
      <c r="H10" s="223">
        <v>0.27</v>
      </c>
    </row>
    <row r="11" spans="1:8" ht="14.5" x14ac:dyDescent="0.25">
      <c r="A11" s="229" t="s">
        <v>383</v>
      </c>
      <c r="B11" s="223">
        <f>'Zone Summary'!B52</f>
        <v>963.93228888888893</v>
      </c>
      <c r="C11" s="223">
        <f>'Zone Summary'!C52</f>
        <v>8675.3906000000006</v>
      </c>
      <c r="D11" s="239">
        <f>'Zone Summary'!D52</f>
        <v>1.7974379982109601E-2</v>
      </c>
      <c r="E11" s="225">
        <v>0.27</v>
      </c>
      <c r="F11" s="223">
        <v>0.27</v>
      </c>
      <c r="G11" s="223">
        <v>0.27</v>
      </c>
      <c r="H11" s="223">
        <v>0.27</v>
      </c>
    </row>
    <row r="12" spans="1:8" ht="12.5" x14ac:dyDescent="0.25">
      <c r="A12" s="229" t="s">
        <v>363</v>
      </c>
      <c r="B12" s="223">
        <f>'Zone Summary'!B54</f>
        <v>1608.3946000000001</v>
      </c>
      <c r="C12" s="223">
        <f>'Zone Summary'!C54</f>
        <v>14475.5514</v>
      </c>
      <c r="D12" s="239">
        <f>'Zone Summary'!D54</f>
        <v>2.9991624966622089E-2</v>
      </c>
      <c r="E12" s="225">
        <v>0.27</v>
      </c>
      <c r="F12" s="223">
        <v>0.27</v>
      </c>
      <c r="G12" s="223">
        <v>0.27</v>
      </c>
      <c r="H12" s="223">
        <v>0.27</v>
      </c>
    </row>
    <row r="13" spans="1:8" ht="12.5" x14ac:dyDescent="0.25">
      <c r="A13" s="229" t="s">
        <v>358</v>
      </c>
      <c r="B13" s="223">
        <f>'Zone Summary'!B58</f>
        <v>22821.416333333334</v>
      </c>
      <c r="C13" s="223">
        <f>'Zone Summary'!C58</f>
        <v>205392.74699999997</v>
      </c>
      <c r="D13" s="239">
        <f>'Zone Summary'!D58</f>
        <v>0.42554940179261802</v>
      </c>
      <c r="E13" s="225">
        <v>0.96</v>
      </c>
      <c r="F13" s="223">
        <v>0.96</v>
      </c>
      <c r="G13" s="223">
        <v>0.96</v>
      </c>
      <c r="H13" s="223">
        <v>0.96</v>
      </c>
    </row>
    <row r="14" spans="1:8" ht="12.5" x14ac:dyDescent="0.25">
      <c r="A14" s="229" t="s">
        <v>359</v>
      </c>
      <c r="B14" s="223">
        <f>'Zone Summary'!B70</f>
        <v>1928.0078666666668</v>
      </c>
      <c r="C14" s="223">
        <f>'Zone Summary'!C70</f>
        <v>17352.070800000001</v>
      </c>
      <c r="D14" s="239">
        <f>'Zone Summary'!D70</f>
        <v>3.595143186240727E-2</v>
      </c>
      <c r="E14" s="225">
        <v>0.27</v>
      </c>
      <c r="F14" s="223">
        <v>0.27</v>
      </c>
      <c r="G14" s="223">
        <v>0.27</v>
      </c>
      <c r="H14" s="223">
        <v>0.27</v>
      </c>
    </row>
    <row r="15" spans="1:8" ht="12.5" x14ac:dyDescent="0.25">
      <c r="A15" s="229" t="s">
        <v>360</v>
      </c>
      <c r="B15" s="223">
        <f>'Zone Summary'!B74</f>
        <v>1983.0937333333334</v>
      </c>
      <c r="C15" s="223">
        <f>'Zone Summary'!C74</f>
        <v>17847.8436</v>
      </c>
      <c r="D15" s="239">
        <f>'Zone Summary'!D74</f>
        <v>3.6978614280221915E-2</v>
      </c>
      <c r="E15" s="225">
        <v>0</v>
      </c>
      <c r="F15" s="223">
        <v>0</v>
      </c>
      <c r="G15" s="223">
        <v>0</v>
      </c>
      <c r="H15" s="223">
        <v>0</v>
      </c>
    </row>
    <row r="16" spans="1:8" ht="12.5" x14ac:dyDescent="0.25">
      <c r="A16" s="229" t="s">
        <v>364</v>
      </c>
      <c r="B16" s="223">
        <f>'Zone Summary'!B81</f>
        <v>53628.141375000007</v>
      </c>
      <c r="C16" s="223">
        <f>'Zone Summary'!C81</f>
        <v>214512.56550000003</v>
      </c>
      <c r="D16" s="240">
        <f>'Zone Summary'!D81</f>
        <v>0</v>
      </c>
      <c r="E16" s="191"/>
      <c r="F16" s="191"/>
      <c r="G16" s="191"/>
      <c r="H16" s="192"/>
    </row>
    <row r="17" spans="1:8" ht="14.5" x14ac:dyDescent="0.25">
      <c r="A17" s="230" t="s">
        <v>194</v>
      </c>
      <c r="B17" s="226">
        <f>SUM(B4:B15)</f>
        <v>53628.124577777788</v>
      </c>
      <c r="C17" s="241">
        <f>SUM(C4:C16)</f>
        <v>697165.68669999996</v>
      </c>
      <c r="D17" s="240">
        <f>SUM(D4:D16)</f>
        <v>0.99999999999999978</v>
      </c>
      <c r="E17" s="193"/>
      <c r="F17" s="193"/>
      <c r="G17" s="193"/>
      <c r="H17" s="194"/>
    </row>
    <row r="18" spans="1:8" ht="25" x14ac:dyDescent="0.25">
      <c r="A18" s="211" t="s">
        <v>193</v>
      </c>
      <c r="B18" s="183"/>
      <c r="C18" s="184"/>
      <c r="D18" s="190"/>
      <c r="E18" s="219">
        <f t="shared" ref="E18:H18" si="0">SUMPRODUCT($D4:$D15,E4:E15)</f>
        <v>0.70083132801711168</v>
      </c>
      <c r="F18" s="219">
        <f t="shared" si="0"/>
        <v>0.70083132801711168</v>
      </c>
      <c r="G18" s="219">
        <f t="shared" si="0"/>
        <v>0.70083132801711168</v>
      </c>
      <c r="H18" s="219">
        <f t="shared" si="0"/>
        <v>0.70083132801711168</v>
      </c>
    </row>
    <row r="19" spans="1:8" ht="14" x14ac:dyDescent="0.25">
      <c r="A19" s="199" t="s">
        <v>384</v>
      </c>
    </row>
    <row r="20" spans="1:8" ht="14.5" x14ac:dyDescent="0.25">
      <c r="A20" s="199" t="s">
        <v>388</v>
      </c>
    </row>
    <row r="21" spans="1:8" ht="14" x14ac:dyDescent="0.25">
      <c r="A21" s="199" t="s">
        <v>396</v>
      </c>
    </row>
  </sheetData>
  <mergeCells count="1">
    <mergeCell ref="E2:H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99EB7-08E2-414B-ADF5-624C9808F353}">
  <sheetPr>
    <tabColor rgb="FF00FF00"/>
  </sheetPr>
  <dimension ref="A1:L21"/>
  <sheetViews>
    <sheetView zoomScale="70" zoomScaleNormal="70" workbookViewId="0">
      <pane xSplit="1" topLeftCell="B1" activePane="topRight" state="frozen"/>
      <selection pane="topRight" activeCell="K9" sqref="K9"/>
    </sheetView>
  </sheetViews>
  <sheetFormatPr defaultRowHeight="10" x14ac:dyDescent="0.25"/>
  <cols>
    <col min="1" max="1" width="30.33203125" style="198" customWidth="1"/>
    <col min="2" max="2" width="12.88671875" style="198" customWidth="1"/>
    <col min="3" max="4" width="15.6640625" style="198" customWidth="1"/>
    <col min="5" max="16384" width="8.88671875" style="198"/>
  </cols>
  <sheetData>
    <row r="1" spans="1:12" ht="15.5" x14ac:dyDescent="0.35">
      <c r="A1" s="30" t="s">
        <v>368</v>
      </c>
      <c r="B1" s="30"/>
      <c r="C1" s="30"/>
      <c r="D1" s="30"/>
    </row>
    <row r="2" spans="1:12" ht="52" customHeight="1" x14ac:dyDescent="0.3">
      <c r="A2" s="206" t="s">
        <v>286</v>
      </c>
      <c r="B2" s="206" t="s">
        <v>370</v>
      </c>
      <c r="C2" s="206" t="s">
        <v>371</v>
      </c>
      <c r="D2" s="234" t="s">
        <v>382</v>
      </c>
      <c r="E2" s="433" t="s">
        <v>369</v>
      </c>
      <c r="F2" s="433"/>
      <c r="G2" s="433"/>
      <c r="H2" s="434"/>
      <c r="I2" s="433" t="s">
        <v>374</v>
      </c>
      <c r="J2" s="433"/>
      <c r="K2" s="433"/>
      <c r="L2" s="435"/>
    </row>
    <row r="3" spans="1:12" ht="12.5" x14ac:dyDescent="0.25">
      <c r="A3" s="231"/>
      <c r="B3" s="232"/>
      <c r="C3" s="232"/>
      <c r="D3" s="233"/>
      <c r="E3" s="217">
        <v>2004</v>
      </c>
      <c r="F3" s="218">
        <v>2007</v>
      </c>
      <c r="G3" s="218">
        <v>2010</v>
      </c>
      <c r="H3" s="235">
        <v>2013</v>
      </c>
      <c r="I3" s="217">
        <v>2004</v>
      </c>
      <c r="J3" s="218">
        <v>2007</v>
      </c>
      <c r="K3" s="218">
        <v>2010</v>
      </c>
      <c r="L3" s="218">
        <v>2013</v>
      </c>
    </row>
    <row r="4" spans="1:12" ht="12.5" x14ac:dyDescent="0.25">
      <c r="A4" s="177" t="s">
        <v>280</v>
      </c>
      <c r="B4" s="205">
        <f>'Zone Summary'!B4</f>
        <v>3677.2350000000006</v>
      </c>
      <c r="C4" s="205">
        <f>'Zone Summary'!C4</f>
        <v>33095.114999999998</v>
      </c>
      <c r="D4" s="239">
        <f>'Zone Summary'!D4</f>
        <v>6.8569151521732666E-2</v>
      </c>
      <c r="E4" s="222">
        <v>0.15</v>
      </c>
      <c r="F4" s="205">
        <v>0.12</v>
      </c>
      <c r="G4" s="205">
        <v>0.12</v>
      </c>
      <c r="H4" s="276">
        <v>0.12</v>
      </c>
      <c r="I4" s="222">
        <v>0</v>
      </c>
      <c r="J4" s="205">
        <v>0</v>
      </c>
      <c r="K4" s="205">
        <v>0</v>
      </c>
      <c r="L4" s="205">
        <v>0</v>
      </c>
    </row>
    <row r="5" spans="1:12" ht="12.5" x14ac:dyDescent="0.25">
      <c r="A5" s="229" t="s">
        <v>279</v>
      </c>
      <c r="B5" s="223">
        <f>'Zone Summary'!B17</f>
        <v>320.66775555555552</v>
      </c>
      <c r="C5" s="223">
        <f>'Zone Summary'!C17</f>
        <v>2886.0097999999998</v>
      </c>
      <c r="D5" s="239">
        <f>'Zone Summary'!D17</f>
        <v>5.979469878542659E-3</v>
      </c>
      <c r="E5" s="225">
        <v>0</v>
      </c>
      <c r="F5" s="223">
        <v>0.12</v>
      </c>
      <c r="G5" s="223">
        <v>0.12</v>
      </c>
      <c r="H5" s="277">
        <v>0.12</v>
      </c>
      <c r="I5" s="225">
        <v>16.95</v>
      </c>
      <c r="J5" s="223">
        <v>10</v>
      </c>
      <c r="K5" s="223">
        <v>10</v>
      </c>
      <c r="L5" s="223">
        <v>10</v>
      </c>
    </row>
    <row r="6" spans="1:12" ht="25" x14ac:dyDescent="0.25">
      <c r="A6" s="229" t="s">
        <v>274</v>
      </c>
      <c r="B6" s="223">
        <f>'Zone Summary'!B19</f>
        <v>2783.9021999999995</v>
      </c>
      <c r="C6" s="223">
        <f>'Zone Summary'!C19</f>
        <v>25055.119799999997</v>
      </c>
      <c r="D6" s="239">
        <f>'Zone Summary'!D19</f>
        <v>5.1911235418319698E-2</v>
      </c>
      <c r="E6" s="225">
        <v>0</v>
      </c>
      <c r="F6" s="223">
        <v>0.06</v>
      </c>
      <c r="G6" s="223">
        <v>0.06</v>
      </c>
      <c r="H6" s="277">
        <v>0.06</v>
      </c>
      <c r="I6" s="225">
        <v>20</v>
      </c>
      <c r="J6" s="223">
        <v>5</v>
      </c>
      <c r="K6" s="223">
        <v>5</v>
      </c>
      <c r="L6" s="223">
        <v>5</v>
      </c>
    </row>
    <row r="7" spans="1:12" ht="12.5" x14ac:dyDescent="0.25">
      <c r="A7" s="229" t="s">
        <v>355</v>
      </c>
      <c r="B7" s="223">
        <f>'Zone Summary'!B26</f>
        <v>4807.6248000000005</v>
      </c>
      <c r="C7" s="223">
        <f>'Zone Summary'!C26</f>
        <v>43268.623200000002</v>
      </c>
      <c r="D7" s="239">
        <f>'Zone Summary'!D26</f>
        <v>8.9647453418353645E-2</v>
      </c>
      <c r="E7" s="225">
        <v>0.05</v>
      </c>
      <c r="F7" s="223">
        <v>0.06</v>
      </c>
      <c r="G7" s="223">
        <v>0.06</v>
      </c>
      <c r="H7" s="277">
        <v>0.06</v>
      </c>
      <c r="I7" s="225">
        <v>0</v>
      </c>
      <c r="J7" s="223">
        <v>0</v>
      </c>
      <c r="K7" s="223">
        <v>0</v>
      </c>
      <c r="L7" s="223">
        <v>0</v>
      </c>
    </row>
    <row r="8" spans="1:12" ht="12.5" x14ac:dyDescent="0.25">
      <c r="A8" s="229" t="s">
        <v>356</v>
      </c>
      <c r="B8" s="223">
        <f>'Zone Summary'!B33</f>
        <v>740.86686666666674</v>
      </c>
      <c r="C8" s="223">
        <f>'Zone Summary'!C33</f>
        <v>6667.8018000000011</v>
      </c>
      <c r="D8" s="239">
        <f>'Zone Summary'!D33</f>
        <v>1.3814894190308199E-2</v>
      </c>
      <c r="E8" s="225">
        <v>0</v>
      </c>
      <c r="F8" s="223">
        <v>0.06</v>
      </c>
      <c r="G8" s="223">
        <v>0.06</v>
      </c>
      <c r="H8" s="277">
        <v>0.06</v>
      </c>
      <c r="I8" s="225">
        <v>15</v>
      </c>
      <c r="J8" s="223">
        <v>5</v>
      </c>
      <c r="K8" s="223">
        <v>5</v>
      </c>
      <c r="L8" s="223">
        <v>5</v>
      </c>
    </row>
    <row r="9" spans="1:12" ht="12.5" x14ac:dyDescent="0.25">
      <c r="A9" s="229" t="s">
        <v>357</v>
      </c>
      <c r="B9" s="223">
        <f>'Zone Summary'!B37</f>
        <v>10009.389422222222</v>
      </c>
      <c r="C9" s="223">
        <f>'Zone Summary'!C37</f>
        <v>90084.504799999995</v>
      </c>
      <c r="D9" s="239">
        <f>'Zone Summary'!D37</f>
        <v>0.18664440535684654</v>
      </c>
      <c r="E9" s="225">
        <v>0</v>
      </c>
      <c r="F9" s="223">
        <v>0.06</v>
      </c>
      <c r="G9" s="223">
        <v>0.06</v>
      </c>
      <c r="H9" s="277">
        <v>0.06</v>
      </c>
      <c r="I9" s="225">
        <v>20</v>
      </c>
      <c r="J9" s="223">
        <v>5</v>
      </c>
      <c r="K9" s="223">
        <v>5</v>
      </c>
      <c r="L9" s="223">
        <v>5</v>
      </c>
    </row>
    <row r="10" spans="1:12" ht="12.5" x14ac:dyDescent="0.25">
      <c r="A10" s="229" t="s">
        <v>361</v>
      </c>
      <c r="B10" s="223">
        <f>'Zone Summary'!B48</f>
        <v>1983.5937111111111</v>
      </c>
      <c r="C10" s="223">
        <f>'Zone Summary'!C48</f>
        <v>17852.343400000002</v>
      </c>
      <c r="D10" s="239">
        <f>'Zone Summary'!D48</f>
        <v>3.6987937331917534E-2</v>
      </c>
      <c r="E10" s="225">
        <v>0</v>
      </c>
      <c r="F10" s="223">
        <v>0.06</v>
      </c>
      <c r="G10" s="223">
        <v>0.06</v>
      </c>
      <c r="H10" s="277">
        <v>0.06</v>
      </c>
      <c r="I10" s="225">
        <v>15</v>
      </c>
      <c r="J10" s="223">
        <v>5</v>
      </c>
      <c r="K10" s="223">
        <v>5</v>
      </c>
      <c r="L10" s="223">
        <v>5</v>
      </c>
    </row>
    <row r="11" spans="1:12" ht="14.5" x14ac:dyDescent="0.25">
      <c r="A11" s="229" t="s">
        <v>383</v>
      </c>
      <c r="B11" s="223">
        <f>'Zone Summary'!B52</f>
        <v>963.93228888888893</v>
      </c>
      <c r="C11" s="223">
        <f>'Zone Summary'!C52</f>
        <v>8675.3906000000006</v>
      </c>
      <c r="D11" s="239">
        <f>'Zone Summary'!D52</f>
        <v>1.7974379982109601E-2</v>
      </c>
      <c r="E11" s="225">
        <v>0</v>
      </c>
      <c r="F11" s="223">
        <v>0.06</v>
      </c>
      <c r="G11" s="223">
        <v>0.06</v>
      </c>
      <c r="H11" s="277">
        <v>0.06</v>
      </c>
      <c r="I11" s="225">
        <v>15</v>
      </c>
      <c r="J11" s="223">
        <v>5</v>
      </c>
      <c r="K11" s="223">
        <v>5</v>
      </c>
      <c r="L11" s="223">
        <v>5</v>
      </c>
    </row>
    <row r="12" spans="1:12" ht="12.5" x14ac:dyDescent="0.25">
      <c r="A12" s="229" t="s">
        <v>363</v>
      </c>
      <c r="B12" s="223">
        <f>'Zone Summary'!B54</f>
        <v>1608.3946000000001</v>
      </c>
      <c r="C12" s="223">
        <f>'Zone Summary'!C54</f>
        <v>14475.5514</v>
      </c>
      <c r="D12" s="239">
        <f>'Zone Summary'!D54</f>
        <v>2.9991624966622089E-2</v>
      </c>
      <c r="E12" s="225">
        <v>0.15</v>
      </c>
      <c r="F12" s="223">
        <v>0.12</v>
      </c>
      <c r="G12" s="223">
        <v>0.12</v>
      </c>
      <c r="H12" s="277">
        <v>0.12</v>
      </c>
      <c r="I12" s="225">
        <v>0</v>
      </c>
      <c r="J12" s="223">
        <v>0</v>
      </c>
      <c r="K12" s="223">
        <v>0</v>
      </c>
      <c r="L12" s="223">
        <v>0</v>
      </c>
    </row>
    <row r="13" spans="1:12" ht="12.5" x14ac:dyDescent="0.25">
      <c r="A13" s="229" t="s">
        <v>358</v>
      </c>
      <c r="B13" s="223">
        <f>'Zone Summary'!B58</f>
        <v>22821.416333333334</v>
      </c>
      <c r="C13" s="223">
        <f>'Zone Summary'!C58</f>
        <v>205392.74699999997</v>
      </c>
      <c r="D13" s="239">
        <f>'Zone Summary'!D58</f>
        <v>0.42554940179261802</v>
      </c>
      <c r="E13" s="225">
        <v>0</v>
      </c>
      <c r="F13" s="223">
        <v>0.06</v>
      </c>
      <c r="G13" s="223">
        <v>0.06</v>
      </c>
      <c r="H13" s="277">
        <v>0.06</v>
      </c>
      <c r="I13" s="225">
        <v>20</v>
      </c>
      <c r="J13" s="223">
        <v>5</v>
      </c>
      <c r="K13" s="223">
        <v>5</v>
      </c>
      <c r="L13" s="223">
        <v>5</v>
      </c>
    </row>
    <row r="14" spans="1:12" ht="12.5" x14ac:dyDescent="0.25">
      <c r="A14" s="229" t="s">
        <v>359</v>
      </c>
      <c r="B14" s="223">
        <f>'Zone Summary'!B70</f>
        <v>1928.0078666666668</v>
      </c>
      <c r="C14" s="223">
        <f>'Zone Summary'!C70</f>
        <v>17352.070800000001</v>
      </c>
      <c r="D14" s="239">
        <f>'Zone Summary'!D70</f>
        <v>3.595143186240727E-2</v>
      </c>
      <c r="E14" s="225">
        <v>0.05</v>
      </c>
      <c r="F14" s="223">
        <v>0.06</v>
      </c>
      <c r="G14" s="223">
        <v>0.06</v>
      </c>
      <c r="H14" s="277">
        <v>0.06</v>
      </c>
      <c r="I14" s="225">
        <v>0</v>
      </c>
      <c r="J14" s="223">
        <v>0</v>
      </c>
      <c r="K14" s="223">
        <v>0</v>
      </c>
      <c r="L14" s="223">
        <v>0</v>
      </c>
    </row>
    <row r="15" spans="1:12" ht="12.5" x14ac:dyDescent="0.25">
      <c r="A15" s="229" t="s">
        <v>360</v>
      </c>
      <c r="B15" s="223">
        <f>'Zone Summary'!B74</f>
        <v>1983.0937333333334</v>
      </c>
      <c r="C15" s="223">
        <f>'Zone Summary'!C74</f>
        <v>17847.8436</v>
      </c>
      <c r="D15" s="239">
        <f>'Zone Summary'!D74</f>
        <v>3.6978614280221915E-2</v>
      </c>
      <c r="E15" s="225">
        <v>0.05</v>
      </c>
      <c r="F15" s="223">
        <v>0.06</v>
      </c>
      <c r="G15" s="223">
        <v>0.06</v>
      </c>
      <c r="H15" s="277">
        <v>0.06</v>
      </c>
      <c r="I15" s="225">
        <v>0</v>
      </c>
      <c r="J15" s="223">
        <v>0</v>
      </c>
      <c r="K15" s="223">
        <v>0</v>
      </c>
      <c r="L15" s="223">
        <v>0</v>
      </c>
    </row>
    <row r="16" spans="1:12" ht="12.5" x14ac:dyDescent="0.25">
      <c r="A16" s="229" t="s">
        <v>364</v>
      </c>
      <c r="B16" s="223">
        <f>'Zone Summary'!B81</f>
        <v>53628.141375000007</v>
      </c>
      <c r="C16" s="223">
        <f>'Zone Summary'!C81</f>
        <v>214512.56550000003</v>
      </c>
      <c r="D16" s="240">
        <f>'Zone Summary'!D81</f>
        <v>0</v>
      </c>
      <c r="E16" s="191"/>
      <c r="F16" s="191"/>
      <c r="G16" s="191"/>
      <c r="H16" s="195"/>
      <c r="I16" s="191"/>
      <c r="J16" s="191"/>
      <c r="K16" s="191"/>
      <c r="L16" s="192"/>
    </row>
    <row r="17" spans="1:12" ht="14.5" x14ac:dyDescent="0.25">
      <c r="A17" s="230" t="s">
        <v>194</v>
      </c>
      <c r="B17" s="226">
        <f>SUM(B4:B15)</f>
        <v>53628.124577777788</v>
      </c>
      <c r="C17" s="241">
        <f>SUM(C4:C16)</f>
        <v>697165.68669999996</v>
      </c>
      <c r="D17" s="240">
        <f>SUM(D4:D16)</f>
        <v>0.99999999999999978</v>
      </c>
      <c r="E17" s="193"/>
      <c r="F17" s="193"/>
      <c r="G17" s="193"/>
      <c r="H17" s="196"/>
      <c r="I17" s="189"/>
      <c r="J17" s="189"/>
      <c r="K17" s="189"/>
      <c r="L17" s="201"/>
    </row>
    <row r="18" spans="1:12" ht="25" x14ac:dyDescent="0.25">
      <c r="A18" s="211" t="s">
        <v>193</v>
      </c>
      <c r="B18" s="183"/>
      <c r="C18" s="184"/>
      <c r="D18" s="190"/>
      <c r="E18" s="219">
        <f t="shared" ref="E18:H18" si="0">SUMPRODUCT($D4:$D15,E4:E15)</f>
        <v>2.2912991451302354E-2</v>
      </c>
      <c r="F18" s="219">
        <f t="shared" si="0"/>
        <v>6.627241478201383E-2</v>
      </c>
      <c r="G18" s="219">
        <f t="shared" si="0"/>
        <v>6.627241478201383E-2</v>
      </c>
      <c r="H18" s="278">
        <f t="shared" si="0"/>
        <v>6.627241478201383E-2</v>
      </c>
      <c r="I18" s="193"/>
      <c r="J18" s="193"/>
      <c r="K18" s="193"/>
      <c r="L18" s="194"/>
    </row>
    <row r="19" spans="1:12" ht="14" x14ac:dyDescent="0.25">
      <c r="A19" s="199" t="s">
        <v>384</v>
      </c>
    </row>
    <row r="20" spans="1:12" ht="14.5" x14ac:dyDescent="0.25">
      <c r="A20" s="199" t="s">
        <v>390</v>
      </c>
    </row>
    <row r="21" spans="1:12" ht="14" x14ac:dyDescent="0.25">
      <c r="A21" s="199" t="s">
        <v>396</v>
      </c>
    </row>
  </sheetData>
  <mergeCells count="2">
    <mergeCell ref="E2:H2"/>
    <mergeCell ref="I2:L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FF00"/>
  </sheetPr>
  <dimension ref="A1:K28"/>
  <sheetViews>
    <sheetView zoomScale="70" zoomScaleNormal="70" workbookViewId="0">
      <selection activeCell="C10" sqref="C10"/>
    </sheetView>
  </sheetViews>
  <sheetFormatPr defaultColWidth="9.33203125" defaultRowHeight="10" x14ac:dyDescent="0.25"/>
  <cols>
    <col min="1" max="1" width="29.88671875" style="20" customWidth="1"/>
    <col min="2" max="2" width="19.33203125" style="20" customWidth="1"/>
    <col min="3" max="3" width="12.109375" style="20" customWidth="1"/>
    <col min="4" max="4" width="36.5546875" style="20" customWidth="1"/>
    <col min="5" max="5" width="22.44140625" style="20" customWidth="1"/>
    <col min="6" max="6" width="12.6640625" style="20" customWidth="1"/>
    <col min="7" max="8" width="12.44140625" style="20" customWidth="1"/>
    <col min="9" max="9" width="12.88671875" style="20" customWidth="1"/>
    <col min="10" max="11" width="12.44140625" style="20" customWidth="1"/>
    <col min="12" max="16384" width="9.33203125" style="20"/>
  </cols>
  <sheetData>
    <row r="1" spans="1:11" ht="15.5" x14ac:dyDescent="0.35">
      <c r="A1" s="16" t="s">
        <v>175</v>
      </c>
      <c r="B1" s="17"/>
      <c r="C1" s="17"/>
      <c r="D1" s="18"/>
      <c r="E1" s="18"/>
      <c r="F1" s="19"/>
      <c r="G1" s="19"/>
      <c r="H1" s="19"/>
      <c r="I1" s="19"/>
      <c r="J1" s="19"/>
      <c r="K1" s="19"/>
    </row>
    <row r="2" spans="1:11" ht="15.5" x14ac:dyDescent="0.35">
      <c r="A2" s="16"/>
      <c r="B2" s="17"/>
      <c r="C2" s="17"/>
      <c r="D2" s="18"/>
      <c r="E2" s="18"/>
      <c r="F2" s="19"/>
      <c r="G2" s="19"/>
      <c r="H2" s="19"/>
      <c r="I2" s="19"/>
      <c r="J2" s="19"/>
      <c r="K2" s="19"/>
    </row>
    <row r="3" spans="1:11" ht="28.5" customHeight="1" x14ac:dyDescent="0.3">
      <c r="A3" s="242"/>
      <c r="B3" s="242"/>
      <c r="C3" s="242"/>
      <c r="D3" s="242"/>
      <c r="E3" s="243" t="s">
        <v>163</v>
      </c>
      <c r="F3" s="436" t="s">
        <v>393</v>
      </c>
      <c r="G3" s="436"/>
      <c r="H3" s="437"/>
      <c r="I3" s="436" t="s">
        <v>392</v>
      </c>
      <c r="J3" s="436"/>
      <c r="K3" s="438"/>
    </row>
    <row r="4" spans="1:11" ht="45.75" customHeight="1" x14ac:dyDescent="0.3">
      <c r="A4" s="244" t="s">
        <v>164</v>
      </c>
      <c r="B4" s="245" t="s">
        <v>165</v>
      </c>
      <c r="C4" s="246" t="s">
        <v>166</v>
      </c>
      <c r="D4" s="247" t="s">
        <v>167</v>
      </c>
      <c r="E4" s="248" t="s">
        <v>394</v>
      </c>
      <c r="F4" s="249" t="s">
        <v>168</v>
      </c>
      <c r="G4" s="249" t="s">
        <v>169</v>
      </c>
      <c r="H4" s="250" t="s">
        <v>170</v>
      </c>
      <c r="I4" s="249" t="s">
        <v>168</v>
      </c>
      <c r="J4" s="249" t="s">
        <v>169</v>
      </c>
      <c r="K4" s="251" t="s">
        <v>170</v>
      </c>
    </row>
    <row r="5" spans="1:11" ht="12.5" x14ac:dyDescent="0.25">
      <c r="A5" s="252" t="s">
        <v>280</v>
      </c>
      <c r="B5" s="205">
        <f>'Electric Equipment'!B4</f>
        <v>3677.2350000000006</v>
      </c>
      <c r="C5" s="253">
        <v>1</v>
      </c>
      <c r="D5" s="254" t="s">
        <v>283</v>
      </c>
      <c r="E5" s="255">
        <f>Occupancy!M4</f>
        <v>0</v>
      </c>
      <c r="F5" s="256">
        <f>20*E5</f>
        <v>0</v>
      </c>
      <c r="G5" s="257">
        <f>5*E5+0.06*B5</f>
        <v>220.63410000000002</v>
      </c>
      <c r="H5" s="258">
        <f>5*E5+0.06*B5</f>
        <v>220.63410000000002</v>
      </c>
      <c r="I5" s="259">
        <f>F5/B5</f>
        <v>0</v>
      </c>
      <c r="J5" s="260">
        <f t="shared" ref="J5:J14" si="0">G5/B5</f>
        <v>0.06</v>
      </c>
      <c r="K5" s="260">
        <f t="shared" ref="K5:K14" si="1">H5/B5</f>
        <v>0.06</v>
      </c>
    </row>
    <row r="6" spans="1:11" ht="12.5" x14ac:dyDescent="0.25">
      <c r="A6" s="229" t="s">
        <v>279</v>
      </c>
      <c r="B6" s="223">
        <f>'Electric Equipment'!B5</f>
        <v>320.66775555555552</v>
      </c>
      <c r="C6" s="253">
        <v>1</v>
      </c>
      <c r="D6" s="178" t="s">
        <v>279</v>
      </c>
      <c r="E6" s="255">
        <f>Occupancy!M5</f>
        <v>11.223371444444444</v>
      </c>
      <c r="F6" s="256">
        <f t="shared" ref="F6:F16" si="2">20*E6</f>
        <v>224.46742888888889</v>
      </c>
      <c r="G6" s="257">
        <f t="shared" ref="G6:G16" si="3">5*E6+0.06*B6</f>
        <v>75.356922555555556</v>
      </c>
      <c r="H6" s="258">
        <f t="shared" ref="H6:H16" si="4">5*E6+0.06*B6</f>
        <v>75.356922555555556</v>
      </c>
      <c r="I6" s="259">
        <f t="shared" ref="I6:I14" si="5">F6/B6</f>
        <v>0.70000000000000007</v>
      </c>
      <c r="J6" s="260">
        <f t="shared" si="0"/>
        <v>0.23500000000000004</v>
      </c>
      <c r="K6" s="260">
        <f t="shared" si="1"/>
        <v>0.23500000000000004</v>
      </c>
    </row>
    <row r="7" spans="1:11" ht="25" x14ac:dyDescent="0.25">
      <c r="A7" s="229" t="s">
        <v>274</v>
      </c>
      <c r="B7" s="223">
        <f>'Electric Equipment'!B6</f>
        <v>2783.9021999999995</v>
      </c>
      <c r="C7" s="253">
        <v>1</v>
      </c>
      <c r="D7" s="254" t="s">
        <v>284</v>
      </c>
      <c r="E7" s="255">
        <f>Occupancy!M6</f>
        <v>139.19510999999997</v>
      </c>
      <c r="F7" s="256">
        <f t="shared" si="2"/>
        <v>2783.9021999999995</v>
      </c>
      <c r="G7" s="257">
        <f t="shared" si="3"/>
        <v>863.00968199999988</v>
      </c>
      <c r="H7" s="258">
        <f t="shared" si="4"/>
        <v>863.00968199999988</v>
      </c>
      <c r="I7" s="259">
        <f t="shared" si="5"/>
        <v>1</v>
      </c>
      <c r="J7" s="260">
        <f t="shared" si="0"/>
        <v>0.31</v>
      </c>
      <c r="K7" s="260">
        <f t="shared" si="1"/>
        <v>0.31</v>
      </c>
    </row>
    <row r="8" spans="1:11" ht="12.5" x14ac:dyDescent="0.25">
      <c r="A8" s="229" t="s">
        <v>355</v>
      </c>
      <c r="B8" s="223">
        <f>'Electric Equipment'!B7</f>
        <v>4807.6248000000005</v>
      </c>
      <c r="C8" s="253">
        <v>1</v>
      </c>
      <c r="D8" s="254" t="s">
        <v>273</v>
      </c>
      <c r="E8" s="255">
        <f>Occupancy!M7</f>
        <v>0</v>
      </c>
      <c r="F8" s="256">
        <f t="shared" si="2"/>
        <v>0</v>
      </c>
      <c r="G8" s="257">
        <f t="shared" si="3"/>
        <v>288.45748800000001</v>
      </c>
      <c r="H8" s="258">
        <f t="shared" si="4"/>
        <v>288.45748800000001</v>
      </c>
      <c r="I8" s="259">
        <f t="shared" si="5"/>
        <v>0</v>
      </c>
      <c r="J8" s="260">
        <f t="shared" si="0"/>
        <v>0.06</v>
      </c>
      <c r="K8" s="260">
        <f t="shared" si="1"/>
        <v>0.06</v>
      </c>
    </row>
    <row r="9" spans="1:11" ht="12.5" x14ac:dyDescent="0.25">
      <c r="A9" s="229" t="s">
        <v>356</v>
      </c>
      <c r="B9" s="223">
        <f>'Electric Equipment'!B8</f>
        <v>740.86686666666674</v>
      </c>
      <c r="C9" s="253">
        <v>1</v>
      </c>
      <c r="D9" s="261" t="s">
        <v>278</v>
      </c>
      <c r="E9" s="255">
        <f>Occupancy!M8</f>
        <v>7.4086686666666672</v>
      </c>
      <c r="F9" s="256">
        <f t="shared" si="2"/>
        <v>148.17337333333336</v>
      </c>
      <c r="G9" s="257">
        <f t="shared" si="3"/>
        <v>81.49535533333335</v>
      </c>
      <c r="H9" s="258">
        <f t="shared" si="4"/>
        <v>81.49535533333335</v>
      </c>
      <c r="I9" s="259">
        <f t="shared" si="5"/>
        <v>0.2</v>
      </c>
      <c r="J9" s="260">
        <f t="shared" si="0"/>
        <v>0.11000000000000001</v>
      </c>
      <c r="K9" s="260">
        <f t="shared" si="1"/>
        <v>0.11000000000000001</v>
      </c>
    </row>
    <row r="10" spans="1:11" ht="12.5" x14ac:dyDescent="0.25">
      <c r="A10" s="229" t="s">
        <v>357</v>
      </c>
      <c r="B10" s="223">
        <f>'Electric Equipment'!B9</f>
        <v>10009.389422222222</v>
      </c>
      <c r="C10" s="253">
        <v>1</v>
      </c>
      <c r="D10" s="254" t="s">
        <v>282</v>
      </c>
      <c r="E10" s="255">
        <f>Occupancy!M9</f>
        <v>47.544599755555559</v>
      </c>
      <c r="F10" s="256">
        <f t="shared" si="2"/>
        <v>950.89199511111121</v>
      </c>
      <c r="G10" s="257">
        <f t="shared" si="3"/>
        <v>838.28636411111108</v>
      </c>
      <c r="H10" s="258">
        <f t="shared" si="4"/>
        <v>838.28636411111108</v>
      </c>
      <c r="I10" s="259">
        <f t="shared" si="5"/>
        <v>9.5000000000000001E-2</v>
      </c>
      <c r="J10" s="260">
        <f t="shared" si="0"/>
        <v>8.3749999999999991E-2</v>
      </c>
      <c r="K10" s="260">
        <f t="shared" si="1"/>
        <v>8.3749999999999991E-2</v>
      </c>
    </row>
    <row r="11" spans="1:11" ht="12.5" x14ac:dyDescent="0.25">
      <c r="A11" s="229" t="s">
        <v>361</v>
      </c>
      <c r="B11" s="223">
        <f>'Electric Equipment'!B10</f>
        <v>1983.5937111111111</v>
      </c>
      <c r="C11" s="253">
        <v>1</v>
      </c>
      <c r="D11" s="254" t="s">
        <v>275</v>
      </c>
      <c r="E11" s="255">
        <f>Occupancy!M10</f>
        <v>19.835937111111111</v>
      </c>
      <c r="F11" s="256">
        <f t="shared" si="2"/>
        <v>396.7187422222222</v>
      </c>
      <c r="G11" s="257">
        <f t="shared" si="3"/>
        <v>218.1953082222222</v>
      </c>
      <c r="H11" s="258">
        <f t="shared" si="4"/>
        <v>218.1953082222222</v>
      </c>
      <c r="I11" s="259">
        <f t="shared" si="5"/>
        <v>0.19999999999999998</v>
      </c>
      <c r="J11" s="260">
        <f t="shared" si="0"/>
        <v>0.10999999999999999</v>
      </c>
      <c r="K11" s="260">
        <f t="shared" si="1"/>
        <v>0.10999999999999999</v>
      </c>
    </row>
    <row r="12" spans="1:11" ht="14.5" x14ac:dyDescent="0.25">
      <c r="A12" s="229" t="s">
        <v>398</v>
      </c>
      <c r="B12" s="223">
        <f>'Electric Equipment'!B11</f>
        <v>963.93228888888893</v>
      </c>
      <c r="C12" s="253">
        <v>1</v>
      </c>
      <c r="D12" s="254" t="s">
        <v>275</v>
      </c>
      <c r="E12" s="255">
        <f>Occupancy!M11</f>
        <v>9.6393228888888896</v>
      </c>
      <c r="F12" s="256">
        <f t="shared" si="2"/>
        <v>192.7864577777778</v>
      </c>
      <c r="G12" s="257">
        <f t="shared" si="3"/>
        <v>106.03255177777778</v>
      </c>
      <c r="H12" s="258">
        <f t="shared" si="4"/>
        <v>106.03255177777778</v>
      </c>
      <c r="I12" s="259">
        <f t="shared" si="5"/>
        <v>0.2</v>
      </c>
      <c r="J12" s="260">
        <f t="shared" si="0"/>
        <v>0.11</v>
      </c>
      <c r="K12" s="260">
        <f t="shared" si="1"/>
        <v>0.11</v>
      </c>
    </row>
    <row r="13" spans="1:11" ht="12.5" x14ac:dyDescent="0.25">
      <c r="A13" s="229" t="s">
        <v>363</v>
      </c>
      <c r="B13" s="223">
        <f>'Electric Equipment'!B12</f>
        <v>1608.3946000000001</v>
      </c>
      <c r="C13" s="253">
        <v>1</v>
      </c>
      <c r="D13" s="254" t="s">
        <v>277</v>
      </c>
      <c r="E13" s="255">
        <f>Occupancy!M12</f>
        <v>0</v>
      </c>
      <c r="F13" s="256">
        <f t="shared" si="2"/>
        <v>0</v>
      </c>
      <c r="G13" s="257">
        <f t="shared" si="3"/>
        <v>96.503675999999999</v>
      </c>
      <c r="H13" s="258">
        <f t="shared" si="4"/>
        <v>96.503675999999999</v>
      </c>
      <c r="I13" s="259">
        <f t="shared" si="5"/>
        <v>0</v>
      </c>
      <c r="J13" s="260">
        <f t="shared" si="0"/>
        <v>0.06</v>
      </c>
      <c r="K13" s="260">
        <f t="shared" si="1"/>
        <v>0.06</v>
      </c>
    </row>
    <row r="14" spans="1:11" ht="12.5" x14ac:dyDescent="0.25">
      <c r="A14" s="229" t="s">
        <v>358</v>
      </c>
      <c r="B14" s="223">
        <f>'Electric Equipment'!B13</f>
        <v>22821.416333333334</v>
      </c>
      <c r="C14" s="253">
        <v>1</v>
      </c>
      <c r="D14" s="254" t="s">
        <v>281</v>
      </c>
      <c r="E14" s="255">
        <f>Occupancy!M13</f>
        <v>119.81243575000002</v>
      </c>
      <c r="F14" s="256">
        <f t="shared" si="2"/>
        <v>2396.2487150000006</v>
      </c>
      <c r="G14" s="257">
        <f t="shared" si="3"/>
        <v>1968.3471587500001</v>
      </c>
      <c r="H14" s="258">
        <f t="shared" si="4"/>
        <v>1968.3471587500001</v>
      </c>
      <c r="I14" s="259">
        <f t="shared" si="5"/>
        <v>0.10500000000000002</v>
      </c>
      <c r="J14" s="260">
        <f t="shared" si="0"/>
        <v>8.6249999999999993E-2</v>
      </c>
      <c r="K14" s="260">
        <f t="shared" si="1"/>
        <v>8.6249999999999993E-2</v>
      </c>
    </row>
    <row r="15" spans="1:11" ht="12.5" x14ac:dyDescent="0.25">
      <c r="A15" s="229" t="s">
        <v>359</v>
      </c>
      <c r="B15" s="223">
        <f>'Electric Equipment'!B14</f>
        <v>1928.0078666666668</v>
      </c>
      <c r="C15" s="253">
        <v>1</v>
      </c>
      <c r="D15" s="254" t="s">
        <v>276</v>
      </c>
      <c r="E15" s="255">
        <f>Occupancy!M14</f>
        <v>0</v>
      </c>
      <c r="F15" s="256">
        <f t="shared" si="2"/>
        <v>0</v>
      </c>
      <c r="G15" s="257">
        <f t="shared" si="3"/>
        <v>115.68047200000001</v>
      </c>
      <c r="H15" s="258">
        <f t="shared" si="4"/>
        <v>115.68047200000001</v>
      </c>
      <c r="I15" s="259">
        <f>F15/B15</f>
        <v>0</v>
      </c>
      <c r="J15" s="260">
        <f>G15/B15</f>
        <v>0.06</v>
      </c>
      <c r="K15" s="260">
        <f>H15/B15</f>
        <v>0.06</v>
      </c>
    </row>
    <row r="16" spans="1:11" ht="12.5" x14ac:dyDescent="0.25">
      <c r="A16" s="229" t="s">
        <v>360</v>
      </c>
      <c r="B16" s="223">
        <f>'Electric Equipment'!B15</f>
        <v>1983.0937333333334</v>
      </c>
      <c r="C16" s="253">
        <v>1</v>
      </c>
      <c r="D16" s="254" t="s">
        <v>285</v>
      </c>
      <c r="E16" s="255">
        <f>Occupancy!M15</f>
        <v>0</v>
      </c>
      <c r="F16" s="256">
        <f t="shared" si="2"/>
        <v>0</v>
      </c>
      <c r="G16" s="257">
        <f t="shared" si="3"/>
        <v>118.985624</v>
      </c>
      <c r="H16" s="258">
        <f t="shared" si="4"/>
        <v>118.985624</v>
      </c>
      <c r="I16" s="259">
        <f>F16/B16</f>
        <v>0</v>
      </c>
      <c r="J16" s="260">
        <f>G16/B16</f>
        <v>0.06</v>
      </c>
      <c r="K16" s="260">
        <f>H16/B16</f>
        <v>0.06</v>
      </c>
    </row>
    <row r="17" spans="1:11" ht="12.5" x14ac:dyDescent="0.25">
      <c r="A17" s="252" t="s">
        <v>364</v>
      </c>
      <c r="B17" s="241">
        <f>'Electric Equipment'!B16</f>
        <v>53628.141375000007</v>
      </c>
      <c r="C17" s="253">
        <v>1</v>
      </c>
      <c r="D17" s="183"/>
      <c r="E17" s="202"/>
      <c r="F17" s="203"/>
      <c r="G17" s="204"/>
      <c r="H17" s="202"/>
      <c r="I17" s="203"/>
      <c r="J17" s="204"/>
      <c r="K17" s="197"/>
    </row>
    <row r="18" spans="1:11" ht="13" x14ac:dyDescent="0.3">
      <c r="A18" s="262" t="s">
        <v>174</v>
      </c>
      <c r="B18" s="263">
        <f>SUMPRODUCT(B5:B16,$C5:$C16)</f>
        <v>53628.124577777788</v>
      </c>
      <c r="C18" s="264"/>
      <c r="D18" s="188"/>
      <c r="E18" s="265">
        <f>SUMPRODUCT(C5:C17,E5:E17)</f>
        <v>354.65944561666669</v>
      </c>
      <c r="F18" s="266">
        <f>SUMPRODUCT(C5:C17,F5:F17)</f>
        <v>7093.1889123333349</v>
      </c>
      <c r="G18" s="267">
        <f>SUMPRODUCT(C5:C17,G5:G17)</f>
        <v>4990.98470275</v>
      </c>
      <c r="H18" s="268">
        <f>SUMPRODUCT(C5:C17,H5:H17)</f>
        <v>4990.98470275</v>
      </c>
      <c r="I18" s="269">
        <f>F18/B18</f>
        <v>0.13226621233129199</v>
      </c>
      <c r="J18" s="269">
        <f>G18/B18</f>
        <v>9.3066553082822981E-2</v>
      </c>
      <c r="K18" s="270">
        <f>H18/B18</f>
        <v>9.3066553082822981E-2</v>
      </c>
    </row>
    <row r="19" spans="1:11" ht="13" x14ac:dyDescent="0.3">
      <c r="A19" s="135" t="s">
        <v>385</v>
      </c>
      <c r="B19" s="21"/>
      <c r="C19" s="22"/>
      <c r="D19" s="18"/>
      <c r="E19" s="23"/>
      <c r="F19" s="24"/>
      <c r="G19" s="25"/>
      <c r="H19" s="25"/>
      <c r="I19" s="26"/>
      <c r="J19" s="26"/>
      <c r="K19" s="26"/>
    </row>
    <row r="20" spans="1:11" ht="14" x14ac:dyDescent="0.25">
      <c r="A20" s="199" t="s">
        <v>397</v>
      </c>
    </row>
    <row r="25" spans="1:11" x14ac:dyDescent="0.25">
      <c r="B25" s="27"/>
    </row>
    <row r="26" spans="1:11" ht="20" x14ac:dyDescent="0.25">
      <c r="B26" s="28" t="s">
        <v>171</v>
      </c>
    </row>
    <row r="27" spans="1:11" ht="20" x14ac:dyDescent="0.25">
      <c r="B27" s="28" t="s">
        <v>173</v>
      </c>
    </row>
    <row r="28" spans="1:11" x14ac:dyDescent="0.25">
      <c r="B28" s="28" t="s">
        <v>172</v>
      </c>
    </row>
  </sheetData>
  <mergeCells count="2">
    <mergeCell ref="F3:H3"/>
    <mergeCell ref="I3:K3"/>
  </mergeCells>
  <dataValidations count="1">
    <dataValidation type="list" allowBlank="1" showInputMessage="1" showErrorMessage="1" sqref="D17:D18" xr:uid="{00000000-0002-0000-0200-000000000000}">
      <formula1>$B$15:$B$67</formula1>
    </dataValidation>
  </dataValidations>
  <pageMargins left="0.7" right="0.7" top="0.75" bottom="0.75" header="0.3" footer="0.3"/>
  <pageSetup orientation="portrait" r:id="rId1"/>
  <ignoredErrors>
    <ignoredError sqref="B18" formulaRange="1"/>
  </ignoredErrors>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8"/>
  <dimension ref="A1:AD69"/>
  <sheetViews>
    <sheetView workbookViewId="0"/>
  </sheetViews>
  <sheetFormatPr defaultColWidth="10.6640625" defaultRowHeight="10" x14ac:dyDescent="0.2"/>
  <cols>
    <col min="1" max="1" width="33.33203125" style="8" customWidth="1"/>
    <col min="2" max="2" width="10.6640625" style="8" customWidth="1"/>
    <col min="3" max="3" width="14.88671875" style="8" customWidth="1"/>
    <col min="4" max="4" width="25.109375" style="8" customWidth="1"/>
    <col min="5" max="28" width="5.44140625" style="8" customWidth="1"/>
    <col min="29" max="16384" width="10.6640625" style="8"/>
  </cols>
  <sheetData>
    <row r="1" spans="1:28" ht="28.5" customHeight="1" x14ac:dyDescent="0.3">
      <c r="A1" s="14"/>
    </row>
    <row r="2" spans="1:28" ht="10.5" x14ac:dyDescent="0.25">
      <c r="A2" s="38" t="s">
        <v>36</v>
      </c>
      <c r="B2" s="39" t="s">
        <v>45</v>
      </c>
      <c r="C2" s="39" t="s">
        <v>46</v>
      </c>
      <c r="D2" s="39" t="s">
        <v>47</v>
      </c>
      <c r="E2" s="40" t="s">
        <v>61</v>
      </c>
      <c r="F2" s="40" t="s">
        <v>62</v>
      </c>
      <c r="G2" s="40" t="s">
        <v>63</v>
      </c>
      <c r="H2" s="40" t="s">
        <v>64</v>
      </c>
      <c r="I2" s="40" t="s">
        <v>65</v>
      </c>
      <c r="J2" s="40" t="s">
        <v>66</v>
      </c>
      <c r="K2" s="40" t="s">
        <v>67</v>
      </c>
      <c r="L2" s="40" t="s">
        <v>68</v>
      </c>
      <c r="M2" s="40" t="s">
        <v>69</v>
      </c>
      <c r="N2" s="40" t="s">
        <v>70</v>
      </c>
      <c r="O2" s="40" t="s">
        <v>71</v>
      </c>
      <c r="P2" s="40" t="s">
        <v>72</v>
      </c>
      <c r="Q2" s="40" t="s">
        <v>73</v>
      </c>
      <c r="R2" s="40" t="s">
        <v>74</v>
      </c>
      <c r="S2" s="40" t="s">
        <v>75</v>
      </c>
      <c r="T2" s="40" t="s">
        <v>76</v>
      </c>
      <c r="U2" s="40" t="s">
        <v>77</v>
      </c>
      <c r="V2" s="40" t="s">
        <v>78</v>
      </c>
      <c r="W2" s="40" t="s">
        <v>79</v>
      </c>
      <c r="X2" s="40" t="s">
        <v>80</v>
      </c>
      <c r="Y2" s="40" t="s">
        <v>81</v>
      </c>
      <c r="Z2" s="40" t="s">
        <v>82</v>
      </c>
      <c r="AA2" s="40" t="s">
        <v>83</v>
      </c>
      <c r="AB2" s="41" t="s">
        <v>84</v>
      </c>
    </row>
    <row r="3" spans="1:28" ht="10.5" x14ac:dyDescent="0.25">
      <c r="A3" s="42" t="s">
        <v>136</v>
      </c>
      <c r="B3" s="43"/>
      <c r="C3" s="43"/>
      <c r="D3" s="43"/>
      <c r="E3" s="43"/>
      <c r="F3" s="43"/>
      <c r="G3" s="43"/>
      <c r="H3" s="43"/>
      <c r="I3" s="43"/>
      <c r="J3" s="43"/>
      <c r="K3" s="43"/>
      <c r="L3" s="43"/>
      <c r="M3" s="43"/>
      <c r="N3" s="43"/>
      <c r="O3" s="43"/>
      <c r="P3" s="43"/>
      <c r="Q3" s="43"/>
      <c r="R3" s="43"/>
      <c r="S3" s="43"/>
      <c r="T3" s="43"/>
      <c r="U3" s="43"/>
      <c r="V3" s="43"/>
      <c r="W3" s="43"/>
      <c r="X3" s="43"/>
      <c r="Y3" s="43"/>
      <c r="Z3" s="43"/>
      <c r="AA3" s="43"/>
      <c r="AB3" s="44"/>
    </row>
    <row r="4" spans="1:28" x14ac:dyDescent="0.2">
      <c r="A4" s="45" t="s">
        <v>38</v>
      </c>
      <c r="B4" s="46" t="s">
        <v>52</v>
      </c>
      <c r="C4" s="46" t="s">
        <v>48</v>
      </c>
      <c r="D4" s="46" t="s">
        <v>197</v>
      </c>
      <c r="E4" s="46">
        <v>0.05</v>
      </c>
      <c r="F4" s="46">
        <v>0.05</v>
      </c>
      <c r="G4" s="46">
        <v>0.05</v>
      </c>
      <c r="H4" s="46">
        <v>0.05</v>
      </c>
      <c r="I4" s="46">
        <v>0.05</v>
      </c>
      <c r="J4" s="46">
        <v>0.1</v>
      </c>
      <c r="K4" s="46">
        <v>0.1</v>
      </c>
      <c r="L4" s="46">
        <v>0.3</v>
      </c>
      <c r="M4" s="46">
        <v>0.9</v>
      </c>
      <c r="N4" s="46">
        <v>0.9</v>
      </c>
      <c r="O4" s="46">
        <v>0.9</v>
      </c>
      <c r="P4" s="46">
        <v>0.9</v>
      </c>
      <c r="Q4" s="46">
        <v>0.9</v>
      </c>
      <c r="R4" s="46">
        <v>0.9</v>
      </c>
      <c r="S4" s="46">
        <v>0.9</v>
      </c>
      <c r="T4" s="46">
        <v>0.9</v>
      </c>
      <c r="U4" s="46">
        <v>0.9</v>
      </c>
      <c r="V4" s="46">
        <v>0.5</v>
      </c>
      <c r="W4" s="46">
        <v>0.3</v>
      </c>
      <c r="X4" s="46">
        <v>0.3</v>
      </c>
      <c r="Y4" s="46">
        <v>0.2</v>
      </c>
      <c r="Z4" s="46">
        <v>0.2</v>
      </c>
      <c r="AA4" s="46">
        <v>0.1</v>
      </c>
      <c r="AB4" s="47">
        <v>0.05</v>
      </c>
    </row>
    <row r="5" spans="1:28" x14ac:dyDescent="0.2">
      <c r="A5" s="45"/>
      <c r="B5" s="46"/>
      <c r="C5" s="46"/>
      <c r="D5" s="46" t="s">
        <v>198</v>
      </c>
      <c r="E5" s="46">
        <v>0.05</v>
      </c>
      <c r="F5" s="46">
        <v>0.05</v>
      </c>
      <c r="G5" s="46">
        <v>0.05</v>
      </c>
      <c r="H5" s="46">
        <v>0.05</v>
      </c>
      <c r="I5" s="46">
        <v>0.05</v>
      </c>
      <c r="J5" s="46">
        <v>0.05</v>
      </c>
      <c r="K5" s="46">
        <v>0.1</v>
      </c>
      <c r="L5" s="46">
        <v>0.1</v>
      </c>
      <c r="M5" s="46">
        <v>0.3</v>
      </c>
      <c r="N5" s="46">
        <v>0.3</v>
      </c>
      <c r="O5" s="46">
        <v>0.3</v>
      </c>
      <c r="P5" s="46">
        <v>0.3</v>
      </c>
      <c r="Q5" s="46">
        <v>0.15</v>
      </c>
      <c r="R5" s="46">
        <v>0.15</v>
      </c>
      <c r="S5" s="46">
        <v>0.15</v>
      </c>
      <c r="T5" s="46">
        <v>0.15</v>
      </c>
      <c r="U5" s="46">
        <v>0.15</v>
      </c>
      <c r="V5" s="46">
        <v>0.05</v>
      </c>
      <c r="W5" s="46">
        <v>0.05</v>
      </c>
      <c r="X5" s="46">
        <v>0.05</v>
      </c>
      <c r="Y5" s="46">
        <v>0.05</v>
      </c>
      <c r="Z5" s="46">
        <v>0.05</v>
      </c>
      <c r="AA5" s="46">
        <v>0.05</v>
      </c>
      <c r="AB5" s="47">
        <v>0.05</v>
      </c>
    </row>
    <row r="6" spans="1:28" x14ac:dyDescent="0.2">
      <c r="A6" s="45"/>
      <c r="B6" s="46"/>
      <c r="C6" s="46"/>
      <c r="D6" s="46" t="s">
        <v>51</v>
      </c>
      <c r="E6" s="46">
        <v>0.05</v>
      </c>
      <c r="F6" s="46">
        <v>0.05</v>
      </c>
      <c r="G6" s="46">
        <v>0.05</v>
      </c>
      <c r="H6" s="46">
        <v>0.05</v>
      </c>
      <c r="I6" s="46">
        <v>0.05</v>
      </c>
      <c r="J6" s="46">
        <v>0.05</v>
      </c>
      <c r="K6" s="46">
        <v>0.05</v>
      </c>
      <c r="L6" s="46">
        <v>0.05</v>
      </c>
      <c r="M6" s="46">
        <v>0.05</v>
      </c>
      <c r="N6" s="46">
        <v>0.05</v>
      </c>
      <c r="O6" s="46">
        <v>0.05</v>
      </c>
      <c r="P6" s="46">
        <v>0.05</v>
      </c>
      <c r="Q6" s="46">
        <v>0.05</v>
      </c>
      <c r="R6" s="46">
        <v>0.05</v>
      </c>
      <c r="S6" s="46">
        <v>0.05</v>
      </c>
      <c r="T6" s="46">
        <v>0.05</v>
      </c>
      <c r="U6" s="46">
        <v>0.05</v>
      </c>
      <c r="V6" s="46">
        <v>0.05</v>
      </c>
      <c r="W6" s="46">
        <v>0.05</v>
      </c>
      <c r="X6" s="46">
        <v>0.05</v>
      </c>
      <c r="Y6" s="46">
        <v>0.05</v>
      </c>
      <c r="Z6" s="46">
        <v>0.05</v>
      </c>
      <c r="AA6" s="46">
        <v>0.05</v>
      </c>
      <c r="AB6" s="47">
        <v>0.05</v>
      </c>
    </row>
    <row r="7" spans="1:28" x14ac:dyDescent="0.2">
      <c r="A7" s="45"/>
      <c r="B7" s="46"/>
      <c r="C7" s="46"/>
      <c r="D7" s="46" t="s">
        <v>55</v>
      </c>
      <c r="E7" s="46">
        <v>1</v>
      </c>
      <c r="F7" s="46">
        <v>1</v>
      </c>
      <c r="G7" s="46">
        <v>1</v>
      </c>
      <c r="H7" s="46">
        <v>1</v>
      </c>
      <c r="I7" s="46">
        <v>1</v>
      </c>
      <c r="J7" s="46">
        <v>1</v>
      </c>
      <c r="K7" s="46">
        <v>1</v>
      </c>
      <c r="L7" s="46">
        <v>1</v>
      </c>
      <c r="M7" s="46">
        <v>1</v>
      </c>
      <c r="N7" s="46">
        <v>1</v>
      </c>
      <c r="O7" s="46">
        <v>1</v>
      </c>
      <c r="P7" s="46">
        <v>1</v>
      </c>
      <c r="Q7" s="46">
        <v>1</v>
      </c>
      <c r="R7" s="46">
        <v>1</v>
      </c>
      <c r="S7" s="46">
        <v>1</v>
      </c>
      <c r="T7" s="46">
        <v>1</v>
      </c>
      <c r="U7" s="46">
        <v>1</v>
      </c>
      <c r="V7" s="46">
        <v>1</v>
      </c>
      <c r="W7" s="46">
        <v>1</v>
      </c>
      <c r="X7" s="46">
        <v>1</v>
      </c>
      <c r="Y7" s="46">
        <v>1</v>
      </c>
      <c r="Z7" s="46">
        <v>1</v>
      </c>
      <c r="AA7" s="46">
        <v>1</v>
      </c>
      <c r="AB7" s="47">
        <v>1</v>
      </c>
    </row>
    <row r="8" spans="1:28" x14ac:dyDescent="0.2">
      <c r="A8" s="45"/>
      <c r="B8" s="46"/>
      <c r="C8" s="46"/>
      <c r="D8" s="46" t="s">
        <v>58</v>
      </c>
      <c r="E8" s="46">
        <v>0</v>
      </c>
      <c r="F8" s="46">
        <v>0</v>
      </c>
      <c r="G8" s="46">
        <v>0</v>
      </c>
      <c r="H8" s="46">
        <v>0</v>
      </c>
      <c r="I8" s="46">
        <v>0</v>
      </c>
      <c r="J8" s="46">
        <v>0</v>
      </c>
      <c r="K8" s="46">
        <v>0</v>
      </c>
      <c r="L8" s="46">
        <v>0</v>
      </c>
      <c r="M8" s="46">
        <v>0</v>
      </c>
      <c r="N8" s="46">
        <v>0</v>
      </c>
      <c r="O8" s="46">
        <v>0</v>
      </c>
      <c r="P8" s="46">
        <v>0</v>
      </c>
      <c r="Q8" s="46">
        <v>0</v>
      </c>
      <c r="R8" s="46">
        <v>0</v>
      </c>
      <c r="S8" s="46">
        <v>0</v>
      </c>
      <c r="T8" s="46">
        <v>0</v>
      </c>
      <c r="U8" s="46">
        <v>0</v>
      </c>
      <c r="V8" s="46">
        <v>0</v>
      </c>
      <c r="W8" s="46">
        <v>0</v>
      </c>
      <c r="X8" s="46">
        <v>0</v>
      </c>
      <c r="Y8" s="46">
        <v>0</v>
      </c>
      <c r="Z8" s="46">
        <v>0</v>
      </c>
      <c r="AA8" s="46">
        <v>0</v>
      </c>
      <c r="AB8" s="47">
        <v>0</v>
      </c>
    </row>
    <row r="9" spans="1:28" x14ac:dyDescent="0.2">
      <c r="A9" s="45"/>
      <c r="B9" s="46"/>
      <c r="C9" s="46"/>
      <c r="D9" s="46"/>
      <c r="E9" s="46"/>
      <c r="F9" s="46"/>
      <c r="G9" s="46"/>
      <c r="H9" s="46"/>
      <c r="I9" s="46"/>
      <c r="J9" s="46"/>
      <c r="K9" s="46"/>
      <c r="L9" s="46"/>
      <c r="M9" s="46"/>
      <c r="N9" s="46"/>
      <c r="O9" s="46"/>
      <c r="P9" s="46"/>
      <c r="Q9" s="46"/>
      <c r="R9" s="46"/>
      <c r="S9" s="46"/>
      <c r="T9" s="46"/>
      <c r="U9" s="46"/>
      <c r="V9" s="46"/>
      <c r="W9" s="46"/>
      <c r="X9" s="46"/>
      <c r="Y9" s="46"/>
      <c r="Z9" s="46"/>
      <c r="AA9" s="46"/>
      <c r="AB9" s="47"/>
    </row>
    <row r="10" spans="1:28" x14ac:dyDescent="0.2">
      <c r="A10" s="45" t="s">
        <v>40</v>
      </c>
      <c r="B10" s="46" t="s">
        <v>52</v>
      </c>
      <c r="C10" s="46" t="s">
        <v>48</v>
      </c>
      <c r="D10" s="46" t="s">
        <v>197</v>
      </c>
      <c r="E10" s="46">
        <v>0.4</v>
      </c>
      <c r="F10" s="46">
        <v>0.4</v>
      </c>
      <c r="G10" s="46">
        <v>0.4</v>
      </c>
      <c r="H10" s="46">
        <v>0.4</v>
      </c>
      <c r="I10" s="46">
        <v>0.4</v>
      </c>
      <c r="J10" s="46">
        <v>0.4</v>
      </c>
      <c r="K10" s="46">
        <v>0.4</v>
      </c>
      <c r="L10" s="46">
        <v>0.4</v>
      </c>
      <c r="M10" s="46">
        <v>0.9</v>
      </c>
      <c r="N10" s="46">
        <v>0.9</v>
      </c>
      <c r="O10" s="46">
        <v>0.9</v>
      </c>
      <c r="P10" s="46">
        <v>0.9</v>
      </c>
      <c r="Q10" s="46">
        <v>0.8</v>
      </c>
      <c r="R10" s="46">
        <v>0.9</v>
      </c>
      <c r="S10" s="46">
        <v>0.9</v>
      </c>
      <c r="T10" s="46">
        <v>0.9</v>
      </c>
      <c r="U10" s="46">
        <v>0.9</v>
      </c>
      <c r="V10" s="46">
        <v>0.5</v>
      </c>
      <c r="W10" s="46">
        <v>0.4</v>
      </c>
      <c r="X10" s="46">
        <v>0.4</v>
      </c>
      <c r="Y10" s="46">
        <v>0.4</v>
      </c>
      <c r="Z10" s="46">
        <v>0.4</v>
      </c>
      <c r="AA10" s="46">
        <v>0.4</v>
      </c>
      <c r="AB10" s="47">
        <v>0.4</v>
      </c>
    </row>
    <row r="11" spans="1:28" x14ac:dyDescent="0.2">
      <c r="A11" s="45"/>
      <c r="B11" s="46"/>
      <c r="C11" s="46"/>
      <c r="D11" s="46" t="s">
        <v>198</v>
      </c>
      <c r="E11" s="46">
        <v>0.3</v>
      </c>
      <c r="F11" s="46">
        <v>0.3</v>
      </c>
      <c r="G11" s="46">
        <v>0.3</v>
      </c>
      <c r="H11" s="46">
        <v>0.3</v>
      </c>
      <c r="I11" s="46">
        <v>0.3</v>
      </c>
      <c r="J11" s="46">
        <v>0.3</v>
      </c>
      <c r="K11" s="46">
        <v>0.4</v>
      </c>
      <c r="L11" s="46">
        <v>0.4</v>
      </c>
      <c r="M11" s="46">
        <v>0.5</v>
      </c>
      <c r="N11" s="46">
        <v>0.5</v>
      </c>
      <c r="O11" s="46">
        <v>0.5</v>
      </c>
      <c r="P11" s="46">
        <v>0.5</v>
      </c>
      <c r="Q11" s="46">
        <v>0.35</v>
      </c>
      <c r="R11" s="46">
        <v>0.35</v>
      </c>
      <c r="S11" s="46">
        <v>0.35</v>
      </c>
      <c r="T11" s="46">
        <v>0.35</v>
      </c>
      <c r="U11" s="46">
        <v>0.35</v>
      </c>
      <c r="V11" s="46">
        <v>0.3</v>
      </c>
      <c r="W11" s="46">
        <v>0.3</v>
      </c>
      <c r="X11" s="46">
        <v>0.3</v>
      </c>
      <c r="Y11" s="46">
        <v>0.3</v>
      </c>
      <c r="Z11" s="46">
        <v>0.3</v>
      </c>
      <c r="AA11" s="46">
        <v>0.3</v>
      </c>
      <c r="AB11" s="47">
        <v>0.3</v>
      </c>
    </row>
    <row r="12" spans="1:28" x14ac:dyDescent="0.2">
      <c r="A12" s="45"/>
      <c r="B12" s="46"/>
      <c r="C12" s="46"/>
      <c r="D12" s="46" t="s">
        <v>51</v>
      </c>
      <c r="E12" s="46">
        <v>0.3</v>
      </c>
      <c r="F12" s="46">
        <v>0.3</v>
      </c>
      <c r="G12" s="46">
        <v>0.3</v>
      </c>
      <c r="H12" s="46">
        <v>0.3</v>
      </c>
      <c r="I12" s="46">
        <v>0.3</v>
      </c>
      <c r="J12" s="46">
        <v>0.3</v>
      </c>
      <c r="K12" s="46">
        <v>0.3</v>
      </c>
      <c r="L12" s="46">
        <v>0.3</v>
      </c>
      <c r="M12" s="46">
        <v>0.3</v>
      </c>
      <c r="N12" s="46">
        <v>0.3</v>
      </c>
      <c r="O12" s="46">
        <v>0.3</v>
      </c>
      <c r="P12" s="46">
        <v>0.3</v>
      </c>
      <c r="Q12" s="46">
        <v>0.3</v>
      </c>
      <c r="R12" s="46">
        <v>0.3</v>
      </c>
      <c r="S12" s="46">
        <v>0.3</v>
      </c>
      <c r="T12" s="46">
        <v>0.3</v>
      </c>
      <c r="U12" s="46">
        <v>0.3</v>
      </c>
      <c r="V12" s="46">
        <v>0.3</v>
      </c>
      <c r="W12" s="46">
        <v>0.3</v>
      </c>
      <c r="X12" s="46">
        <v>0.3</v>
      </c>
      <c r="Y12" s="46">
        <v>0.3</v>
      </c>
      <c r="Z12" s="46">
        <v>0.3</v>
      </c>
      <c r="AA12" s="46">
        <v>0.3</v>
      </c>
      <c r="AB12" s="47">
        <v>0.3</v>
      </c>
    </row>
    <row r="13" spans="1:28" x14ac:dyDescent="0.2">
      <c r="A13" s="45"/>
      <c r="B13" s="46"/>
      <c r="C13" s="46"/>
      <c r="D13" s="46" t="s">
        <v>55</v>
      </c>
      <c r="E13" s="46">
        <v>1</v>
      </c>
      <c r="F13" s="46">
        <v>1</v>
      </c>
      <c r="G13" s="46">
        <v>1</v>
      </c>
      <c r="H13" s="46">
        <v>1</v>
      </c>
      <c r="I13" s="46">
        <v>1</v>
      </c>
      <c r="J13" s="46">
        <v>1</v>
      </c>
      <c r="K13" s="46">
        <v>1</v>
      </c>
      <c r="L13" s="46">
        <v>1</v>
      </c>
      <c r="M13" s="46">
        <v>1</v>
      </c>
      <c r="N13" s="46">
        <v>1</v>
      </c>
      <c r="O13" s="46">
        <v>1</v>
      </c>
      <c r="P13" s="46">
        <v>1</v>
      </c>
      <c r="Q13" s="46">
        <v>1</v>
      </c>
      <c r="R13" s="46">
        <v>1</v>
      </c>
      <c r="S13" s="46">
        <v>1</v>
      </c>
      <c r="T13" s="46">
        <v>1</v>
      </c>
      <c r="U13" s="46">
        <v>1</v>
      </c>
      <c r="V13" s="46">
        <v>1</v>
      </c>
      <c r="W13" s="46">
        <v>1</v>
      </c>
      <c r="X13" s="46">
        <v>1</v>
      </c>
      <c r="Y13" s="46">
        <v>1</v>
      </c>
      <c r="Z13" s="46">
        <v>1</v>
      </c>
      <c r="AA13" s="46">
        <v>1</v>
      </c>
      <c r="AB13" s="47">
        <v>1</v>
      </c>
    </row>
    <row r="14" spans="1:28" x14ac:dyDescent="0.2">
      <c r="A14" s="45"/>
      <c r="B14" s="46"/>
      <c r="C14" s="46"/>
      <c r="D14" s="46" t="s">
        <v>58</v>
      </c>
      <c r="E14" s="46">
        <v>0</v>
      </c>
      <c r="F14" s="46">
        <v>0</v>
      </c>
      <c r="G14" s="46">
        <v>0</v>
      </c>
      <c r="H14" s="46">
        <v>0</v>
      </c>
      <c r="I14" s="46">
        <v>0</v>
      </c>
      <c r="J14" s="46">
        <v>0</v>
      </c>
      <c r="K14" s="46">
        <v>0</v>
      </c>
      <c r="L14" s="46">
        <v>0</v>
      </c>
      <c r="M14" s="46">
        <v>0</v>
      </c>
      <c r="N14" s="46">
        <v>0</v>
      </c>
      <c r="O14" s="46">
        <v>0</v>
      </c>
      <c r="P14" s="46">
        <v>0</v>
      </c>
      <c r="Q14" s="46">
        <v>0</v>
      </c>
      <c r="R14" s="46">
        <v>0</v>
      </c>
      <c r="S14" s="46">
        <v>0</v>
      </c>
      <c r="T14" s="46">
        <v>0</v>
      </c>
      <c r="U14" s="46">
        <v>0</v>
      </c>
      <c r="V14" s="46">
        <v>0</v>
      </c>
      <c r="W14" s="46">
        <v>0</v>
      </c>
      <c r="X14" s="46">
        <v>0</v>
      </c>
      <c r="Y14" s="46">
        <v>0</v>
      </c>
      <c r="Z14" s="46">
        <v>0</v>
      </c>
      <c r="AA14" s="46">
        <v>0</v>
      </c>
      <c r="AB14" s="47">
        <v>0</v>
      </c>
    </row>
    <row r="15" spans="1:28" x14ac:dyDescent="0.2">
      <c r="A15" s="45"/>
      <c r="B15" s="46"/>
      <c r="C15" s="46"/>
      <c r="D15" s="46"/>
      <c r="E15" s="46"/>
      <c r="F15" s="46"/>
      <c r="G15" s="46"/>
      <c r="H15" s="46"/>
      <c r="I15" s="46"/>
      <c r="J15" s="46"/>
      <c r="K15" s="46"/>
      <c r="L15" s="46"/>
      <c r="M15" s="46"/>
      <c r="N15" s="46"/>
      <c r="O15" s="46"/>
      <c r="P15" s="46"/>
      <c r="Q15" s="46"/>
      <c r="R15" s="46"/>
      <c r="S15" s="46"/>
      <c r="T15" s="46"/>
      <c r="U15" s="46"/>
      <c r="V15" s="46"/>
      <c r="W15" s="46"/>
      <c r="X15" s="46"/>
      <c r="Y15" s="46"/>
      <c r="Z15" s="46"/>
      <c r="AA15" s="46"/>
      <c r="AB15" s="47"/>
    </row>
    <row r="16" spans="1:28" x14ac:dyDescent="0.2">
      <c r="A16" s="45" t="s">
        <v>39</v>
      </c>
      <c r="B16" s="46" t="s">
        <v>52</v>
      </c>
      <c r="C16" s="46" t="s">
        <v>48</v>
      </c>
      <c r="D16" s="46" t="s">
        <v>197</v>
      </c>
      <c r="E16" s="46">
        <v>0</v>
      </c>
      <c r="F16" s="46">
        <v>0</v>
      </c>
      <c r="G16" s="46">
        <v>0</v>
      </c>
      <c r="H16" s="46">
        <v>0</v>
      </c>
      <c r="I16" s="46">
        <v>0</v>
      </c>
      <c r="J16" s="46">
        <v>0</v>
      </c>
      <c r="K16" s="46">
        <v>0.1</v>
      </c>
      <c r="L16" s="46">
        <v>0.2</v>
      </c>
      <c r="M16" s="46">
        <v>0.95</v>
      </c>
      <c r="N16" s="46">
        <v>0.95</v>
      </c>
      <c r="O16" s="46">
        <v>0.95</v>
      </c>
      <c r="P16" s="46">
        <v>0.95</v>
      </c>
      <c r="Q16" s="46">
        <v>0.5</v>
      </c>
      <c r="R16" s="46">
        <v>0.95</v>
      </c>
      <c r="S16" s="46">
        <v>0.95</v>
      </c>
      <c r="T16" s="46">
        <v>0.95</v>
      </c>
      <c r="U16" s="46">
        <v>0.95</v>
      </c>
      <c r="V16" s="46">
        <v>0.3</v>
      </c>
      <c r="W16" s="46">
        <v>0.1</v>
      </c>
      <c r="X16" s="46">
        <v>0.1</v>
      </c>
      <c r="Y16" s="46">
        <v>0.1</v>
      </c>
      <c r="Z16" s="46">
        <v>0.1</v>
      </c>
      <c r="AA16" s="46">
        <v>0.05</v>
      </c>
      <c r="AB16" s="47">
        <v>0.05</v>
      </c>
    </row>
    <row r="17" spans="1:28" x14ac:dyDescent="0.2">
      <c r="A17" s="45"/>
      <c r="B17" s="46"/>
      <c r="C17" s="46"/>
      <c r="D17" s="46" t="s">
        <v>198</v>
      </c>
      <c r="E17" s="46">
        <v>0</v>
      </c>
      <c r="F17" s="46">
        <v>0</v>
      </c>
      <c r="G17" s="46">
        <v>0</v>
      </c>
      <c r="H17" s="46">
        <v>0</v>
      </c>
      <c r="I17" s="46">
        <v>0</v>
      </c>
      <c r="J17" s="46">
        <v>0</v>
      </c>
      <c r="K17" s="46">
        <v>0.1</v>
      </c>
      <c r="L17" s="46">
        <v>0.1</v>
      </c>
      <c r="M17" s="46">
        <v>0.3</v>
      </c>
      <c r="N17" s="46">
        <v>0.3</v>
      </c>
      <c r="O17" s="46">
        <v>0.3</v>
      </c>
      <c r="P17" s="46">
        <v>0.3</v>
      </c>
      <c r="Q17" s="46">
        <v>0.1</v>
      </c>
      <c r="R17" s="46">
        <v>0.1</v>
      </c>
      <c r="S17" s="46">
        <v>0.1</v>
      </c>
      <c r="T17" s="46">
        <v>0.1</v>
      </c>
      <c r="U17" s="46">
        <v>0.1</v>
      </c>
      <c r="V17" s="46">
        <v>0.05</v>
      </c>
      <c r="W17" s="46">
        <v>0.05</v>
      </c>
      <c r="X17" s="46">
        <v>0</v>
      </c>
      <c r="Y17" s="46">
        <v>0</v>
      </c>
      <c r="Z17" s="46">
        <v>0</v>
      </c>
      <c r="AA17" s="46">
        <v>0</v>
      </c>
      <c r="AB17" s="47">
        <v>0</v>
      </c>
    </row>
    <row r="18" spans="1:28" x14ac:dyDescent="0.2">
      <c r="A18" s="45"/>
      <c r="B18" s="46"/>
      <c r="C18" s="46"/>
      <c r="D18" s="46" t="s">
        <v>51</v>
      </c>
      <c r="E18" s="46">
        <v>0</v>
      </c>
      <c r="F18" s="46">
        <v>0</v>
      </c>
      <c r="G18" s="46">
        <v>0</v>
      </c>
      <c r="H18" s="46">
        <v>0</v>
      </c>
      <c r="I18" s="46">
        <v>0</v>
      </c>
      <c r="J18" s="46">
        <v>0</v>
      </c>
      <c r="K18" s="46">
        <v>0.05</v>
      </c>
      <c r="L18" s="46">
        <v>0.05</v>
      </c>
      <c r="M18" s="46">
        <v>0.05</v>
      </c>
      <c r="N18" s="46">
        <v>0.05</v>
      </c>
      <c r="O18" s="46">
        <v>0.05</v>
      </c>
      <c r="P18" s="46">
        <v>0.05</v>
      </c>
      <c r="Q18" s="46">
        <v>0.05</v>
      </c>
      <c r="R18" s="46">
        <v>0.05</v>
      </c>
      <c r="S18" s="46">
        <v>0.05</v>
      </c>
      <c r="T18" s="46">
        <v>0.05</v>
      </c>
      <c r="U18" s="46">
        <v>0.05</v>
      </c>
      <c r="V18" s="46">
        <v>0.05</v>
      </c>
      <c r="W18" s="46">
        <v>0</v>
      </c>
      <c r="X18" s="46">
        <v>0</v>
      </c>
      <c r="Y18" s="46">
        <v>0</v>
      </c>
      <c r="Z18" s="46">
        <v>0</v>
      </c>
      <c r="AA18" s="46">
        <v>0</v>
      </c>
      <c r="AB18" s="47">
        <v>0</v>
      </c>
    </row>
    <row r="19" spans="1:28" x14ac:dyDescent="0.2">
      <c r="A19" s="45"/>
      <c r="B19" s="46"/>
      <c r="C19" s="46"/>
      <c r="D19" s="46" t="s">
        <v>55</v>
      </c>
      <c r="E19" s="46">
        <v>1</v>
      </c>
      <c r="F19" s="46">
        <v>1</v>
      </c>
      <c r="G19" s="46">
        <v>1</v>
      </c>
      <c r="H19" s="46">
        <v>1</v>
      </c>
      <c r="I19" s="46">
        <v>1</v>
      </c>
      <c r="J19" s="46">
        <v>1</v>
      </c>
      <c r="K19" s="46">
        <v>1</v>
      </c>
      <c r="L19" s="46">
        <v>1</v>
      </c>
      <c r="M19" s="46">
        <v>1</v>
      </c>
      <c r="N19" s="46">
        <v>1</v>
      </c>
      <c r="O19" s="46">
        <v>1</v>
      </c>
      <c r="P19" s="46">
        <v>1</v>
      </c>
      <c r="Q19" s="46">
        <v>1</v>
      </c>
      <c r="R19" s="46">
        <v>1</v>
      </c>
      <c r="S19" s="46">
        <v>1</v>
      </c>
      <c r="T19" s="46">
        <v>1</v>
      </c>
      <c r="U19" s="46">
        <v>1</v>
      </c>
      <c r="V19" s="46">
        <v>1</v>
      </c>
      <c r="W19" s="46">
        <v>1</v>
      </c>
      <c r="X19" s="46">
        <v>1</v>
      </c>
      <c r="Y19" s="46">
        <v>1</v>
      </c>
      <c r="Z19" s="46">
        <v>1</v>
      </c>
      <c r="AA19" s="46">
        <v>1</v>
      </c>
      <c r="AB19" s="47">
        <v>1</v>
      </c>
    </row>
    <row r="20" spans="1:28" x14ac:dyDescent="0.2">
      <c r="A20" s="45"/>
      <c r="B20" s="46"/>
      <c r="C20" s="46"/>
      <c r="D20" s="46" t="s">
        <v>58</v>
      </c>
      <c r="E20" s="46">
        <v>0</v>
      </c>
      <c r="F20" s="46">
        <v>0</v>
      </c>
      <c r="G20" s="46">
        <v>0</v>
      </c>
      <c r="H20" s="46">
        <v>0</v>
      </c>
      <c r="I20" s="46">
        <v>0</v>
      </c>
      <c r="J20" s="46">
        <v>0</v>
      </c>
      <c r="K20" s="46">
        <v>0</v>
      </c>
      <c r="L20" s="46">
        <v>0</v>
      </c>
      <c r="M20" s="46">
        <v>0</v>
      </c>
      <c r="N20" s="46">
        <v>0</v>
      </c>
      <c r="O20" s="46">
        <v>0</v>
      </c>
      <c r="P20" s="46">
        <v>0</v>
      </c>
      <c r="Q20" s="46">
        <v>0</v>
      </c>
      <c r="R20" s="46">
        <v>0</v>
      </c>
      <c r="S20" s="46">
        <v>0</v>
      </c>
      <c r="T20" s="46">
        <v>0</v>
      </c>
      <c r="U20" s="46">
        <v>0</v>
      </c>
      <c r="V20" s="46">
        <v>0</v>
      </c>
      <c r="W20" s="46">
        <v>0</v>
      </c>
      <c r="X20" s="46">
        <v>0</v>
      </c>
      <c r="Y20" s="46">
        <v>0</v>
      </c>
      <c r="Z20" s="46">
        <v>0</v>
      </c>
      <c r="AA20" s="46">
        <v>0</v>
      </c>
      <c r="AB20" s="47">
        <v>0</v>
      </c>
    </row>
    <row r="21" spans="1:28" x14ac:dyDescent="0.2">
      <c r="A21" s="45"/>
      <c r="B21" s="46"/>
      <c r="C21" s="46"/>
      <c r="D21" s="46"/>
      <c r="E21" s="46"/>
      <c r="F21" s="46"/>
      <c r="G21" s="46"/>
      <c r="H21" s="46"/>
      <c r="I21" s="46"/>
      <c r="J21" s="46"/>
      <c r="K21" s="46"/>
      <c r="L21" s="46"/>
      <c r="M21" s="46"/>
      <c r="N21" s="46"/>
      <c r="O21" s="46"/>
      <c r="P21" s="46"/>
      <c r="Q21" s="46"/>
      <c r="R21" s="46"/>
      <c r="S21" s="46"/>
      <c r="T21" s="46"/>
      <c r="U21" s="46"/>
      <c r="V21" s="46"/>
      <c r="W21" s="46"/>
      <c r="X21" s="46"/>
      <c r="Y21" s="46"/>
      <c r="Z21" s="46"/>
      <c r="AA21" s="46"/>
      <c r="AB21" s="47"/>
    </row>
    <row r="22" spans="1:28" x14ac:dyDescent="0.2">
      <c r="A22" s="45" t="s">
        <v>56</v>
      </c>
      <c r="B22" s="46" t="s">
        <v>52</v>
      </c>
      <c r="C22" s="46" t="s">
        <v>48</v>
      </c>
      <c r="D22" s="46" t="s">
        <v>197</v>
      </c>
      <c r="E22" s="46">
        <v>0</v>
      </c>
      <c r="F22" s="46">
        <v>0</v>
      </c>
      <c r="G22" s="46">
        <v>0</v>
      </c>
      <c r="H22" s="46">
        <v>0</v>
      </c>
      <c r="I22" s="46">
        <v>0</v>
      </c>
      <c r="J22" s="46">
        <v>0</v>
      </c>
      <c r="K22" s="46">
        <v>0</v>
      </c>
      <c r="L22" s="46">
        <v>0.35</v>
      </c>
      <c r="M22" s="46">
        <v>0.69</v>
      </c>
      <c r="N22" s="46">
        <v>0.43</v>
      </c>
      <c r="O22" s="46">
        <v>0.37</v>
      </c>
      <c r="P22" s="46">
        <v>0.43</v>
      </c>
      <c r="Q22" s="46">
        <v>0.57999999999999996</v>
      </c>
      <c r="R22" s="46">
        <v>0.48</v>
      </c>
      <c r="S22" s="46">
        <v>0.37</v>
      </c>
      <c r="T22" s="46">
        <v>0.37</v>
      </c>
      <c r="U22" s="46">
        <v>0.46</v>
      </c>
      <c r="V22" s="46">
        <v>0.62</v>
      </c>
      <c r="W22" s="46">
        <v>0.12</v>
      </c>
      <c r="X22" s="46">
        <v>0.04</v>
      </c>
      <c r="Y22" s="46">
        <v>0.04</v>
      </c>
      <c r="Z22" s="46">
        <v>0</v>
      </c>
      <c r="AA22" s="46">
        <v>0</v>
      </c>
      <c r="AB22" s="47">
        <v>0</v>
      </c>
    </row>
    <row r="23" spans="1:28" x14ac:dyDescent="0.2">
      <c r="A23" s="45"/>
      <c r="B23" s="46"/>
      <c r="C23" s="46"/>
      <c r="D23" s="46" t="s">
        <v>198</v>
      </c>
      <c r="E23" s="46">
        <v>0</v>
      </c>
      <c r="F23" s="46">
        <v>0</v>
      </c>
      <c r="G23" s="46">
        <v>0</v>
      </c>
      <c r="H23" s="46">
        <v>0</v>
      </c>
      <c r="I23" s="46">
        <v>0</v>
      </c>
      <c r="J23" s="46">
        <v>0</v>
      </c>
      <c r="K23" s="46">
        <v>0</v>
      </c>
      <c r="L23" s="46">
        <v>0.16</v>
      </c>
      <c r="M23" s="46">
        <v>0.14000000000000001</v>
      </c>
      <c r="N23" s="46">
        <v>0.21</v>
      </c>
      <c r="O23" s="46">
        <v>0.18</v>
      </c>
      <c r="P23" s="46">
        <v>0.25</v>
      </c>
      <c r="Q23" s="46">
        <v>0.21</v>
      </c>
      <c r="R23" s="46">
        <v>0.13</v>
      </c>
      <c r="S23" s="46">
        <v>0.08</v>
      </c>
      <c r="T23" s="46">
        <v>0.04</v>
      </c>
      <c r="U23" s="46">
        <v>0.05</v>
      </c>
      <c r="V23" s="46">
        <v>0.06</v>
      </c>
      <c r="W23" s="46">
        <v>0</v>
      </c>
      <c r="X23" s="46">
        <v>0</v>
      </c>
      <c r="Y23" s="46">
        <v>0</v>
      </c>
      <c r="Z23" s="46">
        <v>0</v>
      </c>
      <c r="AA23" s="46">
        <v>0</v>
      </c>
      <c r="AB23" s="47">
        <v>0</v>
      </c>
    </row>
    <row r="24" spans="1:28" x14ac:dyDescent="0.2">
      <c r="A24" s="45"/>
      <c r="B24" s="46"/>
      <c r="C24" s="46"/>
      <c r="D24" s="46" t="s">
        <v>51</v>
      </c>
      <c r="E24" s="46">
        <v>0</v>
      </c>
      <c r="F24" s="46">
        <v>0</v>
      </c>
      <c r="G24" s="46">
        <v>0</v>
      </c>
      <c r="H24" s="46">
        <v>0</v>
      </c>
      <c r="I24" s="46">
        <v>0</v>
      </c>
      <c r="J24" s="46">
        <v>0</v>
      </c>
      <c r="K24" s="46">
        <v>0</v>
      </c>
      <c r="L24" s="46">
        <v>0</v>
      </c>
      <c r="M24" s="46">
        <v>0</v>
      </c>
      <c r="N24" s="46">
        <v>0</v>
      </c>
      <c r="O24" s="46">
        <v>0</v>
      </c>
      <c r="P24" s="46">
        <v>0</v>
      </c>
      <c r="Q24" s="46">
        <v>0</v>
      </c>
      <c r="R24" s="46">
        <v>0</v>
      </c>
      <c r="S24" s="46">
        <v>0</v>
      </c>
      <c r="T24" s="46">
        <v>0</v>
      </c>
      <c r="U24" s="46">
        <v>0</v>
      </c>
      <c r="V24" s="46">
        <v>0</v>
      </c>
      <c r="W24" s="46">
        <v>0</v>
      </c>
      <c r="X24" s="46">
        <v>0</v>
      </c>
      <c r="Y24" s="46">
        <v>0</v>
      </c>
      <c r="Z24" s="46">
        <v>0</v>
      </c>
      <c r="AA24" s="46">
        <v>0</v>
      </c>
      <c r="AB24" s="47">
        <v>0</v>
      </c>
    </row>
    <row r="25" spans="1:28" x14ac:dyDescent="0.2">
      <c r="A25" s="45"/>
      <c r="B25" s="46"/>
      <c r="C25" s="46"/>
      <c r="D25" s="46"/>
      <c r="E25" s="46"/>
      <c r="F25" s="46"/>
      <c r="G25" s="46"/>
      <c r="H25" s="46"/>
      <c r="I25" s="46"/>
      <c r="J25" s="46"/>
      <c r="K25" s="46"/>
      <c r="L25" s="46"/>
      <c r="M25" s="46"/>
      <c r="N25" s="46"/>
      <c r="O25" s="46"/>
      <c r="P25" s="46"/>
      <c r="Q25" s="46"/>
      <c r="R25" s="46"/>
      <c r="S25" s="46"/>
      <c r="T25" s="46"/>
      <c r="U25" s="46"/>
      <c r="V25" s="46"/>
      <c r="W25" s="46"/>
      <c r="X25" s="46"/>
      <c r="Y25" s="46"/>
      <c r="Z25" s="46"/>
      <c r="AA25" s="46"/>
      <c r="AB25" s="47"/>
    </row>
    <row r="26" spans="1:28" ht="10.5" x14ac:dyDescent="0.25">
      <c r="A26" s="439" t="s">
        <v>205</v>
      </c>
      <c r="B26" s="440"/>
      <c r="C26" s="440"/>
      <c r="D26" s="440"/>
      <c r="E26" s="440"/>
      <c r="F26" s="440"/>
      <c r="G26" s="440"/>
      <c r="H26" s="440"/>
      <c r="I26" s="440"/>
      <c r="J26" s="440"/>
      <c r="K26" s="440"/>
      <c r="L26" s="440"/>
      <c r="M26" s="440"/>
      <c r="N26" s="440"/>
      <c r="O26" s="440"/>
      <c r="P26" s="440"/>
      <c r="Q26" s="440"/>
      <c r="R26" s="440"/>
      <c r="S26" s="440"/>
      <c r="T26" s="440"/>
      <c r="U26" s="440"/>
      <c r="V26" s="440"/>
      <c r="W26" s="440"/>
      <c r="X26" s="440"/>
      <c r="Y26" s="440"/>
      <c r="Z26" s="440"/>
      <c r="AA26" s="440"/>
      <c r="AB26" s="441"/>
    </row>
    <row r="27" spans="1:28" x14ac:dyDescent="0.2">
      <c r="A27" s="48" t="s">
        <v>202</v>
      </c>
      <c r="B27" s="35" t="s">
        <v>52</v>
      </c>
      <c r="C27" s="35" t="s">
        <v>48</v>
      </c>
      <c r="D27" s="35" t="s">
        <v>204</v>
      </c>
      <c r="E27" s="35">
        <v>1</v>
      </c>
      <c r="F27" s="35">
        <v>1</v>
      </c>
      <c r="G27" s="35">
        <v>1</v>
      </c>
      <c r="H27" s="35">
        <v>1</v>
      </c>
      <c r="I27" s="35">
        <v>1</v>
      </c>
      <c r="J27" s="35">
        <v>1</v>
      </c>
      <c r="K27" s="35">
        <v>1</v>
      </c>
      <c r="L27" s="35">
        <v>1</v>
      </c>
      <c r="M27" s="35">
        <v>1</v>
      </c>
      <c r="N27" s="35">
        <v>1</v>
      </c>
      <c r="O27" s="35">
        <v>1</v>
      </c>
      <c r="P27" s="35">
        <v>1</v>
      </c>
      <c r="Q27" s="35">
        <v>1</v>
      </c>
      <c r="R27" s="35">
        <v>1</v>
      </c>
      <c r="S27" s="35">
        <v>1</v>
      </c>
      <c r="T27" s="35">
        <v>1</v>
      </c>
      <c r="U27" s="35">
        <v>1</v>
      </c>
      <c r="V27" s="35">
        <v>1</v>
      </c>
      <c r="W27" s="35">
        <v>1</v>
      </c>
      <c r="X27" s="35">
        <v>1</v>
      </c>
      <c r="Y27" s="35">
        <v>1</v>
      </c>
      <c r="Z27" s="35">
        <v>1</v>
      </c>
      <c r="AA27" s="35">
        <v>1</v>
      </c>
      <c r="AB27" s="49">
        <v>1</v>
      </c>
    </row>
    <row r="28" spans="1:28" x14ac:dyDescent="0.2">
      <c r="A28" s="48" t="s">
        <v>203</v>
      </c>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c r="AB28" s="49"/>
    </row>
    <row r="29" spans="1:28" x14ac:dyDescent="0.2">
      <c r="A29" s="45"/>
      <c r="B29" s="46"/>
      <c r="C29" s="46"/>
      <c r="D29" s="46"/>
      <c r="E29" s="46"/>
      <c r="F29" s="46"/>
      <c r="G29" s="46"/>
      <c r="H29" s="46"/>
      <c r="I29" s="46"/>
      <c r="J29" s="46"/>
      <c r="K29" s="46"/>
      <c r="L29" s="46"/>
      <c r="M29" s="46"/>
      <c r="N29" s="46"/>
      <c r="O29" s="46"/>
      <c r="P29" s="46"/>
      <c r="Q29" s="46"/>
      <c r="R29" s="46"/>
      <c r="S29" s="46"/>
      <c r="T29" s="46"/>
      <c r="U29" s="46"/>
      <c r="V29" s="46"/>
      <c r="W29" s="46"/>
      <c r="X29" s="46"/>
      <c r="Y29" s="46"/>
      <c r="Z29" s="46"/>
      <c r="AA29" s="46"/>
      <c r="AB29" s="47"/>
    </row>
    <row r="30" spans="1:28" ht="10.5" x14ac:dyDescent="0.25">
      <c r="A30" s="42" t="s">
        <v>137</v>
      </c>
      <c r="B30" s="43"/>
      <c r="C30" s="43"/>
      <c r="D30" s="43"/>
      <c r="E30" s="43"/>
      <c r="F30" s="43"/>
      <c r="G30" s="43"/>
      <c r="H30" s="43"/>
      <c r="I30" s="43"/>
      <c r="J30" s="43"/>
      <c r="K30" s="43"/>
      <c r="L30" s="43"/>
      <c r="M30" s="43"/>
      <c r="N30" s="43"/>
      <c r="O30" s="43"/>
      <c r="P30" s="43"/>
      <c r="Q30" s="43"/>
      <c r="R30" s="43"/>
      <c r="S30" s="43"/>
      <c r="T30" s="43"/>
      <c r="U30" s="43"/>
      <c r="V30" s="43"/>
      <c r="W30" s="43"/>
      <c r="X30" s="43"/>
      <c r="Y30" s="43"/>
      <c r="Z30" s="43"/>
      <c r="AA30" s="43"/>
      <c r="AB30" s="44"/>
    </row>
    <row r="31" spans="1:28" x14ac:dyDescent="0.2">
      <c r="A31" s="45" t="s">
        <v>44</v>
      </c>
      <c r="B31" s="46" t="s">
        <v>52</v>
      </c>
      <c r="C31" s="46" t="s">
        <v>48</v>
      </c>
      <c r="D31" s="46" t="s">
        <v>197</v>
      </c>
      <c r="E31" s="80">
        <v>0</v>
      </c>
      <c r="F31" s="80">
        <v>0</v>
      </c>
      <c r="G31" s="80">
        <v>0</v>
      </c>
      <c r="H31" s="80">
        <v>0</v>
      </c>
      <c r="I31" s="80">
        <v>0</v>
      </c>
      <c r="J31" s="80">
        <v>0</v>
      </c>
      <c r="K31" s="46">
        <v>7.0000000000000007E-2</v>
      </c>
      <c r="L31" s="46">
        <v>0.19</v>
      </c>
      <c r="M31" s="46">
        <v>0.35</v>
      </c>
      <c r="N31" s="46">
        <v>0.38</v>
      </c>
      <c r="O31" s="46">
        <v>0.39</v>
      </c>
      <c r="P31" s="46">
        <v>0.47</v>
      </c>
      <c r="Q31" s="46">
        <v>0.56999999999999995</v>
      </c>
      <c r="R31" s="46">
        <v>0.54</v>
      </c>
      <c r="S31" s="46">
        <v>0.34</v>
      </c>
      <c r="T31" s="46">
        <v>0.33</v>
      </c>
      <c r="U31" s="46">
        <v>0.44</v>
      </c>
      <c r="V31" s="46">
        <v>0.26</v>
      </c>
      <c r="W31" s="46">
        <v>0.21</v>
      </c>
      <c r="X31" s="46">
        <v>0.15</v>
      </c>
      <c r="Y31" s="46">
        <v>0.17</v>
      </c>
      <c r="Z31" s="46">
        <v>0.08</v>
      </c>
      <c r="AA31" s="46">
        <v>0.05</v>
      </c>
      <c r="AB31" s="47">
        <v>0.05</v>
      </c>
    </row>
    <row r="32" spans="1:28" x14ac:dyDescent="0.2">
      <c r="A32" s="45"/>
      <c r="B32" s="46"/>
      <c r="C32" s="46"/>
      <c r="D32" s="46" t="s">
        <v>198</v>
      </c>
      <c r="E32" s="80">
        <v>0</v>
      </c>
      <c r="F32" s="80">
        <v>0</v>
      </c>
      <c r="G32" s="80">
        <v>0</v>
      </c>
      <c r="H32" s="80">
        <v>0</v>
      </c>
      <c r="I32" s="80">
        <v>0</v>
      </c>
      <c r="J32" s="80">
        <v>0</v>
      </c>
      <c r="K32" s="46">
        <v>7.0000000000000007E-2</v>
      </c>
      <c r="L32" s="46">
        <v>0.11</v>
      </c>
      <c r="M32" s="46">
        <v>0.15</v>
      </c>
      <c r="N32" s="46">
        <v>0.21</v>
      </c>
      <c r="O32" s="46">
        <v>0.19</v>
      </c>
      <c r="P32" s="46">
        <v>0.23</v>
      </c>
      <c r="Q32" s="46">
        <v>0.2</v>
      </c>
      <c r="R32" s="46">
        <v>0.19</v>
      </c>
      <c r="S32" s="46">
        <v>0.15</v>
      </c>
      <c r="T32" s="46">
        <v>0.13</v>
      </c>
      <c r="U32" s="46">
        <v>0.14000000000000001</v>
      </c>
      <c r="V32" s="46">
        <v>7.0000000000000007E-2</v>
      </c>
      <c r="W32" s="46">
        <v>7.0000000000000007E-2</v>
      </c>
      <c r="X32" s="80">
        <v>0</v>
      </c>
      <c r="Y32" s="80">
        <v>0</v>
      </c>
      <c r="Z32" s="80">
        <v>0</v>
      </c>
      <c r="AA32" s="80">
        <v>0</v>
      </c>
      <c r="AB32" s="80">
        <v>0</v>
      </c>
    </row>
    <row r="33" spans="1:28" x14ac:dyDescent="0.2">
      <c r="A33" s="45"/>
      <c r="B33" s="46"/>
      <c r="C33" s="46"/>
      <c r="D33" s="46" t="s">
        <v>51</v>
      </c>
      <c r="E33" s="80">
        <v>0</v>
      </c>
      <c r="F33" s="80">
        <v>0</v>
      </c>
      <c r="G33" s="80">
        <v>0</v>
      </c>
      <c r="H33" s="80">
        <v>0</v>
      </c>
      <c r="I33" s="80">
        <v>0</v>
      </c>
      <c r="J33" s="80">
        <v>0</v>
      </c>
      <c r="K33" s="46">
        <v>0.04</v>
      </c>
      <c r="L33" s="46">
        <v>0.04</v>
      </c>
      <c r="M33" s="46">
        <v>0.04</v>
      </c>
      <c r="N33" s="46">
        <v>0.04</v>
      </c>
      <c r="O33" s="46">
        <v>0.04</v>
      </c>
      <c r="P33" s="46">
        <v>0.06</v>
      </c>
      <c r="Q33" s="46">
        <v>0.06</v>
      </c>
      <c r="R33" s="46">
        <v>0.09</v>
      </c>
      <c r="S33" s="46">
        <v>0.06</v>
      </c>
      <c r="T33" s="46">
        <v>0.04</v>
      </c>
      <c r="U33" s="46">
        <v>0.04</v>
      </c>
      <c r="V33" s="46">
        <v>0.04</v>
      </c>
      <c r="W33" s="80">
        <v>0</v>
      </c>
      <c r="X33" s="80">
        <v>0</v>
      </c>
      <c r="Y33" s="80">
        <v>0</v>
      </c>
      <c r="Z33" s="80">
        <v>0</v>
      </c>
      <c r="AA33" s="80">
        <v>0</v>
      </c>
      <c r="AB33" s="80">
        <v>0</v>
      </c>
    </row>
    <row r="34" spans="1:28" ht="10.5" x14ac:dyDescent="0.25">
      <c r="A34" s="42" t="s">
        <v>41</v>
      </c>
      <c r="B34" s="43"/>
      <c r="C34" s="43"/>
      <c r="D34" s="43"/>
      <c r="E34" s="43"/>
      <c r="F34" s="43"/>
      <c r="G34" s="43"/>
      <c r="H34" s="43"/>
      <c r="I34" s="43"/>
      <c r="J34" s="43"/>
      <c r="K34" s="43"/>
      <c r="L34" s="43"/>
      <c r="M34" s="43"/>
      <c r="N34" s="43"/>
      <c r="O34" s="43"/>
      <c r="P34" s="43"/>
      <c r="Q34" s="43"/>
      <c r="R34" s="43"/>
      <c r="S34" s="43"/>
      <c r="T34" s="43"/>
      <c r="U34" s="43"/>
      <c r="V34" s="43"/>
      <c r="W34" s="43"/>
      <c r="X34" s="43"/>
      <c r="Y34" s="43"/>
      <c r="Z34" s="43"/>
      <c r="AA34" s="43"/>
      <c r="AB34" s="44"/>
    </row>
    <row r="35" spans="1:28" x14ac:dyDescent="0.2">
      <c r="A35" s="45" t="s">
        <v>159</v>
      </c>
      <c r="B35" s="46" t="s">
        <v>52</v>
      </c>
      <c r="C35" s="46" t="s">
        <v>48</v>
      </c>
      <c r="D35" s="46" t="s">
        <v>199</v>
      </c>
      <c r="E35" s="46">
        <v>1</v>
      </c>
      <c r="F35" s="46">
        <v>1</v>
      </c>
      <c r="G35" s="46">
        <v>1</v>
      </c>
      <c r="H35" s="46">
        <v>1</v>
      </c>
      <c r="I35" s="46">
        <v>1</v>
      </c>
      <c r="J35" s="46">
        <v>1</v>
      </c>
      <c r="K35" s="46">
        <v>0.25</v>
      </c>
      <c r="L35" s="46">
        <v>0.25</v>
      </c>
      <c r="M35" s="46">
        <v>0.25</v>
      </c>
      <c r="N35" s="46">
        <v>0.25</v>
      </c>
      <c r="O35" s="46">
        <v>0.25</v>
      </c>
      <c r="P35" s="46">
        <v>0.25</v>
      </c>
      <c r="Q35" s="46">
        <v>0.25</v>
      </c>
      <c r="R35" s="46">
        <v>0.25</v>
      </c>
      <c r="S35" s="46">
        <v>0.25</v>
      </c>
      <c r="T35" s="46">
        <v>0.25</v>
      </c>
      <c r="U35" s="46">
        <v>0.25</v>
      </c>
      <c r="V35" s="46">
        <v>0.25</v>
      </c>
      <c r="W35" s="46">
        <v>0.25</v>
      </c>
      <c r="X35" s="46">
        <v>0.25</v>
      </c>
      <c r="Y35" s="46">
        <v>0.25</v>
      </c>
      <c r="Z35" s="46">
        <v>0.25</v>
      </c>
      <c r="AA35" s="46">
        <v>1</v>
      </c>
      <c r="AB35" s="47">
        <v>1</v>
      </c>
    </row>
    <row r="36" spans="1:28" x14ac:dyDescent="0.2">
      <c r="A36" s="45"/>
      <c r="B36" s="46"/>
      <c r="C36" s="46"/>
      <c r="D36" s="46" t="s">
        <v>200</v>
      </c>
      <c r="E36" s="46">
        <v>1</v>
      </c>
      <c r="F36" s="46">
        <v>1</v>
      </c>
      <c r="G36" s="46">
        <v>1</v>
      </c>
      <c r="H36" s="46">
        <v>1</v>
      </c>
      <c r="I36" s="46">
        <v>1</v>
      </c>
      <c r="J36" s="46">
        <v>1</v>
      </c>
      <c r="K36" s="46">
        <v>0.25</v>
      </c>
      <c r="L36" s="46">
        <v>0.25</v>
      </c>
      <c r="M36" s="46">
        <v>0.25</v>
      </c>
      <c r="N36" s="46">
        <v>0.25</v>
      </c>
      <c r="O36" s="46">
        <v>0.25</v>
      </c>
      <c r="P36" s="46">
        <v>0.25</v>
      </c>
      <c r="Q36" s="46">
        <v>0.25</v>
      </c>
      <c r="R36" s="46">
        <v>0.25</v>
      </c>
      <c r="S36" s="46">
        <v>0.25</v>
      </c>
      <c r="T36" s="46">
        <v>0.25</v>
      </c>
      <c r="U36" s="46">
        <v>0.25</v>
      </c>
      <c r="V36" s="46">
        <v>0.25</v>
      </c>
      <c r="W36" s="46">
        <v>1</v>
      </c>
      <c r="X36" s="46">
        <v>1</v>
      </c>
      <c r="Y36" s="46">
        <v>1</v>
      </c>
      <c r="Z36" s="46">
        <v>1</v>
      </c>
      <c r="AA36" s="46">
        <v>1</v>
      </c>
      <c r="AB36" s="47">
        <v>1</v>
      </c>
    </row>
    <row r="37" spans="1:28" x14ac:dyDescent="0.2">
      <c r="A37" s="45"/>
      <c r="B37" s="46"/>
      <c r="C37" s="46"/>
      <c r="D37" s="46" t="s">
        <v>51</v>
      </c>
      <c r="E37" s="46">
        <v>1</v>
      </c>
      <c r="F37" s="46">
        <v>1</v>
      </c>
      <c r="G37" s="46">
        <v>1</v>
      </c>
      <c r="H37" s="46">
        <v>1</v>
      </c>
      <c r="I37" s="46">
        <v>1</v>
      </c>
      <c r="J37" s="46">
        <v>1</v>
      </c>
      <c r="K37" s="46">
        <v>1</v>
      </c>
      <c r="L37" s="46">
        <v>1</v>
      </c>
      <c r="M37" s="46">
        <v>1</v>
      </c>
      <c r="N37" s="46">
        <v>1</v>
      </c>
      <c r="O37" s="46">
        <v>1</v>
      </c>
      <c r="P37" s="46">
        <v>1</v>
      </c>
      <c r="Q37" s="46">
        <v>1</v>
      </c>
      <c r="R37" s="46">
        <v>1</v>
      </c>
      <c r="S37" s="46">
        <v>1</v>
      </c>
      <c r="T37" s="46">
        <v>1</v>
      </c>
      <c r="U37" s="46">
        <v>1</v>
      </c>
      <c r="V37" s="46">
        <v>1</v>
      </c>
      <c r="W37" s="46">
        <v>1</v>
      </c>
      <c r="X37" s="46">
        <v>1</v>
      </c>
      <c r="Y37" s="46">
        <v>1</v>
      </c>
      <c r="Z37" s="46">
        <v>1</v>
      </c>
      <c r="AA37" s="46">
        <v>1</v>
      </c>
      <c r="AB37" s="47">
        <v>1</v>
      </c>
    </row>
    <row r="38" spans="1:28" x14ac:dyDescent="0.2">
      <c r="A38" s="45"/>
      <c r="B38" s="46"/>
      <c r="C38" s="46"/>
      <c r="D38" s="46"/>
      <c r="E38" s="46"/>
      <c r="F38" s="46"/>
      <c r="G38" s="46"/>
      <c r="H38" s="46"/>
      <c r="I38" s="46"/>
      <c r="J38" s="46"/>
      <c r="K38" s="46"/>
      <c r="L38" s="46"/>
      <c r="M38" s="46"/>
      <c r="N38" s="46"/>
      <c r="O38" s="46"/>
      <c r="P38" s="46"/>
      <c r="Q38" s="46"/>
      <c r="R38" s="46"/>
      <c r="S38" s="46"/>
      <c r="T38" s="46"/>
      <c r="U38" s="46"/>
      <c r="V38" s="46"/>
      <c r="W38" s="46"/>
      <c r="X38" s="46"/>
      <c r="Y38" s="46"/>
      <c r="Z38" s="46"/>
      <c r="AA38" s="46"/>
      <c r="AB38" s="47"/>
    </row>
    <row r="39" spans="1:28" ht="10.5" x14ac:dyDescent="0.25">
      <c r="A39" s="42" t="s">
        <v>135</v>
      </c>
      <c r="B39" s="43"/>
      <c r="C39" s="43"/>
      <c r="D39" s="43"/>
      <c r="E39" s="43"/>
      <c r="F39" s="43"/>
      <c r="G39" s="43"/>
      <c r="H39" s="43"/>
      <c r="I39" s="43"/>
      <c r="J39" s="43"/>
      <c r="K39" s="43"/>
      <c r="L39" s="43"/>
      <c r="M39" s="43"/>
      <c r="N39" s="43"/>
      <c r="O39" s="43"/>
      <c r="P39" s="43"/>
      <c r="Q39" s="43"/>
      <c r="R39" s="43"/>
      <c r="S39" s="43"/>
      <c r="T39" s="43"/>
      <c r="U39" s="43"/>
      <c r="V39" s="43"/>
      <c r="W39" s="43"/>
      <c r="X39" s="43"/>
      <c r="Y39" s="43"/>
      <c r="Z39" s="43"/>
      <c r="AA39" s="43"/>
      <c r="AB39" s="44"/>
    </row>
    <row r="40" spans="1:28" x14ac:dyDescent="0.2">
      <c r="A40" s="45" t="s">
        <v>54</v>
      </c>
      <c r="B40" s="46" t="s">
        <v>201</v>
      </c>
      <c r="C40" s="46" t="s">
        <v>48</v>
      </c>
      <c r="D40" s="46" t="s">
        <v>199</v>
      </c>
      <c r="E40" s="46">
        <v>0</v>
      </c>
      <c r="F40" s="46">
        <v>0</v>
      </c>
      <c r="G40" s="46">
        <v>0</v>
      </c>
      <c r="H40" s="46">
        <v>0</v>
      </c>
      <c r="I40" s="46">
        <v>0</v>
      </c>
      <c r="J40" s="46">
        <v>0</v>
      </c>
      <c r="K40" s="46">
        <v>1</v>
      </c>
      <c r="L40" s="46">
        <v>1</v>
      </c>
      <c r="M40" s="46">
        <v>1</v>
      </c>
      <c r="N40" s="46">
        <v>1</v>
      </c>
      <c r="O40" s="46">
        <v>1</v>
      </c>
      <c r="P40" s="46">
        <v>1</v>
      </c>
      <c r="Q40" s="46">
        <v>1</v>
      </c>
      <c r="R40" s="46">
        <v>1</v>
      </c>
      <c r="S40" s="46">
        <v>1</v>
      </c>
      <c r="T40" s="46">
        <v>1</v>
      </c>
      <c r="U40" s="46">
        <v>1</v>
      </c>
      <c r="V40" s="46">
        <v>1</v>
      </c>
      <c r="W40" s="46">
        <v>1</v>
      </c>
      <c r="X40" s="46">
        <v>1</v>
      </c>
      <c r="Y40" s="46">
        <v>1</v>
      </c>
      <c r="Z40" s="46">
        <v>1</v>
      </c>
      <c r="AA40" s="46">
        <v>0</v>
      </c>
      <c r="AB40" s="47">
        <v>0</v>
      </c>
    </row>
    <row r="41" spans="1:28" x14ac:dyDescent="0.2">
      <c r="A41" s="45" t="s">
        <v>160</v>
      </c>
      <c r="B41" s="46"/>
      <c r="C41" s="46"/>
      <c r="D41" s="46" t="s">
        <v>200</v>
      </c>
      <c r="E41" s="46">
        <v>0</v>
      </c>
      <c r="F41" s="46">
        <v>0</v>
      </c>
      <c r="G41" s="46">
        <v>0</v>
      </c>
      <c r="H41" s="46">
        <v>0</v>
      </c>
      <c r="I41" s="46">
        <v>0</v>
      </c>
      <c r="J41" s="46">
        <v>0</v>
      </c>
      <c r="K41" s="46">
        <v>1</v>
      </c>
      <c r="L41" s="46">
        <v>1</v>
      </c>
      <c r="M41" s="46">
        <v>1</v>
      </c>
      <c r="N41" s="46">
        <v>1</v>
      </c>
      <c r="O41" s="46">
        <v>1</v>
      </c>
      <c r="P41" s="46">
        <v>1</v>
      </c>
      <c r="Q41" s="46">
        <v>1</v>
      </c>
      <c r="R41" s="46">
        <v>1</v>
      </c>
      <c r="S41" s="46">
        <v>1</v>
      </c>
      <c r="T41" s="46">
        <v>1</v>
      </c>
      <c r="U41" s="46">
        <v>1</v>
      </c>
      <c r="V41" s="46">
        <v>1</v>
      </c>
      <c r="W41" s="46">
        <v>0</v>
      </c>
      <c r="X41" s="46">
        <v>0</v>
      </c>
      <c r="Y41" s="46">
        <v>0</v>
      </c>
      <c r="Z41" s="46">
        <v>0</v>
      </c>
      <c r="AA41" s="46">
        <v>0</v>
      </c>
      <c r="AB41" s="47">
        <v>0</v>
      </c>
    </row>
    <row r="42" spans="1:28" ht="11" customHeight="1" x14ac:dyDescent="0.2">
      <c r="A42" s="45"/>
      <c r="B42" s="46"/>
      <c r="C42" s="46"/>
      <c r="D42" s="46" t="s">
        <v>51</v>
      </c>
      <c r="E42" s="46">
        <v>0</v>
      </c>
      <c r="F42" s="46">
        <v>0</v>
      </c>
      <c r="G42" s="46">
        <v>0</v>
      </c>
      <c r="H42" s="46">
        <v>0</v>
      </c>
      <c r="I42" s="46">
        <v>0</v>
      </c>
      <c r="J42" s="46">
        <v>0</v>
      </c>
      <c r="K42" s="46">
        <v>0</v>
      </c>
      <c r="L42" s="46">
        <v>0</v>
      </c>
      <c r="M42" s="46">
        <v>0</v>
      </c>
      <c r="N42" s="46">
        <v>0</v>
      </c>
      <c r="O42" s="46">
        <v>0</v>
      </c>
      <c r="P42" s="46">
        <v>0</v>
      </c>
      <c r="Q42" s="46">
        <v>0</v>
      </c>
      <c r="R42" s="46">
        <v>0</v>
      </c>
      <c r="S42" s="46">
        <v>0</v>
      </c>
      <c r="T42" s="46">
        <v>0</v>
      </c>
      <c r="U42" s="46">
        <v>0</v>
      </c>
      <c r="V42" s="46">
        <v>0</v>
      </c>
      <c r="W42" s="46">
        <v>0</v>
      </c>
      <c r="X42" s="46">
        <v>0</v>
      </c>
      <c r="Y42" s="46">
        <v>0</v>
      </c>
      <c r="Z42" s="46">
        <v>0</v>
      </c>
      <c r="AA42" s="46">
        <v>0</v>
      </c>
      <c r="AB42" s="47">
        <v>0</v>
      </c>
    </row>
    <row r="43" spans="1:28" hidden="1" x14ac:dyDescent="0.2">
      <c r="A43" s="45"/>
      <c r="B43" s="46"/>
      <c r="C43" s="46"/>
      <c r="D43" s="46"/>
      <c r="E43" s="46"/>
      <c r="F43" s="46"/>
      <c r="G43" s="46"/>
      <c r="H43" s="46"/>
      <c r="I43" s="46"/>
      <c r="J43" s="46"/>
      <c r="K43" s="46"/>
      <c r="L43" s="46"/>
      <c r="M43" s="46"/>
      <c r="N43" s="46"/>
      <c r="O43" s="46"/>
      <c r="P43" s="46"/>
      <c r="Q43" s="46"/>
      <c r="R43" s="46"/>
      <c r="S43" s="46"/>
      <c r="T43" s="46"/>
      <c r="U43" s="46"/>
      <c r="V43" s="46"/>
      <c r="W43" s="46"/>
      <c r="X43" s="46"/>
      <c r="Y43" s="46"/>
      <c r="Z43" s="46"/>
      <c r="AA43" s="46"/>
      <c r="AB43" s="47"/>
    </row>
    <row r="44" spans="1:28" hidden="1" x14ac:dyDescent="0.2">
      <c r="A44" s="50" t="s">
        <v>42</v>
      </c>
      <c r="B44" s="51" t="s">
        <v>57</v>
      </c>
      <c r="C44" s="51" t="s">
        <v>48</v>
      </c>
      <c r="D44" s="52" t="s">
        <v>197</v>
      </c>
      <c r="E44" s="51">
        <v>15.6</v>
      </c>
      <c r="F44" s="51">
        <v>15.6</v>
      </c>
      <c r="G44" s="51">
        <v>15.6</v>
      </c>
      <c r="H44" s="51">
        <v>15.6</v>
      </c>
      <c r="I44" s="51">
        <v>15.6</v>
      </c>
      <c r="J44" s="51">
        <v>17.8</v>
      </c>
      <c r="K44" s="51">
        <v>20</v>
      </c>
      <c r="L44" s="51">
        <v>21</v>
      </c>
      <c r="M44" s="51">
        <v>21</v>
      </c>
      <c r="N44" s="51">
        <v>21</v>
      </c>
      <c r="O44" s="51">
        <v>21</v>
      </c>
      <c r="P44" s="51">
        <v>21</v>
      </c>
      <c r="Q44" s="51">
        <v>21</v>
      </c>
      <c r="R44" s="51">
        <v>21</v>
      </c>
      <c r="S44" s="51">
        <v>21</v>
      </c>
      <c r="T44" s="51">
        <v>21</v>
      </c>
      <c r="U44" s="51">
        <v>21</v>
      </c>
      <c r="V44" s="51">
        <v>21</v>
      </c>
      <c r="W44" s="51">
        <v>21</v>
      </c>
      <c r="X44" s="51">
        <v>21</v>
      </c>
      <c r="Y44" s="51">
        <v>21</v>
      </c>
      <c r="Z44" s="51">
        <v>21</v>
      </c>
      <c r="AA44" s="51">
        <v>15.6</v>
      </c>
      <c r="AB44" s="53">
        <v>15.6</v>
      </c>
    </row>
    <row r="45" spans="1:28" hidden="1" x14ac:dyDescent="0.2">
      <c r="A45" s="50"/>
      <c r="B45" s="51"/>
      <c r="C45" s="51"/>
      <c r="D45" s="52" t="s">
        <v>198</v>
      </c>
      <c r="E45" s="51">
        <v>15.6</v>
      </c>
      <c r="F45" s="51">
        <v>15.6</v>
      </c>
      <c r="G45" s="51">
        <v>15.6</v>
      </c>
      <c r="H45" s="51">
        <v>15.6</v>
      </c>
      <c r="I45" s="51">
        <v>15.6</v>
      </c>
      <c r="J45" s="51">
        <v>17.8</v>
      </c>
      <c r="K45" s="51">
        <v>20</v>
      </c>
      <c r="L45" s="51">
        <v>21</v>
      </c>
      <c r="M45" s="51">
        <v>21</v>
      </c>
      <c r="N45" s="51">
        <v>21</v>
      </c>
      <c r="O45" s="51">
        <v>21</v>
      </c>
      <c r="P45" s="51">
        <v>21</v>
      </c>
      <c r="Q45" s="51">
        <v>21</v>
      </c>
      <c r="R45" s="51">
        <v>21</v>
      </c>
      <c r="S45" s="51">
        <v>21</v>
      </c>
      <c r="T45" s="51">
        <v>21</v>
      </c>
      <c r="U45" s="51">
        <v>21</v>
      </c>
      <c r="V45" s="51">
        <v>15.6</v>
      </c>
      <c r="W45" s="51">
        <v>15.6</v>
      </c>
      <c r="X45" s="51">
        <v>15.6</v>
      </c>
      <c r="Y45" s="51">
        <v>15.6</v>
      </c>
      <c r="Z45" s="51">
        <v>15.6</v>
      </c>
      <c r="AA45" s="51">
        <v>15.6</v>
      </c>
      <c r="AB45" s="53">
        <v>15.6</v>
      </c>
    </row>
    <row r="46" spans="1:28" hidden="1" x14ac:dyDescent="0.2">
      <c r="A46" s="50"/>
      <c r="B46" s="51"/>
      <c r="C46" s="51"/>
      <c r="D46" s="51" t="s">
        <v>51</v>
      </c>
      <c r="E46" s="51">
        <v>15.6</v>
      </c>
      <c r="F46" s="51">
        <v>15.6</v>
      </c>
      <c r="G46" s="51">
        <v>15.6</v>
      </c>
      <c r="H46" s="51">
        <v>15.6</v>
      </c>
      <c r="I46" s="51">
        <v>15.6</v>
      </c>
      <c r="J46" s="51">
        <v>15.6</v>
      </c>
      <c r="K46" s="51">
        <v>15.6</v>
      </c>
      <c r="L46" s="51">
        <v>15.6</v>
      </c>
      <c r="M46" s="51">
        <v>15.6</v>
      </c>
      <c r="N46" s="51">
        <v>15.6</v>
      </c>
      <c r="O46" s="51">
        <v>15.6</v>
      </c>
      <c r="P46" s="51">
        <v>15.6</v>
      </c>
      <c r="Q46" s="51">
        <v>15.6</v>
      </c>
      <c r="R46" s="51">
        <v>15.6</v>
      </c>
      <c r="S46" s="51">
        <v>15.6</v>
      </c>
      <c r="T46" s="51">
        <v>15.6</v>
      </c>
      <c r="U46" s="51">
        <v>15.6</v>
      </c>
      <c r="V46" s="51">
        <v>15.6</v>
      </c>
      <c r="W46" s="51">
        <v>15.6</v>
      </c>
      <c r="X46" s="51">
        <v>15.6</v>
      </c>
      <c r="Y46" s="51">
        <v>15.6</v>
      </c>
      <c r="Z46" s="51">
        <v>15.6</v>
      </c>
      <c r="AA46" s="51">
        <v>15.6</v>
      </c>
      <c r="AB46" s="53">
        <v>15.6</v>
      </c>
    </row>
    <row r="47" spans="1:28" hidden="1" x14ac:dyDescent="0.2">
      <c r="A47" s="50"/>
      <c r="B47" s="51"/>
      <c r="C47" s="51"/>
      <c r="D47" s="51" t="s">
        <v>58</v>
      </c>
      <c r="E47" s="51">
        <v>15.6</v>
      </c>
      <c r="F47" s="51">
        <v>15.6</v>
      </c>
      <c r="G47" s="51">
        <v>15.6</v>
      </c>
      <c r="H47" s="51">
        <v>15.6</v>
      </c>
      <c r="I47" s="51">
        <v>15.6</v>
      </c>
      <c r="J47" s="51">
        <v>17.600000000000001</v>
      </c>
      <c r="K47" s="51">
        <v>19.600000000000001</v>
      </c>
      <c r="L47" s="51">
        <v>21</v>
      </c>
      <c r="M47" s="51">
        <v>21</v>
      </c>
      <c r="N47" s="51">
        <v>21</v>
      </c>
      <c r="O47" s="51">
        <v>21</v>
      </c>
      <c r="P47" s="51">
        <v>21</v>
      </c>
      <c r="Q47" s="51">
        <v>21</v>
      </c>
      <c r="R47" s="51">
        <v>21</v>
      </c>
      <c r="S47" s="51">
        <v>21</v>
      </c>
      <c r="T47" s="51">
        <v>21</v>
      </c>
      <c r="U47" s="51">
        <v>21</v>
      </c>
      <c r="V47" s="51">
        <v>21</v>
      </c>
      <c r="W47" s="51">
        <v>21</v>
      </c>
      <c r="X47" s="51">
        <v>21</v>
      </c>
      <c r="Y47" s="51">
        <v>21</v>
      </c>
      <c r="Z47" s="51">
        <v>21</v>
      </c>
      <c r="AA47" s="51">
        <v>15.6</v>
      </c>
      <c r="AB47" s="53">
        <v>15.6</v>
      </c>
    </row>
    <row r="48" spans="1:28" hidden="1" x14ac:dyDescent="0.2">
      <c r="A48" s="50"/>
      <c r="B48" s="51"/>
      <c r="C48" s="51"/>
      <c r="D48" s="51"/>
      <c r="E48" s="51"/>
      <c r="F48" s="51"/>
      <c r="G48" s="51"/>
      <c r="H48" s="51"/>
      <c r="I48" s="51"/>
      <c r="J48" s="51"/>
      <c r="K48" s="51"/>
      <c r="L48" s="51"/>
      <c r="M48" s="51"/>
      <c r="N48" s="51"/>
      <c r="O48" s="51"/>
      <c r="P48" s="51"/>
      <c r="Q48" s="51"/>
      <c r="R48" s="51"/>
      <c r="S48" s="51"/>
      <c r="T48" s="51"/>
      <c r="U48" s="51"/>
      <c r="V48" s="51"/>
      <c r="W48" s="51"/>
      <c r="X48" s="51"/>
      <c r="Y48" s="51"/>
      <c r="Z48" s="51"/>
      <c r="AA48" s="51"/>
      <c r="AB48" s="53"/>
    </row>
    <row r="49" spans="1:30" hidden="1" x14ac:dyDescent="0.2">
      <c r="A49" s="50" t="s">
        <v>43</v>
      </c>
      <c r="B49" s="51" t="s">
        <v>57</v>
      </c>
      <c r="C49" s="51" t="s">
        <v>48</v>
      </c>
      <c r="D49" s="52" t="s">
        <v>197</v>
      </c>
      <c r="E49" s="51">
        <v>26.7</v>
      </c>
      <c r="F49" s="51">
        <v>26.7</v>
      </c>
      <c r="G49" s="51">
        <v>26.7</v>
      </c>
      <c r="H49" s="51">
        <v>26.7</v>
      </c>
      <c r="I49" s="51">
        <v>26.7</v>
      </c>
      <c r="J49" s="51">
        <v>25.6</v>
      </c>
      <c r="K49" s="51">
        <v>25</v>
      </c>
      <c r="L49" s="51">
        <v>24</v>
      </c>
      <c r="M49" s="51">
        <v>24</v>
      </c>
      <c r="N49" s="51">
        <v>24</v>
      </c>
      <c r="O49" s="51">
        <v>24</v>
      </c>
      <c r="P49" s="51">
        <v>24</v>
      </c>
      <c r="Q49" s="51">
        <v>24</v>
      </c>
      <c r="R49" s="51">
        <v>24</v>
      </c>
      <c r="S49" s="51">
        <v>24</v>
      </c>
      <c r="T49" s="51">
        <v>24</v>
      </c>
      <c r="U49" s="51">
        <v>24</v>
      </c>
      <c r="V49" s="51">
        <v>24</v>
      </c>
      <c r="W49" s="51">
        <v>24</v>
      </c>
      <c r="X49" s="51">
        <v>24</v>
      </c>
      <c r="Y49" s="51">
        <v>24</v>
      </c>
      <c r="Z49" s="51">
        <v>24</v>
      </c>
      <c r="AA49" s="51">
        <v>26.7</v>
      </c>
      <c r="AB49" s="53">
        <v>26.7</v>
      </c>
    </row>
    <row r="50" spans="1:30" hidden="1" x14ac:dyDescent="0.2">
      <c r="A50" s="50"/>
      <c r="B50" s="51"/>
      <c r="C50" s="51"/>
      <c r="D50" s="52" t="s">
        <v>198</v>
      </c>
      <c r="E50" s="51">
        <v>26.7</v>
      </c>
      <c r="F50" s="51">
        <v>26.7</v>
      </c>
      <c r="G50" s="51">
        <v>26.7</v>
      </c>
      <c r="H50" s="51">
        <v>26.7</v>
      </c>
      <c r="I50" s="51">
        <v>26.7</v>
      </c>
      <c r="J50" s="51">
        <v>25.7</v>
      </c>
      <c r="K50" s="51">
        <v>25</v>
      </c>
      <c r="L50" s="51">
        <v>24</v>
      </c>
      <c r="M50" s="51">
        <v>24</v>
      </c>
      <c r="N50" s="51">
        <v>24</v>
      </c>
      <c r="O50" s="51">
        <v>24</v>
      </c>
      <c r="P50" s="51">
        <v>24</v>
      </c>
      <c r="Q50" s="51">
        <v>24</v>
      </c>
      <c r="R50" s="51">
        <v>24</v>
      </c>
      <c r="S50" s="51">
        <v>24</v>
      </c>
      <c r="T50" s="51">
        <v>24</v>
      </c>
      <c r="U50" s="51">
        <v>24</v>
      </c>
      <c r="V50" s="51">
        <v>24</v>
      </c>
      <c r="W50" s="51">
        <v>24</v>
      </c>
      <c r="X50" s="51">
        <v>24</v>
      </c>
      <c r="Y50" s="51">
        <v>24</v>
      </c>
      <c r="Z50" s="51">
        <v>24</v>
      </c>
      <c r="AA50" s="51">
        <v>26.7</v>
      </c>
      <c r="AB50" s="53">
        <v>26.7</v>
      </c>
    </row>
    <row r="51" spans="1:30" hidden="1" x14ac:dyDescent="0.2">
      <c r="A51" s="50"/>
      <c r="B51" s="51"/>
      <c r="C51" s="51"/>
      <c r="D51" s="51" t="s">
        <v>51</v>
      </c>
      <c r="E51" s="51">
        <v>26.7</v>
      </c>
      <c r="F51" s="51">
        <v>26.7</v>
      </c>
      <c r="G51" s="51">
        <v>26.7</v>
      </c>
      <c r="H51" s="51">
        <v>26.7</v>
      </c>
      <c r="I51" s="51">
        <v>26.7</v>
      </c>
      <c r="J51" s="51">
        <v>26.7</v>
      </c>
      <c r="K51" s="51">
        <v>26.7</v>
      </c>
      <c r="L51" s="51">
        <v>26.7</v>
      </c>
      <c r="M51" s="51">
        <v>26.7</v>
      </c>
      <c r="N51" s="51">
        <v>26.7</v>
      </c>
      <c r="O51" s="51">
        <v>26.7</v>
      </c>
      <c r="P51" s="51">
        <v>26.7</v>
      </c>
      <c r="Q51" s="51">
        <v>26.7</v>
      </c>
      <c r="R51" s="51">
        <v>26.7</v>
      </c>
      <c r="S51" s="51">
        <v>26.7</v>
      </c>
      <c r="T51" s="51">
        <v>26.7</v>
      </c>
      <c r="U51" s="51">
        <v>26.7</v>
      </c>
      <c r="V51" s="51">
        <v>26.7</v>
      </c>
      <c r="W51" s="51">
        <v>26.7</v>
      </c>
      <c r="X51" s="51">
        <v>26.7</v>
      </c>
      <c r="Y51" s="51">
        <v>26.7</v>
      </c>
      <c r="Z51" s="51">
        <v>26.7</v>
      </c>
      <c r="AA51" s="51">
        <v>26.7</v>
      </c>
      <c r="AB51" s="53">
        <v>26.7</v>
      </c>
    </row>
    <row r="52" spans="1:30" hidden="1" x14ac:dyDescent="0.2">
      <c r="A52" s="50"/>
      <c r="B52" s="54" t="s">
        <v>10</v>
      </c>
      <c r="C52" s="51"/>
      <c r="D52" s="51" t="s">
        <v>55</v>
      </c>
      <c r="E52" s="51">
        <v>26.7</v>
      </c>
      <c r="F52" s="51">
        <v>26.7</v>
      </c>
      <c r="G52" s="51">
        <v>26.7</v>
      </c>
      <c r="H52" s="51">
        <v>26.7</v>
      </c>
      <c r="I52" s="51">
        <v>26.7</v>
      </c>
      <c r="J52" s="51">
        <v>25.7</v>
      </c>
      <c r="K52" s="51">
        <v>25</v>
      </c>
      <c r="L52" s="51">
        <v>24</v>
      </c>
      <c r="M52" s="51">
        <v>24</v>
      </c>
      <c r="N52" s="51">
        <v>24</v>
      </c>
      <c r="O52" s="51">
        <v>24</v>
      </c>
      <c r="P52" s="51">
        <v>24</v>
      </c>
      <c r="Q52" s="51">
        <v>24</v>
      </c>
      <c r="R52" s="51">
        <v>24</v>
      </c>
      <c r="S52" s="51">
        <v>24</v>
      </c>
      <c r="T52" s="51">
        <v>24</v>
      </c>
      <c r="U52" s="51">
        <v>24</v>
      </c>
      <c r="V52" s="51">
        <v>24</v>
      </c>
      <c r="W52" s="51">
        <v>24</v>
      </c>
      <c r="X52" s="51">
        <v>24</v>
      </c>
      <c r="Y52" s="51">
        <v>24</v>
      </c>
      <c r="Z52" s="51">
        <v>24</v>
      </c>
      <c r="AA52" s="51">
        <v>26.7</v>
      </c>
      <c r="AB52" s="53">
        <v>26.7</v>
      </c>
    </row>
    <row r="53" spans="1:30" x14ac:dyDescent="0.2">
      <c r="A53" s="50"/>
      <c r="B53" s="54"/>
      <c r="C53" s="51"/>
      <c r="D53" s="51"/>
      <c r="E53" s="51"/>
      <c r="F53" s="51"/>
      <c r="G53" s="51"/>
      <c r="H53" s="51"/>
      <c r="I53" s="51"/>
      <c r="J53" s="51"/>
      <c r="K53" s="51"/>
      <c r="L53" s="51"/>
      <c r="M53" s="51"/>
      <c r="N53" s="51"/>
      <c r="O53" s="51"/>
      <c r="P53" s="51"/>
      <c r="Q53" s="51"/>
      <c r="R53" s="51"/>
      <c r="S53" s="51"/>
      <c r="T53" s="51"/>
      <c r="U53" s="51"/>
      <c r="V53" s="51"/>
      <c r="W53" s="51"/>
      <c r="X53" s="51"/>
      <c r="Y53" s="51"/>
      <c r="Z53" s="51"/>
      <c r="AA53" s="51"/>
      <c r="AB53" s="53"/>
    </row>
    <row r="54" spans="1:30" x14ac:dyDescent="0.2">
      <c r="A54" s="48" t="s">
        <v>42</v>
      </c>
      <c r="B54" s="35" t="s">
        <v>57</v>
      </c>
      <c r="C54" s="35" t="s">
        <v>48</v>
      </c>
      <c r="D54" s="35" t="s">
        <v>197</v>
      </c>
      <c r="E54" s="55">
        <f>E44*1.8+32</f>
        <v>60.08</v>
      </c>
      <c r="F54" s="55">
        <f t="shared" ref="F54:AB54" si="0">F44*1.8+32</f>
        <v>60.08</v>
      </c>
      <c r="G54" s="55">
        <f t="shared" si="0"/>
        <v>60.08</v>
      </c>
      <c r="H54" s="55">
        <f t="shared" si="0"/>
        <v>60.08</v>
      </c>
      <c r="I54" s="55">
        <f t="shared" si="0"/>
        <v>60.08</v>
      </c>
      <c r="J54" s="55">
        <f t="shared" si="0"/>
        <v>64.039999999999992</v>
      </c>
      <c r="K54" s="55">
        <f t="shared" si="0"/>
        <v>68</v>
      </c>
      <c r="L54" s="55">
        <f t="shared" si="0"/>
        <v>69.800000000000011</v>
      </c>
      <c r="M54" s="55">
        <f t="shared" si="0"/>
        <v>69.800000000000011</v>
      </c>
      <c r="N54" s="55">
        <f t="shared" si="0"/>
        <v>69.800000000000011</v>
      </c>
      <c r="O54" s="55">
        <f t="shared" si="0"/>
        <v>69.800000000000011</v>
      </c>
      <c r="P54" s="55">
        <f t="shared" si="0"/>
        <v>69.800000000000011</v>
      </c>
      <c r="Q54" s="55">
        <f t="shared" si="0"/>
        <v>69.800000000000011</v>
      </c>
      <c r="R54" s="55">
        <f t="shared" si="0"/>
        <v>69.800000000000011</v>
      </c>
      <c r="S54" s="55">
        <f t="shared" si="0"/>
        <v>69.800000000000011</v>
      </c>
      <c r="T54" s="55">
        <f t="shared" si="0"/>
        <v>69.800000000000011</v>
      </c>
      <c r="U54" s="55">
        <f t="shared" si="0"/>
        <v>69.800000000000011</v>
      </c>
      <c r="V54" s="55">
        <f t="shared" si="0"/>
        <v>69.800000000000011</v>
      </c>
      <c r="W54" s="55">
        <f t="shared" si="0"/>
        <v>69.800000000000011</v>
      </c>
      <c r="X54" s="55">
        <f t="shared" si="0"/>
        <v>69.800000000000011</v>
      </c>
      <c r="Y54" s="55">
        <f t="shared" si="0"/>
        <v>69.800000000000011</v>
      </c>
      <c r="Z54" s="55">
        <f t="shared" si="0"/>
        <v>69.800000000000011</v>
      </c>
      <c r="AA54" s="55">
        <f t="shared" si="0"/>
        <v>60.08</v>
      </c>
      <c r="AB54" s="56">
        <f t="shared" si="0"/>
        <v>60.08</v>
      </c>
      <c r="AC54" s="57"/>
      <c r="AD54" s="57"/>
    </row>
    <row r="55" spans="1:30" x14ac:dyDescent="0.2">
      <c r="A55" s="48"/>
      <c r="B55" s="35" t="s">
        <v>11</v>
      </c>
      <c r="C55" s="35"/>
      <c r="D55" s="35" t="s">
        <v>198</v>
      </c>
      <c r="E55" s="55">
        <f t="shared" ref="E55:AB55" si="1">E45*1.8+32</f>
        <v>60.08</v>
      </c>
      <c r="F55" s="55">
        <f t="shared" si="1"/>
        <v>60.08</v>
      </c>
      <c r="G55" s="55">
        <f t="shared" si="1"/>
        <v>60.08</v>
      </c>
      <c r="H55" s="55">
        <f t="shared" si="1"/>
        <v>60.08</v>
      </c>
      <c r="I55" s="55">
        <f t="shared" si="1"/>
        <v>60.08</v>
      </c>
      <c r="J55" s="55">
        <f t="shared" si="1"/>
        <v>64.039999999999992</v>
      </c>
      <c r="K55" s="55">
        <f t="shared" si="1"/>
        <v>68</v>
      </c>
      <c r="L55" s="55">
        <f t="shared" si="1"/>
        <v>69.800000000000011</v>
      </c>
      <c r="M55" s="55">
        <f t="shared" si="1"/>
        <v>69.800000000000011</v>
      </c>
      <c r="N55" s="55">
        <f t="shared" si="1"/>
        <v>69.800000000000011</v>
      </c>
      <c r="O55" s="55">
        <f t="shared" si="1"/>
        <v>69.800000000000011</v>
      </c>
      <c r="P55" s="55">
        <f t="shared" si="1"/>
        <v>69.800000000000011</v>
      </c>
      <c r="Q55" s="55">
        <f t="shared" si="1"/>
        <v>69.800000000000011</v>
      </c>
      <c r="R55" s="55">
        <f t="shared" si="1"/>
        <v>69.800000000000011</v>
      </c>
      <c r="S55" s="55">
        <f t="shared" si="1"/>
        <v>69.800000000000011</v>
      </c>
      <c r="T55" s="55">
        <f t="shared" si="1"/>
        <v>69.800000000000011</v>
      </c>
      <c r="U55" s="55">
        <f t="shared" si="1"/>
        <v>69.800000000000011</v>
      </c>
      <c r="V55" s="55">
        <f t="shared" si="1"/>
        <v>60.08</v>
      </c>
      <c r="W55" s="55">
        <f t="shared" si="1"/>
        <v>60.08</v>
      </c>
      <c r="X55" s="55">
        <f t="shared" si="1"/>
        <v>60.08</v>
      </c>
      <c r="Y55" s="55">
        <f t="shared" si="1"/>
        <v>60.08</v>
      </c>
      <c r="Z55" s="55">
        <f t="shared" si="1"/>
        <v>60.08</v>
      </c>
      <c r="AA55" s="55">
        <f t="shared" si="1"/>
        <v>60.08</v>
      </c>
      <c r="AB55" s="56">
        <f t="shared" si="1"/>
        <v>60.08</v>
      </c>
      <c r="AC55" s="57"/>
      <c r="AD55" s="57"/>
    </row>
    <row r="56" spans="1:30" x14ac:dyDescent="0.2">
      <c r="A56" s="48"/>
      <c r="B56" s="35"/>
      <c r="C56" s="35"/>
      <c r="D56" s="35" t="s">
        <v>51</v>
      </c>
      <c r="E56" s="55">
        <f t="shared" ref="E56:AB56" si="2">E46*1.8+32</f>
        <v>60.08</v>
      </c>
      <c r="F56" s="55">
        <f t="shared" si="2"/>
        <v>60.08</v>
      </c>
      <c r="G56" s="55">
        <f t="shared" si="2"/>
        <v>60.08</v>
      </c>
      <c r="H56" s="55">
        <f t="shared" si="2"/>
        <v>60.08</v>
      </c>
      <c r="I56" s="55">
        <f t="shared" si="2"/>
        <v>60.08</v>
      </c>
      <c r="J56" s="55">
        <f t="shared" si="2"/>
        <v>60.08</v>
      </c>
      <c r="K56" s="55">
        <f t="shared" si="2"/>
        <v>60.08</v>
      </c>
      <c r="L56" s="55">
        <f t="shared" si="2"/>
        <v>60.08</v>
      </c>
      <c r="M56" s="55">
        <f t="shared" si="2"/>
        <v>60.08</v>
      </c>
      <c r="N56" s="55">
        <f t="shared" si="2"/>
        <v>60.08</v>
      </c>
      <c r="O56" s="55">
        <f t="shared" si="2"/>
        <v>60.08</v>
      </c>
      <c r="P56" s="55">
        <f t="shared" si="2"/>
        <v>60.08</v>
      </c>
      <c r="Q56" s="55">
        <f t="shared" si="2"/>
        <v>60.08</v>
      </c>
      <c r="R56" s="55">
        <f t="shared" si="2"/>
        <v>60.08</v>
      </c>
      <c r="S56" s="55">
        <f t="shared" si="2"/>
        <v>60.08</v>
      </c>
      <c r="T56" s="55">
        <f t="shared" si="2"/>
        <v>60.08</v>
      </c>
      <c r="U56" s="55">
        <f t="shared" si="2"/>
        <v>60.08</v>
      </c>
      <c r="V56" s="55">
        <f t="shared" si="2"/>
        <v>60.08</v>
      </c>
      <c r="W56" s="55">
        <f t="shared" si="2"/>
        <v>60.08</v>
      </c>
      <c r="X56" s="55">
        <f t="shared" si="2"/>
        <v>60.08</v>
      </c>
      <c r="Y56" s="55">
        <f t="shared" si="2"/>
        <v>60.08</v>
      </c>
      <c r="Z56" s="55">
        <f t="shared" si="2"/>
        <v>60.08</v>
      </c>
      <c r="AA56" s="55">
        <f t="shared" si="2"/>
        <v>60.08</v>
      </c>
      <c r="AB56" s="56">
        <f t="shared" si="2"/>
        <v>60.08</v>
      </c>
      <c r="AC56" s="57"/>
      <c r="AD56" s="57"/>
    </row>
    <row r="57" spans="1:30" x14ac:dyDescent="0.2">
      <c r="A57" s="48"/>
      <c r="B57" s="35"/>
      <c r="C57" s="35"/>
      <c r="D57" s="35" t="s">
        <v>58</v>
      </c>
      <c r="E57" s="55">
        <f t="shared" ref="E57:AB57" si="3">E47*1.8+32</f>
        <v>60.08</v>
      </c>
      <c r="F57" s="55">
        <f t="shared" si="3"/>
        <v>60.08</v>
      </c>
      <c r="G57" s="55">
        <f t="shared" si="3"/>
        <v>60.08</v>
      </c>
      <c r="H57" s="55">
        <f t="shared" si="3"/>
        <v>60.08</v>
      </c>
      <c r="I57" s="55">
        <f t="shared" si="3"/>
        <v>60.08</v>
      </c>
      <c r="J57" s="55">
        <f t="shared" si="3"/>
        <v>63.680000000000007</v>
      </c>
      <c r="K57" s="55">
        <f t="shared" si="3"/>
        <v>67.28</v>
      </c>
      <c r="L57" s="55">
        <f t="shared" si="3"/>
        <v>69.800000000000011</v>
      </c>
      <c r="M57" s="55">
        <f t="shared" si="3"/>
        <v>69.800000000000011</v>
      </c>
      <c r="N57" s="55">
        <f t="shared" si="3"/>
        <v>69.800000000000011</v>
      </c>
      <c r="O57" s="55">
        <f t="shared" si="3"/>
        <v>69.800000000000011</v>
      </c>
      <c r="P57" s="55">
        <f t="shared" si="3"/>
        <v>69.800000000000011</v>
      </c>
      <c r="Q57" s="55">
        <f t="shared" si="3"/>
        <v>69.800000000000011</v>
      </c>
      <c r="R57" s="55">
        <f t="shared" si="3"/>
        <v>69.800000000000011</v>
      </c>
      <c r="S57" s="55">
        <f t="shared" si="3"/>
        <v>69.800000000000011</v>
      </c>
      <c r="T57" s="55">
        <f t="shared" si="3"/>
        <v>69.800000000000011</v>
      </c>
      <c r="U57" s="55">
        <f t="shared" si="3"/>
        <v>69.800000000000011</v>
      </c>
      <c r="V57" s="55">
        <f t="shared" si="3"/>
        <v>69.800000000000011</v>
      </c>
      <c r="W57" s="55">
        <f t="shared" si="3"/>
        <v>69.800000000000011</v>
      </c>
      <c r="X57" s="55">
        <f t="shared" si="3"/>
        <v>69.800000000000011</v>
      </c>
      <c r="Y57" s="55">
        <f t="shared" si="3"/>
        <v>69.800000000000011</v>
      </c>
      <c r="Z57" s="55">
        <f t="shared" si="3"/>
        <v>69.800000000000011</v>
      </c>
      <c r="AA57" s="55">
        <f t="shared" si="3"/>
        <v>60.08</v>
      </c>
      <c r="AB57" s="56">
        <f t="shared" si="3"/>
        <v>60.08</v>
      </c>
      <c r="AC57" s="57"/>
      <c r="AD57" s="57"/>
    </row>
    <row r="58" spans="1:30" x14ac:dyDescent="0.2">
      <c r="A58" s="48"/>
      <c r="B58" s="35"/>
      <c r="C58" s="35"/>
      <c r="D58" s="35"/>
      <c r="E58" s="55"/>
      <c r="F58" s="55"/>
      <c r="G58" s="55"/>
      <c r="H58" s="55"/>
      <c r="I58" s="55"/>
      <c r="J58" s="55"/>
      <c r="K58" s="55"/>
      <c r="L58" s="55"/>
      <c r="M58" s="55"/>
      <c r="N58" s="55"/>
      <c r="O58" s="55"/>
      <c r="P58" s="55"/>
      <c r="Q58" s="55"/>
      <c r="R58" s="55"/>
      <c r="S58" s="55"/>
      <c r="T58" s="55"/>
      <c r="U58" s="55"/>
      <c r="V58" s="55"/>
      <c r="W58" s="55"/>
      <c r="X58" s="55"/>
      <c r="Y58" s="55"/>
      <c r="Z58" s="55"/>
      <c r="AA58" s="55"/>
      <c r="AB58" s="56"/>
      <c r="AC58" s="57"/>
      <c r="AD58" s="57"/>
    </row>
    <row r="59" spans="1:30" x14ac:dyDescent="0.2">
      <c r="A59" s="48" t="s">
        <v>43</v>
      </c>
      <c r="B59" s="35" t="s">
        <v>57</v>
      </c>
      <c r="C59" s="35" t="s">
        <v>48</v>
      </c>
      <c r="D59" s="35" t="s">
        <v>197</v>
      </c>
      <c r="E59" s="55">
        <f>E49*1.8+32</f>
        <v>80.06</v>
      </c>
      <c r="F59" s="55">
        <f t="shared" ref="F59:AB59" si="4">F49*1.8+32</f>
        <v>80.06</v>
      </c>
      <c r="G59" s="55">
        <f t="shared" si="4"/>
        <v>80.06</v>
      </c>
      <c r="H59" s="55">
        <f t="shared" si="4"/>
        <v>80.06</v>
      </c>
      <c r="I59" s="55">
        <f t="shared" si="4"/>
        <v>80.06</v>
      </c>
      <c r="J59" s="55">
        <f t="shared" si="4"/>
        <v>78.080000000000013</v>
      </c>
      <c r="K59" s="55">
        <f t="shared" si="4"/>
        <v>77</v>
      </c>
      <c r="L59" s="55">
        <f t="shared" si="4"/>
        <v>75.2</v>
      </c>
      <c r="M59" s="55">
        <f t="shared" si="4"/>
        <v>75.2</v>
      </c>
      <c r="N59" s="55">
        <f t="shared" si="4"/>
        <v>75.2</v>
      </c>
      <c r="O59" s="55">
        <f t="shared" si="4"/>
        <v>75.2</v>
      </c>
      <c r="P59" s="55">
        <f t="shared" si="4"/>
        <v>75.2</v>
      </c>
      <c r="Q59" s="55">
        <f t="shared" si="4"/>
        <v>75.2</v>
      </c>
      <c r="R59" s="55">
        <f t="shared" si="4"/>
        <v>75.2</v>
      </c>
      <c r="S59" s="55">
        <f t="shared" si="4"/>
        <v>75.2</v>
      </c>
      <c r="T59" s="55">
        <f t="shared" si="4"/>
        <v>75.2</v>
      </c>
      <c r="U59" s="55">
        <f t="shared" si="4"/>
        <v>75.2</v>
      </c>
      <c r="V59" s="55">
        <f t="shared" si="4"/>
        <v>75.2</v>
      </c>
      <c r="W59" s="55">
        <f t="shared" si="4"/>
        <v>75.2</v>
      </c>
      <c r="X59" s="55">
        <f t="shared" si="4"/>
        <v>75.2</v>
      </c>
      <c r="Y59" s="55">
        <f t="shared" si="4"/>
        <v>75.2</v>
      </c>
      <c r="Z59" s="55">
        <f t="shared" si="4"/>
        <v>75.2</v>
      </c>
      <c r="AA59" s="55">
        <f t="shared" si="4"/>
        <v>80.06</v>
      </c>
      <c r="AB59" s="56">
        <f t="shared" si="4"/>
        <v>80.06</v>
      </c>
      <c r="AC59" s="57"/>
      <c r="AD59" s="57"/>
    </row>
    <row r="60" spans="1:30" x14ac:dyDescent="0.2">
      <c r="A60" s="48"/>
      <c r="B60" s="35" t="s">
        <v>11</v>
      </c>
      <c r="C60" s="35"/>
      <c r="D60" s="35" t="s">
        <v>198</v>
      </c>
      <c r="E60" s="55">
        <f t="shared" ref="E60:AB60" si="5">E50*1.8+32</f>
        <v>80.06</v>
      </c>
      <c r="F60" s="55">
        <f t="shared" si="5"/>
        <v>80.06</v>
      </c>
      <c r="G60" s="55">
        <f t="shared" si="5"/>
        <v>80.06</v>
      </c>
      <c r="H60" s="55">
        <f t="shared" si="5"/>
        <v>80.06</v>
      </c>
      <c r="I60" s="55">
        <f t="shared" si="5"/>
        <v>80.06</v>
      </c>
      <c r="J60" s="55">
        <f t="shared" si="5"/>
        <v>78.259999999999991</v>
      </c>
      <c r="K60" s="55">
        <f t="shared" si="5"/>
        <v>77</v>
      </c>
      <c r="L60" s="55">
        <f t="shared" si="5"/>
        <v>75.2</v>
      </c>
      <c r="M60" s="55">
        <f t="shared" si="5"/>
        <v>75.2</v>
      </c>
      <c r="N60" s="55">
        <f t="shared" si="5"/>
        <v>75.2</v>
      </c>
      <c r="O60" s="55">
        <f t="shared" si="5"/>
        <v>75.2</v>
      </c>
      <c r="P60" s="55">
        <f t="shared" si="5"/>
        <v>75.2</v>
      </c>
      <c r="Q60" s="55">
        <f t="shared" si="5"/>
        <v>75.2</v>
      </c>
      <c r="R60" s="55">
        <f t="shared" si="5"/>
        <v>75.2</v>
      </c>
      <c r="S60" s="55">
        <f t="shared" si="5"/>
        <v>75.2</v>
      </c>
      <c r="T60" s="55">
        <f t="shared" si="5"/>
        <v>75.2</v>
      </c>
      <c r="U60" s="55">
        <f t="shared" si="5"/>
        <v>75.2</v>
      </c>
      <c r="V60" s="55">
        <f t="shared" si="5"/>
        <v>75.2</v>
      </c>
      <c r="W60" s="55">
        <f t="shared" si="5"/>
        <v>75.2</v>
      </c>
      <c r="X60" s="55">
        <f t="shared" si="5"/>
        <v>75.2</v>
      </c>
      <c r="Y60" s="55">
        <f t="shared" si="5"/>
        <v>75.2</v>
      </c>
      <c r="Z60" s="55">
        <f t="shared" si="5"/>
        <v>75.2</v>
      </c>
      <c r="AA60" s="55">
        <f t="shared" si="5"/>
        <v>80.06</v>
      </c>
      <c r="AB60" s="56">
        <f t="shared" si="5"/>
        <v>80.06</v>
      </c>
      <c r="AC60" s="57"/>
      <c r="AD60" s="57"/>
    </row>
    <row r="61" spans="1:30" x14ac:dyDescent="0.2">
      <c r="A61" s="48"/>
      <c r="B61" s="35"/>
      <c r="C61" s="35"/>
      <c r="D61" s="35" t="s">
        <v>51</v>
      </c>
      <c r="E61" s="55">
        <f t="shared" ref="E61:AB61" si="6">E51*1.8+32</f>
        <v>80.06</v>
      </c>
      <c r="F61" s="55">
        <f t="shared" si="6"/>
        <v>80.06</v>
      </c>
      <c r="G61" s="55">
        <f t="shared" si="6"/>
        <v>80.06</v>
      </c>
      <c r="H61" s="55">
        <f t="shared" si="6"/>
        <v>80.06</v>
      </c>
      <c r="I61" s="55">
        <f t="shared" si="6"/>
        <v>80.06</v>
      </c>
      <c r="J61" s="55">
        <f t="shared" si="6"/>
        <v>80.06</v>
      </c>
      <c r="K61" s="55">
        <f t="shared" si="6"/>
        <v>80.06</v>
      </c>
      <c r="L61" s="55">
        <f t="shared" si="6"/>
        <v>80.06</v>
      </c>
      <c r="M61" s="55">
        <f t="shared" si="6"/>
        <v>80.06</v>
      </c>
      <c r="N61" s="55">
        <f t="shared" si="6"/>
        <v>80.06</v>
      </c>
      <c r="O61" s="55">
        <f t="shared" si="6"/>
        <v>80.06</v>
      </c>
      <c r="P61" s="55">
        <f t="shared" si="6"/>
        <v>80.06</v>
      </c>
      <c r="Q61" s="55">
        <f t="shared" si="6"/>
        <v>80.06</v>
      </c>
      <c r="R61" s="55">
        <f t="shared" si="6"/>
        <v>80.06</v>
      </c>
      <c r="S61" s="55">
        <f t="shared" si="6"/>
        <v>80.06</v>
      </c>
      <c r="T61" s="55">
        <f t="shared" si="6"/>
        <v>80.06</v>
      </c>
      <c r="U61" s="55">
        <f t="shared" si="6"/>
        <v>80.06</v>
      </c>
      <c r="V61" s="55">
        <f t="shared" si="6"/>
        <v>80.06</v>
      </c>
      <c r="W61" s="55">
        <f t="shared" si="6"/>
        <v>80.06</v>
      </c>
      <c r="X61" s="55">
        <f t="shared" si="6"/>
        <v>80.06</v>
      </c>
      <c r="Y61" s="55">
        <f t="shared" si="6"/>
        <v>80.06</v>
      </c>
      <c r="Z61" s="55">
        <f t="shared" si="6"/>
        <v>80.06</v>
      </c>
      <c r="AA61" s="55">
        <f t="shared" si="6"/>
        <v>80.06</v>
      </c>
      <c r="AB61" s="56">
        <f t="shared" si="6"/>
        <v>80.06</v>
      </c>
      <c r="AC61" s="57"/>
      <c r="AD61" s="57"/>
    </row>
    <row r="62" spans="1:30" x14ac:dyDescent="0.2">
      <c r="A62" s="48"/>
      <c r="B62" s="35"/>
      <c r="C62" s="35"/>
      <c r="D62" s="35" t="s">
        <v>55</v>
      </c>
      <c r="E62" s="55">
        <f t="shared" ref="E62:AB62" si="7">E52*1.8+32</f>
        <v>80.06</v>
      </c>
      <c r="F62" s="55">
        <f t="shared" si="7"/>
        <v>80.06</v>
      </c>
      <c r="G62" s="55">
        <f t="shared" si="7"/>
        <v>80.06</v>
      </c>
      <c r="H62" s="55">
        <f t="shared" si="7"/>
        <v>80.06</v>
      </c>
      <c r="I62" s="55">
        <f t="shared" si="7"/>
        <v>80.06</v>
      </c>
      <c r="J62" s="55">
        <f t="shared" si="7"/>
        <v>78.259999999999991</v>
      </c>
      <c r="K62" s="55">
        <f t="shared" si="7"/>
        <v>77</v>
      </c>
      <c r="L62" s="55">
        <f t="shared" si="7"/>
        <v>75.2</v>
      </c>
      <c r="M62" s="55">
        <f t="shared" si="7"/>
        <v>75.2</v>
      </c>
      <c r="N62" s="55">
        <f t="shared" si="7"/>
        <v>75.2</v>
      </c>
      <c r="O62" s="55">
        <f t="shared" si="7"/>
        <v>75.2</v>
      </c>
      <c r="P62" s="55">
        <f t="shared" si="7"/>
        <v>75.2</v>
      </c>
      <c r="Q62" s="55">
        <f t="shared" si="7"/>
        <v>75.2</v>
      </c>
      <c r="R62" s="55">
        <f t="shared" si="7"/>
        <v>75.2</v>
      </c>
      <c r="S62" s="55">
        <f t="shared" si="7"/>
        <v>75.2</v>
      </c>
      <c r="T62" s="55">
        <f t="shared" si="7"/>
        <v>75.2</v>
      </c>
      <c r="U62" s="55">
        <f t="shared" si="7"/>
        <v>75.2</v>
      </c>
      <c r="V62" s="55">
        <f t="shared" si="7"/>
        <v>75.2</v>
      </c>
      <c r="W62" s="55">
        <f t="shared" si="7"/>
        <v>75.2</v>
      </c>
      <c r="X62" s="55">
        <f t="shared" si="7"/>
        <v>75.2</v>
      </c>
      <c r="Y62" s="55">
        <f t="shared" si="7"/>
        <v>75.2</v>
      </c>
      <c r="Z62" s="55">
        <f t="shared" si="7"/>
        <v>75.2</v>
      </c>
      <c r="AA62" s="55">
        <f t="shared" si="7"/>
        <v>80.06</v>
      </c>
      <c r="AB62" s="56">
        <f t="shared" si="7"/>
        <v>80.06</v>
      </c>
      <c r="AC62" s="57"/>
      <c r="AD62" s="57"/>
    </row>
    <row r="63" spans="1:30" x14ac:dyDescent="0.2">
      <c r="A63" s="48"/>
      <c r="B63" s="35"/>
      <c r="C63" s="35"/>
      <c r="D63" s="35"/>
      <c r="E63" s="55"/>
      <c r="F63" s="55"/>
      <c r="G63" s="55"/>
      <c r="H63" s="55"/>
      <c r="I63" s="55"/>
      <c r="J63" s="55"/>
      <c r="K63" s="55"/>
      <c r="L63" s="55"/>
      <c r="M63" s="55"/>
      <c r="N63" s="55"/>
      <c r="O63" s="55"/>
      <c r="P63" s="55"/>
      <c r="Q63" s="55"/>
      <c r="R63" s="55"/>
      <c r="S63" s="55"/>
      <c r="T63" s="55"/>
      <c r="U63" s="55"/>
      <c r="V63" s="55"/>
      <c r="W63" s="55"/>
      <c r="X63" s="55"/>
      <c r="Y63" s="55"/>
      <c r="Z63" s="55"/>
      <c r="AA63" s="55"/>
      <c r="AB63" s="56"/>
      <c r="AC63" s="57"/>
      <c r="AD63" s="57"/>
    </row>
    <row r="64" spans="1:30" x14ac:dyDescent="0.2">
      <c r="A64" s="48" t="s">
        <v>59</v>
      </c>
      <c r="B64" s="35" t="s">
        <v>52</v>
      </c>
      <c r="C64" s="35" t="s">
        <v>48</v>
      </c>
      <c r="D64" s="35" t="s">
        <v>49</v>
      </c>
      <c r="E64" s="35">
        <v>0</v>
      </c>
      <c r="F64" s="35">
        <v>0</v>
      </c>
      <c r="G64" s="35">
        <v>0</v>
      </c>
      <c r="H64" s="35">
        <v>0</v>
      </c>
      <c r="I64" s="35">
        <v>0</v>
      </c>
      <c r="J64" s="35">
        <v>0</v>
      </c>
      <c r="K64" s="35">
        <v>0</v>
      </c>
      <c r="L64" s="35">
        <v>1</v>
      </c>
      <c r="M64" s="35">
        <v>1</v>
      </c>
      <c r="N64" s="35">
        <v>1</v>
      </c>
      <c r="O64" s="35">
        <v>1</v>
      </c>
      <c r="P64" s="35">
        <v>1</v>
      </c>
      <c r="Q64" s="35">
        <v>1</v>
      </c>
      <c r="R64" s="35">
        <v>1</v>
      </c>
      <c r="S64" s="35">
        <v>1</v>
      </c>
      <c r="T64" s="35">
        <v>1</v>
      </c>
      <c r="U64" s="35">
        <v>1</v>
      </c>
      <c r="V64" s="35">
        <v>1</v>
      </c>
      <c r="W64" s="35">
        <v>1</v>
      </c>
      <c r="X64" s="35">
        <v>1</v>
      </c>
      <c r="Y64" s="35">
        <v>1</v>
      </c>
      <c r="Z64" s="35">
        <v>1</v>
      </c>
      <c r="AA64" s="35">
        <v>0</v>
      </c>
      <c r="AB64" s="49">
        <v>0</v>
      </c>
      <c r="AC64" s="57"/>
      <c r="AD64" s="57"/>
    </row>
    <row r="65" spans="1:30" x14ac:dyDescent="0.2">
      <c r="A65" s="48"/>
      <c r="B65" s="35"/>
      <c r="C65" s="35"/>
      <c r="D65" s="35" t="s">
        <v>50</v>
      </c>
      <c r="E65" s="35">
        <v>0</v>
      </c>
      <c r="F65" s="35">
        <v>0</v>
      </c>
      <c r="G65" s="35">
        <v>0</v>
      </c>
      <c r="H65" s="35">
        <v>0</v>
      </c>
      <c r="I65" s="35">
        <v>0</v>
      </c>
      <c r="J65" s="35">
        <v>0</v>
      </c>
      <c r="K65" s="35">
        <v>0</v>
      </c>
      <c r="L65" s="35">
        <v>1</v>
      </c>
      <c r="M65" s="35">
        <v>1</v>
      </c>
      <c r="N65" s="35">
        <v>1</v>
      </c>
      <c r="O65" s="35">
        <v>1</v>
      </c>
      <c r="P65" s="35">
        <v>1</v>
      </c>
      <c r="Q65" s="35">
        <v>1</v>
      </c>
      <c r="R65" s="35">
        <v>1</v>
      </c>
      <c r="S65" s="35">
        <v>1</v>
      </c>
      <c r="T65" s="35">
        <v>1</v>
      </c>
      <c r="U65" s="35">
        <v>1</v>
      </c>
      <c r="V65" s="35">
        <v>1</v>
      </c>
      <c r="W65" s="35">
        <v>0</v>
      </c>
      <c r="X65" s="35">
        <v>0</v>
      </c>
      <c r="Y65" s="35">
        <v>0</v>
      </c>
      <c r="Z65" s="35">
        <v>0</v>
      </c>
      <c r="AA65" s="35">
        <v>0</v>
      </c>
      <c r="AB65" s="49">
        <v>0</v>
      </c>
      <c r="AC65" s="57"/>
      <c r="AD65" s="57"/>
    </row>
    <row r="66" spans="1:30" x14ac:dyDescent="0.2">
      <c r="A66" s="48"/>
      <c r="B66" s="35"/>
      <c r="C66" s="35"/>
      <c r="D66" s="35" t="s">
        <v>51</v>
      </c>
      <c r="E66" s="35">
        <v>0</v>
      </c>
      <c r="F66" s="35">
        <v>0</v>
      </c>
      <c r="G66" s="35">
        <v>0</v>
      </c>
      <c r="H66" s="35">
        <v>0</v>
      </c>
      <c r="I66" s="35">
        <v>0</v>
      </c>
      <c r="J66" s="35">
        <v>0</v>
      </c>
      <c r="K66" s="35">
        <v>0</v>
      </c>
      <c r="L66" s="35">
        <v>0</v>
      </c>
      <c r="M66" s="35">
        <v>0</v>
      </c>
      <c r="N66" s="35">
        <v>0</v>
      </c>
      <c r="O66" s="35">
        <v>0</v>
      </c>
      <c r="P66" s="35">
        <v>0</v>
      </c>
      <c r="Q66" s="35">
        <v>0</v>
      </c>
      <c r="R66" s="35">
        <v>0</v>
      </c>
      <c r="S66" s="35">
        <v>0</v>
      </c>
      <c r="T66" s="35">
        <v>0</v>
      </c>
      <c r="U66" s="35">
        <v>0</v>
      </c>
      <c r="V66" s="35">
        <v>0</v>
      </c>
      <c r="W66" s="35">
        <v>0</v>
      </c>
      <c r="X66" s="35">
        <v>0</v>
      </c>
      <c r="Y66" s="35">
        <v>0</v>
      </c>
      <c r="Z66" s="35">
        <v>0</v>
      </c>
      <c r="AA66" s="35">
        <v>0</v>
      </c>
      <c r="AB66" s="49">
        <v>0</v>
      </c>
      <c r="AC66" s="57"/>
      <c r="AD66" s="57"/>
    </row>
    <row r="67" spans="1:30" x14ac:dyDescent="0.2">
      <c r="A67" s="48"/>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c r="AB67" s="49"/>
      <c r="AC67" s="57"/>
      <c r="AD67" s="57"/>
    </row>
    <row r="68" spans="1:30" x14ac:dyDescent="0.2">
      <c r="A68" s="58" t="s">
        <v>60</v>
      </c>
      <c r="B68" s="59" t="s">
        <v>52</v>
      </c>
      <c r="C68" s="59" t="s">
        <v>48</v>
      </c>
      <c r="D68" s="59" t="s">
        <v>53</v>
      </c>
      <c r="E68" s="59">
        <v>1</v>
      </c>
      <c r="F68" s="59">
        <v>1</v>
      </c>
      <c r="G68" s="59">
        <v>1</v>
      </c>
      <c r="H68" s="59">
        <v>1</v>
      </c>
      <c r="I68" s="59">
        <v>1</v>
      </c>
      <c r="J68" s="59">
        <v>1</v>
      </c>
      <c r="K68" s="59">
        <v>1</v>
      </c>
      <c r="L68" s="59">
        <v>1</v>
      </c>
      <c r="M68" s="59">
        <v>1</v>
      </c>
      <c r="N68" s="59">
        <v>1</v>
      </c>
      <c r="O68" s="59">
        <v>1</v>
      </c>
      <c r="P68" s="59">
        <v>1</v>
      </c>
      <c r="Q68" s="59">
        <v>1</v>
      </c>
      <c r="R68" s="59">
        <v>1</v>
      </c>
      <c r="S68" s="59">
        <v>1</v>
      </c>
      <c r="T68" s="59">
        <v>1</v>
      </c>
      <c r="U68" s="59">
        <v>1</v>
      </c>
      <c r="V68" s="59">
        <v>1</v>
      </c>
      <c r="W68" s="59">
        <v>1</v>
      </c>
      <c r="X68" s="59">
        <v>1</v>
      </c>
      <c r="Y68" s="59">
        <v>1</v>
      </c>
      <c r="Z68" s="59">
        <v>1</v>
      </c>
      <c r="AA68" s="59">
        <v>1</v>
      </c>
      <c r="AB68" s="60">
        <v>1</v>
      </c>
      <c r="AC68" s="57"/>
      <c r="AD68" s="57"/>
    </row>
    <row r="69" spans="1:30" ht="13" x14ac:dyDescent="0.2">
      <c r="A69" s="86" t="s">
        <v>246</v>
      </c>
      <c r="B69" s="87" t="s">
        <v>247</v>
      </c>
      <c r="C69" s="57"/>
      <c r="D69" s="57"/>
      <c r="E69" s="57"/>
      <c r="F69" s="57"/>
      <c r="G69" s="57"/>
      <c r="H69" s="57"/>
      <c r="I69" s="57"/>
      <c r="J69" s="57"/>
      <c r="K69" s="57"/>
      <c r="L69" s="57"/>
      <c r="M69" s="57"/>
      <c r="N69" s="57"/>
      <c r="O69" s="57"/>
      <c r="P69" s="57"/>
      <c r="Q69" s="57"/>
      <c r="R69" s="57"/>
      <c r="S69" s="57"/>
      <c r="T69" s="57"/>
      <c r="U69" s="57"/>
      <c r="V69" s="57"/>
      <c r="W69" s="57"/>
      <c r="X69" s="57"/>
      <c r="Y69" s="57"/>
      <c r="Z69" s="57"/>
      <c r="AA69" s="57"/>
      <c r="AB69" s="57"/>
      <c r="AC69" s="57"/>
      <c r="AD69" s="57"/>
    </row>
  </sheetData>
  <customSheetViews>
    <customSheetView guid="{76B31FA6-86C0-4976-9399-063E4EF8EAF6}" hiddenRows="1" showRuler="0">
      <pane xSplit="4" ySplit="1" topLeftCell="E2" activePane="bottomRight" state="frozen"/>
      <selection pane="bottomRight" activeCell="Q4" sqref="Q4"/>
      <pageMargins left="0.75" right="0.75" top="1" bottom="1" header="0.5" footer="0.5"/>
      <pageSetup orientation="portrait" horizontalDpi="300" verticalDpi="300" r:id="rId1"/>
      <headerFooter alignWithMargins="0"/>
    </customSheetView>
  </customSheetViews>
  <mergeCells count="1">
    <mergeCell ref="A26:AB26"/>
  </mergeCells>
  <phoneticPr fontId="3" type="noConversion"/>
  <pageMargins left="0.75" right="0.75" top="1" bottom="1" header="0.5" footer="0.5"/>
  <pageSetup orientation="portrait" horizontalDpi="300" verticalDpi="300" r:id="rId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Readme</vt:lpstr>
      <vt:lpstr>Building Description</vt:lpstr>
      <vt:lpstr>Zone Summary</vt:lpstr>
      <vt:lpstr>Lighting</vt:lpstr>
      <vt:lpstr>Occupancy</vt:lpstr>
      <vt:lpstr>Electric Equipment</vt:lpstr>
      <vt:lpstr>Ventilation</vt:lpstr>
      <vt:lpstr>Outdoor Air</vt:lpstr>
      <vt:lpstr>Schedules</vt:lpstr>
      <vt:lpstr>SchedulePlots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Xie, Yulong</dc:creator>
  <cp:lastModifiedBy>Im, Piljae</cp:lastModifiedBy>
  <cp:lastPrinted>2011-02-26T00:41:28Z</cp:lastPrinted>
  <dcterms:created xsi:type="dcterms:W3CDTF">2008-01-14T18:21:26Z</dcterms:created>
  <dcterms:modified xsi:type="dcterms:W3CDTF">2019-11-15T18:51:58Z</dcterms:modified>
</cp:coreProperties>
</file>