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5605" yWindow="-15" windowWidth="25605" windowHeight="164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2" l="1"/>
  <c r="N9" i="2"/>
  <c r="N10" i="2"/>
  <c r="N8" i="2"/>
  <c r="B22" i="7"/>
  <c r="B35" i="7"/>
  <c r="B34" i="7"/>
  <c r="B33" i="7"/>
  <c r="B32" i="7"/>
  <c r="B31" i="7"/>
  <c r="B30" i="7"/>
  <c r="B29" i="7"/>
  <c r="B28" i="7"/>
  <c r="B27" i="7"/>
  <c r="B26" i="7"/>
  <c r="B25" i="7"/>
  <c r="B24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<sst xmlns="http://schemas.openxmlformats.org/spreadsheetml/2006/main" count="2307" uniqueCount="799">
  <si>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</si>
  <si>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</si>
  <si>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</si>
  <si>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</si>
  <si>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</si>
  <si>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</si>
  <si>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</si>
  <si>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</si>
  <si>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</si>
  <si>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</si>
  <si>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</si>
  <si>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</si>
  <si>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</si>
  <si>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</si>
  <si>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</si>
  <si>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</si>
  <si>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</si>
  <si>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</si>
  <si>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</si>
  <si>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</si>
  <si>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</si>
  <si>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</si>
  <si>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</si>
  <si>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</si>
  <si>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</si>
  <si>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</si>
  <si>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</si>
  <si>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</si>
  <si>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</si>
  <si>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</si>
  <si>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</si>
  <si>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</si>
  <si>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</si>
  <si>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</si>
  <si>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</si>
  <si>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</si>
  <si>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</si>
  <si>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</si>
  <si>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</si>
  <si>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</si>
  <si>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</si>
  <si>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</si>
  <si>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</si>
  <si>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</si>
  <si>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</si>
  <si>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</si>
  <si>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</si>
  <si>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</si>
  <si>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</si>
  <si>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</si>
  <si>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</si>
  <si>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</si>
  <si>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</si>
  <si>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</si>
  <si>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</si>
  <si>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</si>
  <si>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</si>
  <si>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</si>
  <si>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</si>
  <si>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</si>
  <si>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</si>
  <si>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</si>
  <si>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</si>
  <si>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</si>
  <si>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</si>
  <si>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</si>
  <si>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</si>
  <si>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</si>
  <si>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</si>
  <si>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</si>
  <si>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</si>
  <si>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</si>
  <si>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</si>
  <si>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</si>
  <si>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</si>
  <si>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</si>
  <si>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</si>
  <si>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</si>
  <si>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</si>
  <si>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</si>
  <si>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</si>
  <si>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</si>
  <si>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</si>
  <si>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</si>
  <si>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</si>
  <si>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</si>
  <si>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</si>
  <si>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</si>
  <si>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</si>
  <si>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</si>
  <si>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</si>
  <si>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</si>
  <si>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</si>
  <si>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</si>
  <si>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</si>
  <si>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</si>
  <si>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</si>
  <si>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</si>
  <si>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</si>
  <si>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</si>
  <si>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</si>
  <si>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</si>
  <si>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</si>
  <si>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</si>
  <si>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</si>
  <si>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</si>
  <si>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</si>
  <si>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</si>
  <si>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</si>
  <si>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</si>
  <si>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</si>
  <si>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</si>
  <si>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</si>
  <si>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</si>
  <si>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</si>
  <si>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</si>
  <si>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</si>
  <si>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</si>
  <si>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</si>
  <si>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</si>
  <si>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</si>
  <si>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</si>
  <si>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</si>
  <si>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</si>
  <si>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</si>
  <si>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</si>
  <si>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</si>
  <si>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</si>
  <si>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</si>
  <si>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</si>
  <si>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</si>
  <si>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</si>
  <si>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</si>
  <si>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</si>
  <si>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</si>
  <si>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</si>
  <si>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</si>
  <si>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</si>
  <si>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</si>
  <si>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</si>
  <si>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</si>
  <si>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</si>
  <si>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</si>
  <si>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</si>
  <si>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</si>
  <si>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</si>
  <si>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</si>
  <si>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</si>
  <si>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</si>
  <si>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</si>
  <si>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</si>
  <si>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</si>
  <si>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</si>
  <si>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</si>
  <si>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</si>
  <si>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</si>
  <si>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</si>
  <si>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</si>
  <si>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</si>
  <si>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</si>
  <si>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</si>
  <si>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</si>
  <si>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</si>
  <si>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</si>
  <si>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</si>
  <si>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</si>
  <si>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</si>
  <si>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</si>
  <si>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</si>
  <si>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</si>
  <si>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</si>
  <si>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</si>
  <si>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</si>
  <si>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</si>
  <si>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</si>
  <si>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</si>
  <si>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</si>
  <si>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</si>
  <si>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</si>
  <si>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</si>
  <si>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</si>
  <si>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</si>
  <si>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</si>
  <si>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</si>
  <si>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</si>
  <si>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</si>
  <si>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</si>
  <si>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</si>
  <si>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</si>
  <si>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</si>
  <si>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</si>
  <si>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</si>
  <si>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</si>
  <si>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</si>
  <si>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</si>
  <si>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</si>
  <si>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</si>
  <si>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</si>
  <si>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</si>
  <si>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</si>
  <si>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</si>
  <si>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</si>
  <si>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</si>
  <si>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</si>
  <si>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</si>
  <si>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</si>
  <si>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</si>
  <si>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</si>
  <si>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</si>
  <si>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</si>
  <si>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</si>
  <si>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</si>
  <si>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</si>
  <si>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</si>
  <si>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</si>
  <si>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</si>
  <si>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</si>
  <si>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</si>
  <si>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</si>
  <si>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</si>
  <si>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</si>
  <si>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</si>
  <si>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</si>
  <si>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</si>
  <si>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</si>
  <si>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</si>
  <si>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</si>
  <si>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</si>
  <si>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</si>
  <si>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</si>
  <si>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</si>
  <si>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</si>
  <si>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</si>
  <si>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</si>
  <si>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</si>
  <si>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</si>
  <si>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</si>
  <si>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</si>
  <si>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</si>
  <si>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</si>
  <si>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</si>
  <si>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</si>
  <si>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</si>
  <si>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</si>
  <si>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</si>
  <si>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</si>
  <si>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</si>
  <si>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</si>
  <si>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</si>
  <si>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</si>
  <si>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</si>
  <si>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</si>
  <si>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</si>
  <si>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</si>
  <si>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</si>
  <si>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</si>
  <si>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</si>
  <si>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</si>
  <si>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</si>
  <si>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</si>
  <si>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</si>
  <si>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</si>
  <si>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</si>
  <si>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</si>
  <si>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</si>
  <si>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</si>
  <si>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</si>
  <si>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</si>
  <si>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</si>
  <si>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</si>
  <si>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</si>
  <si>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</si>
  <si>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</si>
  <si>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</si>
  <si>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</si>
  <si>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</si>
  <si>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</si>
  <si>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</si>
  <si>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</si>
  <si>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</si>
  <si>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</si>
  <si>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</si>
  <si>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</si>
  <si>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</si>
  <si>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</si>
  <si>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</si>
  <si>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</si>
  <si>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</si>
  <si>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</si>
  <si>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</si>
  <si>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</si>
  <si>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</si>
  <si>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</si>
  <si>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</si>
  <si>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</si>
  <si>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</si>
  <si>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</si>
  <si>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</si>
  <si>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</si>
  <si>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</si>
  <si>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</si>
  <si>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</si>
  <si>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</si>
  <si>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</si>
  <si>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</si>
  <si>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</si>
  <si>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</si>
  <si>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</si>
  <si>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</si>
  <si>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</si>
  <si>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</si>
  <si>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</si>
  <si>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</si>
  <si>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</si>
  <si>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</si>
  <si>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</si>
  <si>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</si>
  <si>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</si>
  <si>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</si>
  <si>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</si>
  <si>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</si>
  <si>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</si>
  <si>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</si>
  <si>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</si>
  <si>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</si>
  <si>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</si>
  <si>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</si>
  <si>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</si>
  <si>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</si>
  <si>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</si>
  <si>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</si>
  <si>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</si>
  <si>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</si>
  <si>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</si>
  <si>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</si>
  <si>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</si>
  <si>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</si>
  <si>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</si>
  <si>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</si>
  <si>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</si>
  <si>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</si>
  <si>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</si>
  <si>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</si>
  <si>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</si>
  <si>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</si>
  <si>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</si>
  <si>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</si>
  <si>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</si>
  <si>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</si>
  <si>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</si>
  <si>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</si>
  <si>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</si>
  <si>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</si>
  <si>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</si>
  <si>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</si>
  <si>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</si>
  <si>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</si>
  <si>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</si>
  <si>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</si>
  <si>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</si>
  <si>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</si>
  <si>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</si>
  <si>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</si>
  <si>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</si>
  <si>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</si>
  <si>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</si>
  <si>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</si>
  <si>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</si>
  <si>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</si>
  <si>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</si>
  <si>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</si>
  <si>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</si>
  <si>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</si>
  <si>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</si>
  <si>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</si>
  <si>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</si>
  <si>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</si>
  <si>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</si>
  <si>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</si>
  <si>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</si>
  <si>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</si>
  <si>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</si>
  <si>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</si>
  <si>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</si>
  <si>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</si>
  <si>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</si>
  <si>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</si>
  <si>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</si>
  <si>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</si>
  <si>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</si>
  <si>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</si>
  <si>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</si>
  <si>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</si>
  <si>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</si>
  <si>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</si>
  <si>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</si>
  <si>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</si>
  <si>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</si>
  <si>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</si>
  <si>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</si>
  <si>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</si>
  <si>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</si>
  <si>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</si>
  <si>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</si>
  <si>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</si>
  <si>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</si>
  <si>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</si>
  <si>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</si>
  <si>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</si>
  <si>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</si>
  <si>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</si>
  <si>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</si>
  <si>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</si>
  <si>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</si>
  <si>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</si>
  <si>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</si>
  <si>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</si>
  <si>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</si>
  <si>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</si>
  <si>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</si>
  <si>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</si>
  <si>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</si>
  <si>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</si>
  <si>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</si>
  <si>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</si>
  <si>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</si>
  <si>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</si>
  <si>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</si>
  <si>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</si>
  <si>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</si>
  <si>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</si>
  <si>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</si>
  <si>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</si>
  <si>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</si>
  <si>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</si>
  <si>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</si>
  <si>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</si>
  <si>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</si>
  <si>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</si>
  <si>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</si>
  <si>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</si>
  <si>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</si>
  <si>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</si>
  <si>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</si>
  <si>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</si>
  <si>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</si>
  <si>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</si>
  <si>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</si>
  <si>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</si>
  <si>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</si>
  <si>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</si>
  <si>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</si>
  <si>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</si>
  <si>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</si>
  <si>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</si>
  <si>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</si>
  <si>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</si>
  <si>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</si>
  <si>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</si>
  <si>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</si>
  <si>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</si>
  <si>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</si>
  <si>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</si>
  <si>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</si>
  <si>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</si>
  <si>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</si>
  <si>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</si>
  <si>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</si>
  <si>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</si>
  <si>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</si>
  <si>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</si>
  <si>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</si>
  <si>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</si>
  <si>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</si>
  <si>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</si>
  <si>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</si>
  <si>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</si>
  <si>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</si>
  <si>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</si>
  <si>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</si>
  <si>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</si>
  <si>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</si>
  <si>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</si>
  <si>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</si>
  <si>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</si>
  <si>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</si>
  <si>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</si>
  <si>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</si>
  <si>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</si>
  <si>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</si>
  <si>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</si>
  <si>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</si>
  <si>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</si>
  <si>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</si>
  <si>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</si>
  <si>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</si>
  <si>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</si>
  <si>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</si>
  <si>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</si>
  <si>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</si>
  <si>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</si>
  <si>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</si>
  <si>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</si>
  <si>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</si>
  <si>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</si>
  <si>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</si>
  <si>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</si>
  <si>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</si>
  <si>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</si>
  <si>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</si>
  <si>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</si>
  <si>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</si>
  <si>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</si>
  <si>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</si>
  <si>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</si>
  <si>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</si>
  <si>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</si>
  <si>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</si>
  <si>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</si>
  <si>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</si>
  <si>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</si>
  <si>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</si>
  <si>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</si>
  <si>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</si>
  <si>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</si>
  <si>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</si>
  <si>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</si>
  <si>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</si>
  <si>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</si>
  <si>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</si>
  <si>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</si>
  <si>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</si>
  <si>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</si>
  <si>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</si>
  <si>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</si>
  <si>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</si>
  <si>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</si>
  <si>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</si>
  <si>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</si>
  <si>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</si>
  <si>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</si>
  <si>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</si>
  <si>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</si>
  <si>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</si>
  <si>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</si>
  <si>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</si>
  <si>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</si>
  <si>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</si>
  <si>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</si>
  <si>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</si>
  <si>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</si>
  <si>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</si>
  <si>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</si>
  <si>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</si>
  <si>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</si>
  <si>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</si>
  <si>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</si>
  <si>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</si>
  <si>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</si>
  <si>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</si>
  <si>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</si>
  <si>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</si>
  <si>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</si>
  <si>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</si>
  <si>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</si>
  <si>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</si>
  <si>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</si>
  <si>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</si>
  <si>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</si>
  <si>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</si>
  <si>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</si>
  <si>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</si>
  <si>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</si>
  <si>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</si>
  <si>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</si>
  <si>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</si>
  <si>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</si>
  <si>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</si>
  <si>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</si>
  <si>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</si>
  <si>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</si>
  <si>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</si>
  <si>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</si>
  <si>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</si>
  <si>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</si>
  <si>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</si>
  <si>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</si>
  <si>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</si>
  <si>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</si>
  <si>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</si>
  <si>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</si>
  <si>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</si>
  <si>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</si>
  <si>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</si>
  <si>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</si>
  <si>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</si>
  <si>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</si>
  <si>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</si>
  <si>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</si>
  <si>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</si>
  <si>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</si>
  <si>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</si>
  <si>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</si>
  <si>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</si>
  <si>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</si>
  <si>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</si>
  <si>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</si>
  <si>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</si>
  <si>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</si>
  <si>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</si>
  <si>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</si>
  <si>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</si>
  <si>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</si>
  <si>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</si>
  <si>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</si>
  <si>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</si>
  <si>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</si>
  <si>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</si>
  <si>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</si>
  <si>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</si>
  <si>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</si>
  <si>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</si>
  <si>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</si>
  <si>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</si>
  <si>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</si>
  <si>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</si>
  <si>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</si>
  <si>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</si>
  <si>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</si>
  <si>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</si>
  <si>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</si>
  <si>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</si>
  <si>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</si>
  <si>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</si>
  <si>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</si>
  <si>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</si>
  <si>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</si>
  <si>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</si>
  <si>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</si>
  <si>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</si>
  <si>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</si>
  <si>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</si>
  <si>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</si>
  <si>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</si>
  <si>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</si>
  <si>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</si>
  <si>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</si>
  <si>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</si>
  <si>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</si>
  <si>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</si>
  <si>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</si>
  <si>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</si>
  <si>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</si>
  <si>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</si>
  <si>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</si>
  <si>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</si>
  <si>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</si>
  <si>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</si>
  <si>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</si>
  <si>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</si>
  <si>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</si>
  <si>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</si>
  <si>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</si>
  <si>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</si>
  <si>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</si>
  <si>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</si>
  <si>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</si>
  <si>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</si>
  <si>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</si>
  <si>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</si>
  <si>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</si>
  <si>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</si>
  <si>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</si>
  <si>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</si>
  <si>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</si>
  <si>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</si>
  <si>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</si>
  <si>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</si>
  <si>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</si>
  <si>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</si>
  <si>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</si>
  <si>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</si>
  <si>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</si>
  <si>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</si>
  <si>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</si>
  <si>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</si>
  <si>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</si>
  <si>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</si>
  <si>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</si>
  <si>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</si>
  <si>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</si>
  <si>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</si>
  <si>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</si>
  <si>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../measures</t>
  </si>
  <si>
    <t>../weather/USA_CO_Denver.Intl.AP.725650_TMY3.epw</t>
  </si>
  <si>
    <t>Can be used as worker</t>
  </si>
  <si>
    <t>Recommended for worker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</si>
  <si>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</si>
  <si>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</si>
  <si>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</si>
  <si>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</si>
  <si>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</si>
  <si>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</si>
  <si>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</si>
  <si>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</si>
  <si>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</si>
  <si>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</si>
  <si>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</si>
  <si>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</si>
  <si>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</si>
  <si>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</si>
  <si>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</si>
  <si>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</si>
  <si>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</si>
  <si>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</si>
  <si>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</si>
  <si>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</si>
  <si>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</si>
  <si>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</si>
  <si>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</si>
  <si>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</si>
  <si>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</si>
  <si>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</si>
  <si>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</si>
  <si>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</si>
  <si>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</si>
  <si>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</si>
  <si>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</si>
  <si>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normal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</si>
  <si>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</si>
  <si>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</si>
  <si>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</si>
  <si>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</si>
  <si>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</si>
  <si>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</si>
  <si>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</si>
  <si>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1.17.0</t>
  </si>
  <si>
    <t>URBANopt Baseline 0809a (setup)</t>
  </si>
  <si>
    <t>Empty Model</t>
  </si>
  <si>
    <t>../seeds/empty.osm</t>
  </si>
  <si>
    <t>ChangeBuildingLocation</t>
  </si>
  <si>
    <t>SetBuildingType</t>
  </si>
  <si>
    <t>urban_building_type</t>
  </si>
  <si>
    <t>StandardReports</t>
  </si>
  <si>
    <t>UbranBuildingType</t>
  </si>
  <si>
    <t>UrbanBuildingTypeEPlus</t>
  </si>
  <si>
    <t>Weather Directory</t>
  </si>
  <si>
    <t>Weather File name</t>
  </si>
  <si>
    <t>weather_directory</t>
  </si>
  <si>
    <t>weather_file_name</t>
  </si>
  <si>
    <t>Total Building Floor Area</t>
  </si>
  <si>
    <t>Window to Wall Ratio</t>
  </si>
  <si>
    <t>Number of Floors</t>
  </si>
  <si>
    <t>Floor to Floor Height</t>
  </si>
  <si>
    <t>Surface Matching</t>
  </si>
  <si>
    <t>Make Thermal Zones from Spaces</t>
  </si>
  <si>
    <t>floor_area</t>
  </si>
  <si>
    <t>window_to_wall_ratio</t>
  </si>
  <si>
    <t>number_of_stories</t>
  </si>
  <si>
    <t>floor_to_floor_height</t>
  </si>
  <si>
    <t>Building Type</t>
  </si>
  <si>
    <t>building_type</t>
  </si>
  <si>
    <t>Mixed Type 1</t>
  </si>
  <si>
    <t>mixed_type_1</t>
  </si>
  <si>
    <t>Mixed Type 1 Percentage</t>
  </si>
  <si>
    <t>mixed_type_1_percentage</t>
  </si>
  <si>
    <t>Number of Residential Units</t>
  </si>
  <si>
    <t>number_of_residential_units</t>
  </si>
  <si>
    <t>Mixed Type 2 Percentage</t>
  </si>
  <si>
    <t>mixed_type_2_percentage</t>
  </si>
  <si>
    <t>Mixed Type 2</t>
  </si>
  <si>
    <t>mixed_type_2</t>
  </si>
  <si>
    <t>Mixed Type 3 Percentage</t>
  </si>
  <si>
    <t>mixed_type_3_percentage</t>
  </si>
  <si>
    <t>Mixed Type 3</t>
  </si>
  <si>
    <t>mixed_type_3</t>
  </si>
  <si>
    <t>Mixed Type 4</t>
  </si>
  <si>
    <t>mixed_type_4</t>
  </si>
  <si>
    <t>Mixed Type 4 Percentage</t>
  </si>
  <si>
    <t>mixed_type_4_percentage</t>
  </si>
  <si>
    <t>Heating source to model</t>
  </si>
  <si>
    <t>Cooling source to model</t>
  </si>
  <si>
    <t>heating_source</t>
  </si>
  <si>
    <t>cooling_source</t>
  </si>
  <si>
    <t>Gas</t>
  </si>
  <si>
    <t>Electric</t>
  </si>
  <si>
    <t>../../weather</t>
  </si>
  <si>
    <t>USA_CO_Denver.Intl.AP.725650_TMY3.epw</t>
  </si>
  <si>
    <t>["USA_CO_Denver.Intl.AP.725650_TMY3.epw","USA_CA_Los.Angeles.Intl.AP.722950_TMY3","USA_CA_San.Francisco.Intl.AP.724940_TMY3","USA_OR_Portland.726980_TMY2"]</t>
  </si>
  <si>
    <t>discrete</t>
  </si>
  <si>
    <t>urban_building_type_e_plus</t>
  </si>
  <si>
    <t>["Gas","Electric","District Hot Water","District Ambient Water"]</t>
  </si>
  <si>
    <t>["Electric,"District Chilled Water","District Ambient Water"]</t>
  </si>
  <si>
    <t>Mixed use</t>
  </si>
  <si>
    <t>Big Space</t>
  </si>
  <si>
    <t>Not as Big Space</t>
  </si>
  <si>
    <t>Smaller Space</t>
  </si>
  <si>
    <t>Smallest Space</t>
  </si>
  <si>
    <t>["Mixed use","Mobile Home","Something Random Building Type"]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</si>
</sst>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5" fillId="15" borderId="0" xfId="0" applyFont="1" applyFill="1"/>
    <xf numFmtId="0" fontId="0" fillId="15" borderId="0" xfId="0" applyFill="1"/>
    <xf numFmtId="0" fontId="0" fillId="3" borderId="1" xfId="0" applyFill="1" applyBorder="1" applyAlignment="1">
      <alignment horizontal="left" wrapText="1"/>
    </xf>
    <xf numFmtId="0" fontId="6" fillId="15" borderId="0" xfId="0" applyFont="1" applyFill="1"/>
    <xf numFmtId="0" fontId="7" fillId="11" borderId="0" xfId="0" applyFont="1" applyFill="1" applyAlignment="1">
      <alignment horizontal="center"/>
    </xf>
    <xf numFmtId="0" fontId="5" fillId="0" borderId="0" xfId="0" applyFont="1" applyFill="1"/>
    <xf numFmtId="0" fontId="6" fillId="0" borderId="0" xfId="0" applyFont="1" applyFill="1"/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5" workbookViewId="0">
      <selection activeCell="B24" sqref="B24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855468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x14ac:dyDescent="0.25">
      <c r="A1" s="12"/>
      <c r="B1" s="19"/>
      <c r="C1" s="12"/>
      <c r="D1" s="13"/>
      <c r="E1" s="13"/>
      <c r="F1" s="13" t="s">
        <v>5</v>
      </c>
    </row>
    <row r="2" spans="1:6" s="7" customFormat="1" x14ac:dyDescent="0.25">
      <c r="A2" s="6" t="s">
        <v>434</v>
      </c>
      <c r="B2" s="18"/>
      <c r="C2" s="8"/>
      <c r="D2" s="8"/>
      <c r="E2" s="8"/>
      <c r="F2" s="8"/>
    </row>
    <row r="3" spans="1:6" x14ac:dyDescent="0.25">
      <c r="A3" s="1" t="s">
        <v>435</v>
      </c>
      <c r="B3" s="17" t="s">
        <v>705</v>
      </c>
      <c r="F3" s="1" t="s">
        <v>436</v>
      </c>
    </row>
    <row r="4" spans="1:6" ht="30" x14ac:dyDescent="0.25">
      <c r="A4" s="1" t="s">
        <v>457</v>
      </c>
      <c r="B4" s="16" t="s">
        <v>721</v>
      </c>
      <c r="F4" s="2" t="s">
        <v>458</v>
      </c>
    </row>
    <row r="5" spans="1:6" ht="75" x14ac:dyDescent="0.25">
      <c r="A5" s="1" t="s">
        <v>468</v>
      </c>
      <c r="B5" s="17" t="s">
        <v>736</v>
      </c>
      <c r="F5" s="2" t="s">
        <v>609</v>
      </c>
    </row>
    <row r="6" spans="1:6" ht="45.95" customHeight="1" x14ac:dyDescent="0.25">
      <c r="A6" s="1" t="s">
        <v>469</v>
      </c>
      <c r="B6" s="16" t="s">
        <v>722</v>
      </c>
      <c r="F6" s="2" t="s">
        <v>471</v>
      </c>
    </row>
    <row r="7" spans="1:6" x14ac:dyDescent="0.25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30" x14ac:dyDescent="0.25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30" x14ac:dyDescent="0.25">
      <c r="A9" s="1" t="s">
        <v>459</v>
      </c>
      <c r="B9" s="16">
        <v>0</v>
      </c>
      <c r="C9" s="3"/>
      <c r="D9" s="23" t="s">
        <v>649</v>
      </c>
      <c r="E9" s="23" t="str">
        <f>"$"&amp;VALUE(LEFT(E7,5))+B9*VALUE(LEFT(E8,5))&amp;"/hour"</f>
        <v>$0.28/hour</v>
      </c>
      <c r="F9" s="2" t="s">
        <v>704</v>
      </c>
    </row>
    <row r="11" spans="1:6" s="7" customFormat="1" x14ac:dyDescent="0.25">
      <c r="A11" s="6" t="s">
        <v>27</v>
      </c>
      <c r="B11" s="18"/>
      <c r="C11" s="6"/>
      <c r="D11" s="8"/>
      <c r="E11" s="8"/>
      <c r="F11" s="8"/>
    </row>
    <row r="12" spans="1:6" x14ac:dyDescent="0.25">
      <c r="A12" s="1" t="s">
        <v>38</v>
      </c>
      <c r="B12" s="16" t="s">
        <v>737</v>
      </c>
      <c r="F12" s="1" t="s">
        <v>470</v>
      </c>
    </row>
    <row r="13" spans="1:6" x14ac:dyDescent="0.25">
      <c r="A13" s="1" t="s">
        <v>24</v>
      </c>
      <c r="B13" s="16" t="s">
        <v>693</v>
      </c>
      <c r="F13" s="22" t="s">
        <v>610</v>
      </c>
    </row>
    <row r="14" spans="1:6" x14ac:dyDescent="0.25">
      <c r="A14" s="1" t="s">
        <v>25</v>
      </c>
      <c r="B14" s="16" t="s">
        <v>451</v>
      </c>
      <c r="F14" s="22" t="s">
        <v>610</v>
      </c>
    </row>
    <row r="15" spans="1:6" x14ac:dyDescent="0.25">
      <c r="A15" s="1" t="s">
        <v>463</v>
      </c>
      <c r="B15" s="17" t="s">
        <v>464</v>
      </c>
      <c r="F15" s="1" t="s">
        <v>436</v>
      </c>
    </row>
    <row r="16" spans="1:6" x14ac:dyDescent="0.25">
      <c r="A16" s="1" t="s">
        <v>465</v>
      </c>
      <c r="B16" s="17" t="s">
        <v>543</v>
      </c>
      <c r="F16" s="1" t="s">
        <v>436</v>
      </c>
    </row>
    <row r="18" spans="1:6" s="2" customFormat="1" ht="60" x14ac:dyDescent="0.25">
      <c r="A18" s="6" t="s">
        <v>26</v>
      </c>
      <c r="B18" s="18" t="s">
        <v>604</v>
      </c>
      <c r="C18" s="6"/>
      <c r="D18" s="6"/>
      <c r="E18" s="6"/>
      <c r="F18" s="8" t="s">
        <v>456</v>
      </c>
    </row>
    <row r="19" spans="1:6" x14ac:dyDescent="0.25">
      <c r="A19" s="1" t="s">
        <v>452</v>
      </c>
      <c r="B19" s="16" t="s">
        <v>15</v>
      </c>
    </row>
    <row r="20" spans="1:6" s="22" customFormat="1" x14ac:dyDescent="0.25">
      <c r="B20" s="17"/>
      <c r="D20" s="2"/>
      <c r="E20" s="2"/>
    </row>
    <row r="21" spans="1:6" s="2" customFormat="1" ht="60" x14ac:dyDescent="0.25">
      <c r="A21" s="6" t="s">
        <v>450</v>
      </c>
      <c r="B21" s="18" t="s">
        <v>607</v>
      </c>
      <c r="C21" s="6" t="s">
        <v>605</v>
      </c>
      <c r="D21" s="6" t="s">
        <v>606</v>
      </c>
      <c r="E21" s="6"/>
      <c r="F21" s="8" t="s">
        <v>456</v>
      </c>
    </row>
    <row r="22" spans="1:6" x14ac:dyDescent="0.25">
      <c r="A22" s="22" t="str">
        <f>IF(LEN(INDEX(Lookups!$C$19:$AI$28,1,3*MATCH(Setup!$B19,Lookups!$A$19:$A$30,0)-2))=0,"",INDEX(Lookups!$C$19:$AI$28,1,3*MATCH(Setup!$B19,Lookups!$A$19:$A$30,0)-2))</f>
        <v>Sample Method</v>
      </c>
      <c r="B22" s="17" t="str">
        <f>IF(D22&lt;&gt;"",D22,IF(LEN(INDEX(Lookups!$C$19:$AI$28,1,3*MATCH(Setup!$B19,Lookups!$A$19:$A$30,0)-1))=0,"",INDEX(Lookups!$C$19:$AI$28,1,3*MATCH(Setup!$B19,Lookups!$A$19:$A$30,0)-1)))</f>
        <v>individual_variables</v>
      </c>
      <c r="C22" s="24" t="str">
        <f>IF(LEN(INDEX(Lookups!$C$19:$AI$28,1,3*MATCH(Setup!$B19,Lookups!$A$19:$A$30,0)))=0,"",INDEX(Lookups!$C$19:$AI$28,1,3*MATCH(Setup!$B19,Lookups!$A$19:$A$29,0)))</f>
        <v>individual_variables / all_variables</v>
      </c>
      <c r="D22" s="26"/>
      <c r="E22" s="22"/>
    </row>
    <row r="23" spans="1:6" ht="30" x14ac:dyDescent="0.25">
      <c r="A23" s="22" t="str">
        <f>IF(LEN(INDEX(Lookups!$C$19:$AI$28,2,3*MATCH(Setup!$B19,Lookups!$A$19:$A$30,0)-2))=0,"",INDEX(Lookups!$C$19:$AI$28,2,3*MATCH(Setup!$B19,Lookups!$A$19:$A$30,0)-2))</f>
        <v>Number of Samples</v>
      </c>
      <c r="B23" s="17">
        <v>5</v>
      </c>
      <c r="C23" s="24" t="str">
        <f>IF(LEN(INDEX(Lookups!$C$19:$AI$28,2,3*MATCH(Setup!$B19,Lookups!$A$19:$A$30,0)))=0,"",INDEX(Lookups!$C$19:$AI$28,2,3*MATCH(Setup!$B19,Lookups!$A$19:$A$29,0)))</f>
        <v>positive integer (if individual, total simulations is this times each variable)</v>
      </c>
      <c r="D23" s="26">
        <v>40</v>
      </c>
      <c r="E23" s="22"/>
    </row>
    <row r="24" spans="1:6" x14ac:dyDescent="0.25">
      <c r="A24" s="22" t="str">
        <f>IF(LEN(INDEX(Lookups!$C$19:$AI$28,3,3*MATCH(Setup!$B19,Lookups!$A$19:$A$30,0)-2))=0,"",INDEX(Lookups!$C$19:$AI$28,3,3*MATCH(Setup!$B19,Lookups!$A$19:$A$30,0)-2))</f>
        <v/>
      </c>
      <c r="B24" s="17" t="str">
        <f>IF(D24&lt;&gt;"",D24,IF(LEN(INDEX(Lookups!$C$19:$AI$28,3,3*MATCH(Setup!$B19,Lookups!$A$19:$A$30,0)-1))=0,"",INDEX(Lookups!$C$19:$AI$28,3,3*MATCH(Setup!$B19,Lookups!$A$19:$A$30,0)-1)))</f>
        <v/>
      </c>
      <c r="C24" s="24" t="str">
        <f>IF(LEN(INDEX(Lookups!$C$19:$AI$28,3,3*MATCH(Setup!$B19,Lookups!$A$19:$A$30,0)))=0,"",INDEX(Lookups!$C$19:$AI$28,3,3*MATCH(Setup!$B19,Lookups!$A$19:$A$29,0)))</f>
        <v/>
      </c>
      <c r="D24" s="26"/>
      <c r="E24" s="22"/>
    </row>
    <row r="25" spans="1:6" s="22" customFormat="1" x14ac:dyDescent="0.25">
      <c r="A25" s="22" t="str">
        <f>IF(LEN(INDEX(Lookups!$C$19:$AI$28,4,3*MATCH(Setup!$B19,Lookups!$A$19:$A$30,0)-2))=0,"",INDEX(Lookups!$C$19:$AI$28,4,3*MATCH(Setup!$B19,Lookups!$A$19:$A$30,0)-2))</f>
        <v/>
      </c>
      <c r="B25" s="17" t="str">
        <f>IF(D25&lt;&gt;"",D25,IF(LEN(INDEX(Lookups!$C$19:$AI$28,4,3*MATCH(Setup!$B19,Lookups!$A$19:$A$30,0)-1))=0,"",INDEX(Lookups!$C$19:$AI$28,4,3*MATCH(Setup!$B19,Lookups!$A$19:$A$30,0)-1)))</f>
        <v/>
      </c>
      <c r="C25" s="24" t="str">
        <f>IF(LEN(INDEX(Lookups!$C$19:$AI$28,4,3*MATCH(Setup!$B19,Lookups!$A$19:$A$30,0)))=0,"",INDEX(Lookups!$C$19:$AI$28,4,3*MATCH(Setup!$B19,Lookups!$A$19:$A$29,0)))</f>
        <v/>
      </c>
      <c r="D25" s="26"/>
    </row>
    <row r="26" spans="1:6" s="22" customFormat="1" x14ac:dyDescent="0.25">
      <c r="A26" s="22" t="str">
        <f>IF(LEN(INDEX(Lookups!$C$19:$AI$28,5,3*MATCH(Setup!$B19,Lookups!$A$19:$A$30,0)-2))=0,"",INDEX(Lookups!$C$19:$AI$28,5,3*MATCH(Setup!$B19,Lookups!$A$19:$A$30,0)-2))</f>
        <v/>
      </c>
      <c r="B26" s="17" t="str">
        <f>IF(D26&lt;&gt;"",D26,IF(LEN(INDEX(Lookups!$C$19:$AI$28,5,3*MATCH(Setup!$B19,Lookups!$A$19:$A$30,0)-1))=0,"",INDEX(Lookups!$C$19:$AI$28,5,3*MATCH(Setup!$B19,Lookups!$A$19:$A$30,0)-1)))</f>
        <v/>
      </c>
      <c r="C26" s="24" t="str">
        <f>IF(LEN(INDEX(Lookups!$C$19:$AI$28,5,3*MATCH(Setup!$B19,Lookups!$A$19:$A$30,0)))=0,"",INDEX(Lookups!$C$19:$AI$28,5,3*MATCH(Setup!$B19,Lookups!$A$19:$A$29,0)))</f>
        <v/>
      </c>
      <c r="D26" s="26"/>
    </row>
    <row r="27" spans="1:6" s="22" customFormat="1" x14ac:dyDescent="0.25">
      <c r="A27" s="22" t="str">
        <f>IF(LEN(INDEX(Lookups!$C$19:$AI$28,6,3*MATCH(Setup!$B19,Lookups!$A$19:$A$30,0)-2))=0,"",INDEX(Lookups!$C$19:$AI$28,6,3*MATCH(Setup!$B19,Lookups!$A$19:$A$30,0)-2))</f>
        <v/>
      </c>
      <c r="B27" s="17" t="str">
        <f>IF(D27&lt;&gt;"",D27,IF(LEN(INDEX(Lookups!$C$19:$AI$28,6,3*MATCH(Setup!$B19,Lookups!$A$19:$A$30,0)-1))=0,"",INDEX(Lookups!$C$19:$AI$28,6,3*MATCH(Setup!$B19,Lookups!$A$19:$A$30,0)-1)))</f>
        <v/>
      </c>
      <c r="C27" s="24" t="str">
        <f>IF(LEN(INDEX(Lookups!$C$19:$AI$28,6,3*MATCH(Setup!$B19,Lookups!$A$19:$A$30,0)))=0,"",INDEX(Lookups!$C$19:$AI$28,6,3*MATCH(Setup!$B19,Lookups!$A$19:$A$29,0)))</f>
        <v/>
      </c>
      <c r="D27" s="26"/>
    </row>
    <row r="28" spans="1:6" s="22" customFormat="1" x14ac:dyDescent="0.25">
      <c r="A28" s="22" t="str">
        <f>IF(LEN(INDEX(Lookups!$C$19:$AI$28,7,3*MATCH(Setup!$B19,Lookups!$A$19:$A$30,0)-2))=0,"",INDEX(Lookups!$C$19:$AI$28,7,3*MATCH(Setup!$B19,Lookups!$A$19:$A$30,0)-2))</f>
        <v/>
      </c>
      <c r="B28" s="17" t="str">
        <f>IF(D28&lt;&gt;"",D28,IF(LEN(INDEX(Lookups!$C$19:$AI$28,7,3*MATCH(Setup!$B19,Lookups!$A$19:$A$30,0)-1))=0,"",INDEX(Lookups!$C$19:$AI$28,7,3*MATCH(Setup!$B19,Lookups!$A$19:$A$30,0)-1)))</f>
        <v/>
      </c>
      <c r="C28" s="24" t="str">
        <f>IF(LEN(INDEX(Lookups!$C$19:$AI$28,7,3*MATCH(Setup!$B19,Lookups!$A$19:$A$30,0)))=0,"",INDEX(Lookups!$C$19:$AI$28,7,3*MATCH(Setup!$B19,Lookups!$A$19:$A$29,0)))</f>
        <v/>
      </c>
      <c r="D28" s="26"/>
    </row>
    <row r="29" spans="1:6" s="22" customFormat="1" x14ac:dyDescent="0.25">
      <c r="A29" s="22" t="str">
        <f>IF(LEN(INDEX(Lookups!$C$19:$AI$28,8,3*MATCH(Setup!$B19,Lookups!$A$19:$A$30,0)-2))=0,"",INDEX(Lookups!$C$19:$AI$28,8,3*MATCH(Setup!$B19,Lookups!$A$19:$A$30,0)-2))</f>
        <v/>
      </c>
      <c r="B29" s="17" t="str">
        <f>IF(D29&lt;&gt;"",D29,IF(LEN(INDEX(Lookups!$C$19:$AI$28,8,3*MATCH(Setup!$B19,Lookups!$A$19:$A$30,0)-1))=0,"",INDEX(Lookups!$C$19:$AI$28,8,3*MATCH(Setup!$B19,Lookups!$A$19:$A$30,0)-1)))</f>
        <v/>
      </c>
      <c r="C29" s="24" t="str">
        <f>IF(LEN(INDEX(Lookups!$C$19:$AI$28,8,3*MATCH(Setup!$B19,Lookups!$A$19:$A$30,0)))=0,"",INDEX(Lookups!$C$19:$AI$28,8,3*MATCH(Setup!$B19,Lookups!$A$19:$A$29,0)))</f>
        <v/>
      </c>
      <c r="D29" s="26"/>
    </row>
    <row r="30" spans="1:6" s="22" customFormat="1" x14ac:dyDescent="0.25">
      <c r="A30" s="22" t="str">
        <f>IF(LEN(INDEX(Lookups!$C$19:$AI$28,9,3*MATCH(Setup!$B19,Lookups!$A$19:$A$30,0)-2))=0,"",INDEX(Lookups!$C$19:$AI$28,9,3*MATCH(Setup!$B19,Lookups!$A$19:$A$30,0)-2))</f>
        <v/>
      </c>
      <c r="B30" s="17" t="str">
        <f>IF(D30&lt;&gt;"",D30,IF(LEN(INDEX(Lookups!$C$19:$AI$28,9,3*MATCH(Setup!$B19,Lookups!$A$19:$A$30,0)-1))=0,"",INDEX(Lookups!$C$19:$AI$28,9,3*MATCH(Setup!$B19,Lookups!$A$19:$A$30,0)-1)))</f>
        <v/>
      </c>
      <c r="C30" s="24" t="str">
        <f>IF(LEN(INDEX(Lookups!$C$19:$AI$28,9,3*MATCH(Setup!$B19,Lookups!$A$19:$A$30,0)))=0,"",INDEX(Lookups!$C$19:$AI$28,9,3*MATCH(Setup!$B19,Lookups!$A$19:$A$29,0)))</f>
        <v/>
      </c>
      <c r="D30" s="26"/>
    </row>
    <row r="31" spans="1:6" x14ac:dyDescent="0.25">
      <c r="A31" s="22" t="str">
        <f>IF(LEN(INDEX(Lookups!$C$19:$AI$28,10,3*MATCH(Setup!$B19,Lookups!$A$19:$A$30,0)-2))=0,"",INDEX(Lookups!$C$19:$AI$28,10,3*MATCH(Setup!$B19,Lookups!$A$19:$A$30,0)-2))</f>
        <v/>
      </c>
      <c r="B31" s="17" t="str">
        <f>IF(D31&lt;&gt;"",D31,IF(LEN(INDEX(Lookups!$C$19:$AI$28,10,3*MATCH(Setup!$B19,Lookups!$A$19:$A$30,0)-1))=0,"",INDEX(Lookups!$C$19:$AI$28,10,3*MATCH(Setup!$B19,Lookups!$A$19:$A$30,0)-1)))</f>
        <v/>
      </c>
      <c r="C31" s="24" t="str">
        <f>IF(LEN(INDEX(Lookups!$C$19:$AI$28,10,3*MATCH(Setup!$B19,Lookups!$A$19:$A$30,0)))=0,"",INDEX(Lookups!$C$19:$AI$28,10,3*MATCH(Setup!$B19,Lookups!$A$19:$A$29,0)))</f>
        <v/>
      </c>
      <c r="D31" s="26"/>
      <c r="E31" s="22"/>
    </row>
    <row r="32" spans="1:6" s="22" customFormat="1" x14ac:dyDescent="0.25">
      <c r="A32" s="22" t="str">
        <f>IF(LEN(INDEX(Lookups!$C$19:$AI$32,11,3*MATCH(Setup!$B19,Lookups!$A$19:$A$30,0)-2))=0,"",INDEX(Lookups!$C$19:$AI$32,11,3*MATCH(Setup!$B19,Lookups!$A$19:$A$30,0)-2))</f>
        <v/>
      </c>
      <c r="B32" s="17" t="str">
        <f>IF(D32&lt;&gt;"",D32,IF(LEN(INDEX(Lookups!$C$19:$AI$29,11,3*MATCH(Setup!$B19,Lookups!$A$19:$A$30,0)-1))=0,"",INDEX(Lookups!$C$19:$AI$29,11,3*MATCH(Setup!$B19,Lookups!$A$19:$A$30,0)-1)))</f>
        <v/>
      </c>
      <c r="C32" s="24" t="str">
        <f>IF(LEN(INDEX(Lookups!$C$19:$AI$32,11,3*MATCH(Setup!$B19,Lookups!$A$19:$A$30,0)))=0,"",INDEX(Lookups!$C$19:$AI$32,11,3*MATCH(Setup!$B19,Lookups!$A$19:$A$29,0)))</f>
        <v/>
      </c>
      <c r="D32" s="26"/>
    </row>
    <row r="33" spans="1:6" s="22" customFormat="1" x14ac:dyDescent="0.25">
      <c r="A33" s="22" t="str">
        <f>IF(LEN(INDEX(Lookups!$C$19:$AI$32,12,3*MATCH(Setup!$B19,Lookups!$A$19:$A$30,0)-2))=0,"",INDEX(Lookups!$C$19:$AI$32,12,3*MATCH(Setup!$B19,Lookups!$A$19:$A$30,0)-2))</f>
        <v/>
      </c>
      <c r="B33" s="17" t="str">
        <f>IF(D33&lt;&gt;"",D33,IF(LEN(INDEX(Lookups!$C$19:$AI$32,12,3*MATCH(Setup!$B19,Lookups!$A$19:$A$30,0)-1))=0,"",INDEX(Lookups!$C$19:$AI$32,12,3*MATCH(Setup!$B19,Lookups!$A$19:$A$30,0)-1)))</f>
        <v/>
      </c>
      <c r="C33" s="24" t="str">
        <f>IF(LEN(INDEX(Lookups!$C$19:$AI$32,12,3*MATCH(Setup!$B19,Lookups!$A$19:$A$30,0)))=0,"",INDEX(Lookups!$C$19:$AI$32,12,3*MATCH(Setup!$B19,Lookups!$A$19:$A$29,0)))</f>
        <v/>
      </c>
      <c r="D33" s="2"/>
      <c r="E33" s="2"/>
    </row>
    <row r="34" spans="1:6" s="22" customFormat="1" x14ac:dyDescent="0.25">
      <c r="A34" s="22" t="str">
        <f>IF(LEN(INDEX(Lookups!$C$19:$AI$32,13,3*MATCH(Setup!$B19,Lookups!$A$19:$A$30,0)-2))=0,"",INDEX(Lookups!$C$19:$AI$32,13,3*MATCH(Setup!$B19,Lookups!$A$19:$A$30,0)-2))</f>
        <v/>
      </c>
      <c r="B34" s="17" t="str">
        <f>IF(D34&lt;&gt;"",D34,IF(LEN(INDEX(Lookups!$C$19:$AI$32,13,3*MATCH(Setup!$B19,Lookups!$A$19:$A$30,0)-1))=0,"",INDEX(Lookups!$C$19:$AI$32,13,3*MATCH(Setup!$B19,Lookups!$A$19:$A$30,0)-1)))</f>
        <v/>
      </c>
      <c r="C34" s="24" t="str">
        <f>IF(LEN(INDEX(Lookups!$C$19:$AI$32,13,3*MATCH(Setup!$B19,Lookups!$A$19:$A$30,0)))=0,"",INDEX(Lookups!$C$19:$AI$32,13,3*MATCH(Setup!$B19,Lookups!$A$19:$A$29,0)))</f>
        <v/>
      </c>
      <c r="D34" s="2"/>
      <c r="E34" s="2"/>
    </row>
    <row r="35" spans="1:6" s="22" customFormat="1" x14ac:dyDescent="0.25">
      <c r="A35" s="22" t="str">
        <f>IF(LEN(INDEX(Lookups!$C$19:$AI$32,14,3*MATCH(Setup!$B19,Lookups!$A$19:$A$30,0)-2))=0,"",INDEX(Lookups!$C$19:$AI$32,14,3*MATCH(Setup!$B19,Lookups!$A$19:$A$30,0)-2))</f>
        <v/>
      </c>
      <c r="B35" s="17" t="str">
        <f>IF(D35&lt;&gt;"",D35,IF(LEN(INDEX(Lookups!$C$19:$AI$32,14,3*MATCH(Setup!$B19,Lookups!$A$19:$A$30,0)-1))=0,"",INDEX(Lookups!$C$19:$AI$32,14,3*MATCH(Setup!$B19,Lookups!$A$19:$A$30,0)-1)))</f>
        <v/>
      </c>
      <c r="C35" s="24" t="str">
        <f>IF(LEN(INDEX(Lookups!$C$19:$AI$32,14,3*MATCH(Setup!$B19,Lookups!$A$19:$A$30,0)))=0,"",INDEX(Lookups!$C$19:$AI$32,14,3*MATCH(Setup!$B19,Lookups!$A$19:$A$29,0)))</f>
        <v/>
      </c>
      <c r="D35" s="2"/>
      <c r="E35" s="2"/>
    </row>
    <row r="36" spans="1:6" s="2" customFormat="1" ht="30" x14ac:dyDescent="0.25">
      <c r="A36" s="6" t="s">
        <v>32</v>
      </c>
      <c r="B36" s="18" t="s">
        <v>611</v>
      </c>
      <c r="C36" s="6" t="s">
        <v>30</v>
      </c>
      <c r="D36" s="6"/>
      <c r="E36" s="6"/>
      <c r="F36" s="8"/>
    </row>
    <row r="37" spans="1:6" ht="30" x14ac:dyDescent="0.25">
      <c r="A37" s="1" t="s">
        <v>28</v>
      </c>
      <c r="B37" s="25" t="s">
        <v>694</v>
      </c>
    </row>
    <row r="39" spans="1:6" s="2" customFormat="1" ht="30" x14ac:dyDescent="0.25">
      <c r="A39" s="6" t="s">
        <v>29</v>
      </c>
      <c r="B39" s="45" t="s">
        <v>454</v>
      </c>
      <c r="C39" s="6" t="s">
        <v>37</v>
      </c>
      <c r="D39" s="6" t="s">
        <v>611</v>
      </c>
      <c r="E39" s="6"/>
      <c r="F39" s="8" t="s">
        <v>448</v>
      </c>
    </row>
    <row r="40" spans="1:6" ht="30" x14ac:dyDescent="0.25">
      <c r="A40" s="22" t="s">
        <v>31</v>
      </c>
      <c r="B40" s="16" t="s">
        <v>738</v>
      </c>
      <c r="C40" s="14" t="s">
        <v>40</v>
      </c>
      <c r="D40" s="14" t="s">
        <v>739</v>
      </c>
      <c r="F40" s="2" t="s">
        <v>449</v>
      </c>
    </row>
    <row r="42" spans="1:6" s="2" customFormat="1" ht="45" x14ac:dyDescent="0.25">
      <c r="A42" s="6" t="s">
        <v>34</v>
      </c>
      <c r="B42" s="18" t="s">
        <v>33</v>
      </c>
      <c r="C42" s="6" t="s">
        <v>612</v>
      </c>
      <c r="D42" s="6"/>
      <c r="E42" s="6"/>
      <c r="F42" s="8" t="s">
        <v>608</v>
      </c>
    </row>
    <row r="45" spans="1:6" s="2" customFormat="1" ht="60" x14ac:dyDescent="0.25">
      <c r="A45" s="6" t="s">
        <v>697</v>
      </c>
      <c r="B45" s="18" t="s">
        <v>698</v>
      </c>
      <c r="C45" s="6" t="s">
        <v>699</v>
      </c>
      <c r="D45" s="18"/>
      <c r="E45" s="18"/>
      <c r="F45" s="8" t="s">
        <v>700</v>
      </c>
    </row>
    <row r="46" spans="1:6" s="2" customFormat="1" x14ac:dyDescent="0.25">
      <c r="B46" s="24"/>
      <c r="D46" s="24"/>
      <c r="E46" s="24"/>
      <c r="F46" s="7"/>
    </row>
    <row r="47" spans="1:6" s="22" customFormat="1" x14ac:dyDescent="0.25">
      <c r="B47" s="17"/>
      <c r="D47" s="2"/>
    </row>
    <row r="48" spans="1:6" s="2" customFormat="1" ht="60" x14ac:dyDescent="0.25">
      <c r="A48" s="6" t="s">
        <v>701</v>
      </c>
      <c r="B48" s="18" t="s">
        <v>702</v>
      </c>
      <c r="C48" s="6" t="s">
        <v>699</v>
      </c>
      <c r="D48" s="18"/>
      <c r="E48" s="18"/>
      <c r="F48" s="8" t="s">
        <v>703</v>
      </c>
    </row>
  </sheetData>
  <dataConsolidate/>
  <dataValidations disablePrompts="1" count="4">
    <dataValidation type="list" allowBlank="1" showInputMessage="1" showErrorMessage="1" sqref="B19">
      <formula1>AnalysisType</formula1>
    </dataValidation>
    <dataValidation type="list" allowBlank="1" showInputMessage="1" showErrorMessage="1" sqref="B16">
      <formula1>Workflow</formula1>
    </dataValidation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workbookViewId="0">
      <selection activeCell="G23" sqref="G23"/>
    </sheetView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22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7" width="15.85546875" style="1" bestFit="1" customWidth="1"/>
    <col min="18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.75" x14ac:dyDescent="0.3">
      <c r="A1" s="29"/>
      <c r="B1" s="29"/>
      <c r="C1" s="29"/>
      <c r="D1" s="30" t="s">
        <v>39</v>
      </c>
      <c r="E1" s="29"/>
      <c r="F1" s="29"/>
      <c r="G1" s="29"/>
      <c r="H1" s="29"/>
      <c r="I1" s="29"/>
      <c r="J1" s="29"/>
      <c r="K1" s="31" t="s">
        <v>472</v>
      </c>
      <c r="L1" s="31"/>
      <c r="M1" s="31"/>
      <c r="N1" s="31"/>
      <c r="O1" s="31"/>
      <c r="P1" s="32" t="s">
        <v>473</v>
      </c>
      <c r="Q1" s="32"/>
      <c r="R1" s="32"/>
      <c r="S1" s="29"/>
      <c r="T1" s="29"/>
      <c r="U1" s="47" t="s">
        <v>60</v>
      </c>
      <c r="V1" s="47"/>
      <c r="W1" s="47"/>
      <c r="X1" s="47"/>
      <c r="Y1" s="47"/>
      <c r="Z1" s="47"/>
    </row>
    <row r="2" spans="1:26" s="5" customFormat="1" ht="15.75" x14ac:dyDescent="0.25">
      <c r="A2" s="33" t="s">
        <v>3</v>
      </c>
      <c r="B2" s="33" t="s">
        <v>36</v>
      </c>
      <c r="C2" s="33" t="s">
        <v>546</v>
      </c>
      <c r="D2" s="33" t="s">
        <v>545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9" customFormat="1" ht="63" x14ac:dyDescent="0.25">
      <c r="A3" s="34" t="s">
        <v>1</v>
      </c>
      <c r="B3" s="34" t="s">
        <v>0</v>
      </c>
      <c r="C3" s="34" t="s">
        <v>24</v>
      </c>
      <c r="D3" s="34" t="s">
        <v>41</v>
      </c>
      <c r="E3" s="34" t="s">
        <v>35</v>
      </c>
      <c r="F3" s="35" t="s">
        <v>632</v>
      </c>
      <c r="G3" s="36" t="s">
        <v>11</v>
      </c>
      <c r="H3" s="34" t="s">
        <v>7</v>
      </c>
      <c r="I3" s="34" t="s">
        <v>84</v>
      </c>
      <c r="J3" s="34" t="s">
        <v>12</v>
      </c>
      <c r="K3" s="37" t="s">
        <v>13</v>
      </c>
      <c r="L3" s="37" t="s">
        <v>14</v>
      </c>
      <c r="M3" s="37" t="s">
        <v>10</v>
      </c>
      <c r="N3" s="37" t="s">
        <v>9</v>
      </c>
      <c r="O3" s="37" t="s">
        <v>544</v>
      </c>
      <c r="P3" s="37" t="s">
        <v>474</v>
      </c>
      <c r="Q3" s="37" t="s">
        <v>475</v>
      </c>
      <c r="R3" s="34" t="s">
        <v>8</v>
      </c>
      <c r="S3" s="34" t="s">
        <v>6</v>
      </c>
      <c r="T3" s="34" t="s">
        <v>5</v>
      </c>
      <c r="U3" s="34" t="s">
        <v>20</v>
      </c>
      <c r="V3" s="34" t="s">
        <v>16</v>
      </c>
      <c r="W3" s="34" t="s">
        <v>17</v>
      </c>
      <c r="X3" s="34" t="s">
        <v>18</v>
      </c>
      <c r="Y3" s="34" t="s">
        <v>19</v>
      </c>
      <c r="Z3" s="34"/>
    </row>
    <row r="4" spans="1:26" s="28" customFormat="1" x14ac:dyDescent="0.25">
      <c r="A4" s="38" t="b">
        <v>1</v>
      </c>
      <c r="B4" s="38" t="s">
        <v>740</v>
      </c>
      <c r="C4" s="38" t="s">
        <v>740</v>
      </c>
      <c r="D4" s="38" t="s">
        <v>740</v>
      </c>
      <c r="E4" s="38" t="s">
        <v>67</v>
      </c>
      <c r="F4" s="38"/>
      <c r="G4" s="38"/>
      <c r="H4" s="38"/>
      <c r="I4" s="38"/>
      <c r="J4" s="38"/>
      <c r="K4" s="39"/>
      <c r="L4" s="39"/>
      <c r="M4" s="39"/>
      <c r="N4" s="39"/>
      <c r="O4" s="39"/>
      <c r="P4" s="39"/>
      <c r="Q4" s="39"/>
      <c r="R4" s="38"/>
      <c r="S4" s="38"/>
      <c r="T4" s="38"/>
      <c r="U4" s="38"/>
      <c r="V4" s="38"/>
      <c r="W4" s="38"/>
      <c r="X4" s="38"/>
      <c r="Y4" s="38"/>
      <c r="Z4" s="38"/>
    </row>
    <row r="5" spans="1:26" s="21" customFormat="1" x14ac:dyDescent="0.25">
      <c r="A5" s="15"/>
      <c r="B5" s="15" t="s">
        <v>21</v>
      </c>
      <c r="C5" s="15"/>
      <c r="D5" s="15" t="s">
        <v>746</v>
      </c>
      <c r="E5" s="15" t="s">
        <v>748</v>
      </c>
      <c r="F5" s="15"/>
      <c r="G5" s="15" t="s">
        <v>103</v>
      </c>
      <c r="H5" s="15"/>
      <c r="I5" s="15" t="s">
        <v>786</v>
      </c>
      <c r="J5" s="15"/>
      <c r="K5" s="15"/>
      <c r="L5" s="40"/>
      <c r="M5" s="40"/>
      <c r="N5" s="40"/>
      <c r="O5" s="40"/>
      <c r="P5" s="40"/>
      <c r="Q5" s="40"/>
      <c r="R5" s="15"/>
      <c r="S5" s="15"/>
      <c r="T5" s="15"/>
      <c r="U5" s="15"/>
      <c r="V5" s="15"/>
      <c r="W5" s="15"/>
      <c r="X5" s="15"/>
      <c r="Y5" s="15"/>
      <c r="Z5" s="15"/>
    </row>
    <row r="6" spans="1:26" s="27" customFormat="1" x14ac:dyDescent="0.25">
      <c r="A6" s="41"/>
      <c r="B6" s="41" t="s">
        <v>22</v>
      </c>
      <c r="C6" s="41"/>
      <c r="D6" s="41" t="s">
        <v>747</v>
      </c>
      <c r="E6" s="41" t="s">
        <v>749</v>
      </c>
      <c r="F6" s="41"/>
      <c r="G6" s="41" t="s">
        <v>103</v>
      </c>
      <c r="H6" s="41"/>
      <c r="I6" s="41" t="s">
        <v>787</v>
      </c>
      <c r="J6" s="41"/>
      <c r="K6" s="41" t="s">
        <v>787</v>
      </c>
      <c r="L6" s="41" t="s">
        <v>787</v>
      </c>
      <c r="M6" s="41" t="s">
        <v>787</v>
      </c>
      <c r="N6" s="41" t="s">
        <v>787</v>
      </c>
      <c r="O6" s="42"/>
      <c r="P6" s="42"/>
      <c r="Q6" s="41" t="s">
        <v>788</v>
      </c>
      <c r="R6" s="41" t="s">
        <v>789</v>
      </c>
      <c r="S6" s="41"/>
      <c r="T6" s="41"/>
      <c r="U6" s="41"/>
      <c r="V6" s="41"/>
      <c r="W6" s="41"/>
      <c r="X6" s="41"/>
      <c r="Y6" s="41"/>
      <c r="Z6" s="41"/>
    </row>
    <row r="7" spans="1:26" s="28" customFormat="1" x14ac:dyDescent="0.25">
      <c r="A7" s="38" t="b">
        <v>1</v>
      </c>
      <c r="B7" s="38"/>
      <c r="C7" s="38" t="s">
        <v>195</v>
      </c>
      <c r="D7" s="38" t="s">
        <v>195</v>
      </c>
      <c r="E7" s="38" t="s">
        <v>67</v>
      </c>
      <c r="F7" s="38"/>
      <c r="G7" s="38"/>
      <c r="H7" s="38"/>
      <c r="I7" s="38"/>
      <c r="J7" s="38"/>
      <c r="K7" s="39"/>
      <c r="L7" s="39"/>
      <c r="M7" s="39"/>
      <c r="N7" s="39"/>
      <c r="O7" s="39"/>
      <c r="P7" s="39"/>
      <c r="Q7" s="39"/>
      <c r="R7" s="38"/>
      <c r="S7" s="38"/>
      <c r="T7" s="38"/>
      <c r="U7" s="38"/>
      <c r="V7" s="38"/>
      <c r="W7" s="38"/>
      <c r="X7" s="38"/>
      <c r="Y7" s="38"/>
      <c r="Z7" s="38"/>
    </row>
    <row r="8" spans="1:26" s="44" customFormat="1" ht="15.75" x14ac:dyDescent="0.25">
      <c r="A8" s="43"/>
      <c r="B8" s="46" t="s">
        <v>22</v>
      </c>
      <c r="C8" s="43"/>
      <c r="D8" s="43" t="s">
        <v>750</v>
      </c>
      <c r="E8" s="43" t="s">
        <v>756</v>
      </c>
      <c r="F8" s="43"/>
      <c r="G8" s="43" t="s">
        <v>63</v>
      </c>
      <c r="H8" s="43"/>
      <c r="I8" s="43">
        <v>1000</v>
      </c>
      <c r="J8" s="43"/>
      <c r="K8" s="43">
        <v>100</v>
      </c>
      <c r="L8" s="43">
        <v>15000</v>
      </c>
      <c r="M8" s="46">
        <v>2000</v>
      </c>
      <c r="N8" s="46">
        <f>(L8-K8)/6</f>
        <v>2483.3333333333335</v>
      </c>
      <c r="O8" s="46"/>
      <c r="P8" s="46"/>
      <c r="Q8" s="46"/>
      <c r="R8" s="46" t="s">
        <v>728</v>
      </c>
      <c r="S8" s="46"/>
      <c r="T8" s="46"/>
      <c r="U8" s="46"/>
      <c r="V8" s="46"/>
      <c r="W8" s="46"/>
      <c r="X8" s="46"/>
      <c r="Y8" s="46"/>
      <c r="Z8" s="46"/>
    </row>
    <row r="9" spans="1:26" s="44" customFormat="1" ht="15.75" x14ac:dyDescent="0.25">
      <c r="A9" s="43"/>
      <c r="B9" s="46" t="s">
        <v>22</v>
      </c>
      <c r="C9" s="43"/>
      <c r="D9" s="43" t="s">
        <v>198</v>
      </c>
      <c r="E9" s="43" t="s">
        <v>199</v>
      </c>
      <c r="F9" s="43"/>
      <c r="G9" s="43" t="s">
        <v>63</v>
      </c>
      <c r="H9" s="43"/>
      <c r="I9" s="43">
        <v>0.3</v>
      </c>
      <c r="J9" s="43"/>
      <c r="K9" s="43">
        <v>0.1</v>
      </c>
      <c r="L9" s="43">
        <v>0.8</v>
      </c>
      <c r="M9" s="46">
        <v>0.3</v>
      </c>
      <c r="N9" s="46">
        <f>(L9-K9)/6</f>
        <v>0.11666666666666668</v>
      </c>
      <c r="O9" s="46"/>
      <c r="P9" s="46"/>
      <c r="Q9" s="46"/>
      <c r="R9" s="46" t="s">
        <v>728</v>
      </c>
      <c r="S9" s="46"/>
      <c r="T9" s="46"/>
      <c r="U9" s="46"/>
      <c r="V9" s="46"/>
      <c r="W9" s="46"/>
      <c r="X9" s="46"/>
      <c r="Y9" s="46"/>
      <c r="Z9" s="46"/>
    </row>
    <row r="10" spans="1:26" s="44" customFormat="1" ht="15.75" x14ac:dyDescent="0.25">
      <c r="A10" s="43"/>
      <c r="B10" s="46" t="s">
        <v>22</v>
      </c>
      <c r="C10" s="43"/>
      <c r="D10" s="43" t="s">
        <v>751</v>
      </c>
      <c r="E10" s="43" t="s">
        <v>757</v>
      </c>
      <c r="F10" s="43"/>
      <c r="G10" s="43" t="s">
        <v>63</v>
      </c>
      <c r="H10" s="43"/>
      <c r="I10" s="43">
        <v>2</v>
      </c>
      <c r="J10" s="43"/>
      <c r="K10" s="43">
        <v>0.33300000000000002</v>
      </c>
      <c r="L10" s="43">
        <v>3</v>
      </c>
      <c r="M10" s="46">
        <v>1</v>
      </c>
      <c r="N10" s="46">
        <f>(L10-K10)/6</f>
        <v>0.44449999999999995</v>
      </c>
      <c r="O10" s="46"/>
      <c r="P10" s="46"/>
      <c r="Q10" s="46"/>
      <c r="R10" s="46" t="s">
        <v>728</v>
      </c>
      <c r="S10" s="46"/>
      <c r="T10" s="46"/>
      <c r="U10" s="46"/>
      <c r="V10" s="46"/>
      <c r="W10" s="46"/>
      <c r="X10" s="46"/>
      <c r="Y10" s="46"/>
      <c r="Z10" s="46"/>
    </row>
    <row r="11" spans="1:26" s="44" customFormat="1" ht="15.75" x14ac:dyDescent="0.25">
      <c r="A11" s="43"/>
      <c r="B11" s="46" t="s">
        <v>22</v>
      </c>
      <c r="C11" s="43"/>
      <c r="D11" s="43" t="s">
        <v>752</v>
      </c>
      <c r="E11" s="43" t="s">
        <v>758</v>
      </c>
      <c r="F11" s="43"/>
      <c r="G11" s="43" t="s">
        <v>64</v>
      </c>
      <c r="H11" s="43"/>
      <c r="I11" s="43">
        <v>2</v>
      </c>
      <c r="J11" s="43"/>
      <c r="K11" s="43">
        <v>1</v>
      </c>
      <c r="L11" s="43">
        <v>20</v>
      </c>
      <c r="M11" s="46">
        <v>4</v>
      </c>
      <c r="N11" s="46">
        <f>(L11-K11)/6</f>
        <v>3.1666666666666665</v>
      </c>
      <c r="O11" s="46"/>
      <c r="P11" s="46"/>
      <c r="Q11" s="46"/>
      <c r="R11" s="46" t="s">
        <v>728</v>
      </c>
      <c r="S11" s="46"/>
      <c r="T11" s="46"/>
      <c r="U11" s="46"/>
      <c r="V11" s="46"/>
      <c r="W11" s="46"/>
      <c r="X11" s="46"/>
      <c r="Y11" s="46"/>
      <c r="Z11" s="46"/>
    </row>
    <row r="12" spans="1:26" s="21" customFormat="1" ht="15.75" x14ac:dyDescent="0.25">
      <c r="A12" s="10"/>
      <c r="B12" s="15" t="s">
        <v>21</v>
      </c>
      <c r="C12" s="10"/>
      <c r="D12" s="10" t="s">
        <v>753</v>
      </c>
      <c r="E12" s="10" t="s">
        <v>759</v>
      </c>
      <c r="F12" s="10"/>
      <c r="G12" s="10" t="s">
        <v>63</v>
      </c>
      <c r="H12" s="10"/>
      <c r="I12" s="10">
        <v>3.3</v>
      </c>
      <c r="J12" s="10"/>
      <c r="K12" s="10"/>
      <c r="L12" s="1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1" customFormat="1" ht="15.75" x14ac:dyDescent="0.25">
      <c r="A13" s="10"/>
      <c r="B13" s="15" t="s">
        <v>21</v>
      </c>
      <c r="C13" s="10"/>
      <c r="D13" s="10" t="s">
        <v>754</v>
      </c>
      <c r="E13" s="10" t="s">
        <v>205</v>
      </c>
      <c r="F13" s="10"/>
      <c r="G13" s="10" t="s">
        <v>62</v>
      </c>
      <c r="H13" s="10"/>
      <c r="I13" s="10" t="b">
        <v>1</v>
      </c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customFormat="1" ht="15.75" x14ac:dyDescent="0.25">
      <c r="A14" s="10"/>
      <c r="B14" s="15" t="s">
        <v>21</v>
      </c>
      <c r="C14" s="10"/>
      <c r="D14" s="10" t="s">
        <v>755</v>
      </c>
      <c r="E14" s="10" t="s">
        <v>207</v>
      </c>
      <c r="F14" s="10"/>
      <c r="G14" s="10" t="s">
        <v>62</v>
      </c>
      <c r="H14" s="10"/>
      <c r="I14" s="10" t="b">
        <v>1</v>
      </c>
      <c r="J14" s="10"/>
      <c r="K14" s="10"/>
      <c r="L14" s="1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s="28" customFormat="1" x14ac:dyDescent="0.25">
      <c r="A15" s="38" t="b">
        <v>1</v>
      </c>
      <c r="B15" s="38"/>
      <c r="C15" s="38" t="s">
        <v>741</v>
      </c>
      <c r="D15" s="38" t="s">
        <v>741</v>
      </c>
      <c r="E15" s="38" t="s">
        <v>67</v>
      </c>
      <c r="F15" s="38"/>
      <c r="G15" s="38"/>
      <c r="H15" s="38"/>
      <c r="I15" s="38"/>
      <c r="J15" s="38"/>
      <c r="K15" s="39"/>
      <c r="L15" s="39"/>
      <c r="M15" s="39"/>
      <c r="N15" s="39"/>
      <c r="O15" s="39"/>
      <c r="P15" s="39"/>
      <c r="Q15" s="39"/>
      <c r="R15" s="38"/>
      <c r="S15" s="38"/>
      <c r="T15" s="38"/>
      <c r="U15" s="38"/>
      <c r="V15" s="38"/>
      <c r="W15" s="38"/>
      <c r="X15" s="38"/>
      <c r="Y15" s="38"/>
      <c r="Z15" s="38"/>
    </row>
    <row r="16" spans="1:26" s="22" customFormat="1" ht="15.75" x14ac:dyDescent="0.25">
      <c r="A16" s="10"/>
      <c r="B16" s="15" t="s">
        <v>21</v>
      </c>
      <c r="C16" s="10"/>
      <c r="D16" s="10" t="s">
        <v>760</v>
      </c>
      <c r="E16" s="10" t="s">
        <v>761</v>
      </c>
      <c r="F16" s="10"/>
      <c r="G16" s="10" t="s">
        <v>103</v>
      </c>
      <c r="H16" s="10"/>
      <c r="I16" s="10" t="s">
        <v>793</v>
      </c>
      <c r="J16" s="10"/>
      <c r="K16" s="10"/>
      <c r="L16" s="10"/>
      <c r="M16" s="15"/>
      <c r="N16" s="15"/>
      <c r="O16" s="15"/>
      <c r="P16" s="15"/>
      <c r="Q16" s="15" t="s">
        <v>798</v>
      </c>
      <c r="R16" s="15"/>
      <c r="S16" s="15"/>
      <c r="T16" s="15"/>
      <c r="U16" s="15"/>
      <c r="V16" s="15"/>
      <c r="W16" s="15"/>
      <c r="X16" s="15"/>
      <c r="Y16" s="15"/>
      <c r="Z16" s="15"/>
    </row>
    <row r="17" spans="1:26" s="22" customFormat="1" ht="15.75" x14ac:dyDescent="0.25">
      <c r="A17" s="10"/>
      <c r="B17" s="15" t="s">
        <v>21</v>
      </c>
      <c r="C17" s="10"/>
      <c r="D17" s="10" t="s">
        <v>762</v>
      </c>
      <c r="E17" s="10" t="s">
        <v>763</v>
      </c>
      <c r="F17" s="10"/>
      <c r="G17" s="10" t="s">
        <v>103</v>
      </c>
      <c r="H17" s="10"/>
      <c r="I17" s="10" t="s">
        <v>794</v>
      </c>
      <c r="J17" s="10"/>
      <c r="K17" s="10"/>
      <c r="L17" s="1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s="22" customFormat="1" ht="15.75" x14ac:dyDescent="0.25">
      <c r="A18" s="48"/>
      <c r="B18" s="49" t="s">
        <v>21</v>
      </c>
      <c r="C18" s="48"/>
      <c r="D18" s="48" t="s">
        <v>764</v>
      </c>
      <c r="E18" s="48" t="s">
        <v>765</v>
      </c>
      <c r="F18" s="48"/>
      <c r="G18" s="48" t="s">
        <v>63</v>
      </c>
      <c r="H18" s="48"/>
      <c r="I18" s="48">
        <v>40</v>
      </c>
      <c r="J18" s="48"/>
      <c r="K18" s="48"/>
      <c r="L18" s="48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s="22" customFormat="1" ht="15.75" x14ac:dyDescent="0.25">
      <c r="A19" s="48"/>
      <c r="B19" s="49" t="s">
        <v>21</v>
      </c>
      <c r="C19" s="48"/>
      <c r="D19" s="48" t="s">
        <v>770</v>
      </c>
      <c r="E19" s="48" t="s">
        <v>771</v>
      </c>
      <c r="F19" s="48"/>
      <c r="G19" s="48" t="s">
        <v>103</v>
      </c>
      <c r="H19" s="48"/>
      <c r="I19" s="48" t="s">
        <v>795</v>
      </c>
      <c r="J19" s="48"/>
      <c r="K19" s="48"/>
      <c r="L19" s="48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s="22" customFormat="1" ht="15.75" x14ac:dyDescent="0.25">
      <c r="A20" s="48"/>
      <c r="B20" s="49" t="s">
        <v>21</v>
      </c>
      <c r="C20" s="48"/>
      <c r="D20" s="48" t="s">
        <v>768</v>
      </c>
      <c r="E20" s="48" t="s">
        <v>769</v>
      </c>
      <c r="F20" s="48"/>
      <c r="G20" s="48" t="s">
        <v>63</v>
      </c>
      <c r="H20" s="48"/>
      <c r="I20" s="48">
        <v>30</v>
      </c>
      <c r="J20" s="48"/>
      <c r="K20" s="48"/>
      <c r="L20" s="48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s="22" customFormat="1" ht="15.75" x14ac:dyDescent="0.25">
      <c r="A21" s="48"/>
      <c r="B21" s="49" t="s">
        <v>21</v>
      </c>
      <c r="C21" s="48"/>
      <c r="D21" s="48" t="s">
        <v>774</v>
      </c>
      <c r="E21" s="48" t="s">
        <v>775</v>
      </c>
      <c r="F21" s="48"/>
      <c r="G21" s="48" t="s">
        <v>103</v>
      </c>
      <c r="H21" s="48"/>
      <c r="I21" s="48" t="s">
        <v>796</v>
      </c>
      <c r="J21" s="48"/>
      <c r="K21" s="48"/>
      <c r="L21" s="48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s="22" customFormat="1" ht="15.75" x14ac:dyDescent="0.25">
      <c r="A22" s="48"/>
      <c r="B22" s="49" t="s">
        <v>21</v>
      </c>
      <c r="C22" s="48"/>
      <c r="D22" s="48" t="s">
        <v>772</v>
      </c>
      <c r="E22" s="48" t="s">
        <v>773</v>
      </c>
      <c r="F22" s="48"/>
      <c r="G22" s="48" t="s">
        <v>63</v>
      </c>
      <c r="H22" s="48"/>
      <c r="I22" s="48">
        <v>20</v>
      </c>
      <c r="J22" s="48"/>
      <c r="K22" s="48"/>
      <c r="L22" s="48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s="22" customFormat="1" ht="15.75" x14ac:dyDescent="0.25">
      <c r="A23" s="48"/>
      <c r="B23" s="49" t="s">
        <v>21</v>
      </c>
      <c r="C23" s="48"/>
      <c r="D23" s="48" t="s">
        <v>776</v>
      </c>
      <c r="E23" s="48" t="s">
        <v>777</v>
      </c>
      <c r="F23" s="48"/>
      <c r="G23" s="48" t="s">
        <v>103</v>
      </c>
      <c r="H23" s="48"/>
      <c r="I23" s="48" t="s">
        <v>797</v>
      </c>
      <c r="J23" s="48"/>
      <c r="K23" s="48"/>
      <c r="L23" s="48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s="22" customFormat="1" ht="15.75" x14ac:dyDescent="0.25">
      <c r="A24" s="48"/>
      <c r="B24" s="49" t="s">
        <v>21</v>
      </c>
      <c r="C24" s="48"/>
      <c r="D24" s="48" t="s">
        <v>778</v>
      </c>
      <c r="E24" s="48" t="s">
        <v>779</v>
      </c>
      <c r="F24" s="48"/>
      <c r="G24" s="48" t="s">
        <v>63</v>
      </c>
      <c r="H24" s="48"/>
      <c r="I24" s="48">
        <v>10</v>
      </c>
      <c r="J24" s="48"/>
      <c r="K24" s="48"/>
      <c r="L24" s="48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s="22" customFormat="1" ht="15.75" x14ac:dyDescent="0.25">
      <c r="A25" s="10"/>
      <c r="B25" s="15" t="s">
        <v>21</v>
      </c>
      <c r="C25" s="10"/>
      <c r="D25" s="10" t="s">
        <v>766</v>
      </c>
      <c r="E25" s="10" t="s">
        <v>767</v>
      </c>
      <c r="F25" s="10"/>
      <c r="G25" s="10" t="s">
        <v>63</v>
      </c>
      <c r="H25" s="10"/>
      <c r="I25" s="10">
        <v>0</v>
      </c>
      <c r="J25" s="10"/>
      <c r="K25" s="10"/>
      <c r="L25" s="10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8" customFormat="1" x14ac:dyDescent="0.25">
      <c r="A26" s="38" t="b">
        <v>1</v>
      </c>
      <c r="B26" s="38"/>
      <c r="C26" s="38" t="s">
        <v>742</v>
      </c>
      <c r="D26" s="38" t="s">
        <v>744</v>
      </c>
      <c r="E26" s="38" t="s">
        <v>67</v>
      </c>
      <c r="F26" s="38"/>
      <c r="G26" s="38"/>
      <c r="H26" s="38"/>
      <c r="I26" s="38"/>
      <c r="J26" s="38"/>
      <c r="K26" s="39"/>
      <c r="L26" s="39"/>
      <c r="M26" s="39"/>
      <c r="N26" s="39"/>
      <c r="O26" s="39"/>
      <c r="P26" s="39"/>
      <c r="Q26" s="39"/>
      <c r="R26" s="38"/>
      <c r="S26" s="38"/>
      <c r="T26" s="38"/>
      <c r="U26" s="38"/>
      <c r="V26" s="38"/>
      <c r="W26" s="38"/>
      <c r="X26" s="38"/>
      <c r="Y26" s="38"/>
      <c r="Z26" s="38"/>
    </row>
    <row r="27" spans="1:26" s="44" customFormat="1" ht="15.75" x14ac:dyDescent="0.25">
      <c r="A27" s="46"/>
      <c r="B27" s="43" t="s">
        <v>22</v>
      </c>
      <c r="C27" s="43"/>
      <c r="D27" s="43" t="s">
        <v>780</v>
      </c>
      <c r="E27" s="43" t="s">
        <v>782</v>
      </c>
      <c r="F27" s="43"/>
      <c r="G27" s="43" t="s">
        <v>61</v>
      </c>
      <c r="H27" s="43"/>
      <c r="I27" s="43" t="s">
        <v>784</v>
      </c>
      <c r="J27" s="43"/>
      <c r="K27" s="43" t="s">
        <v>784</v>
      </c>
      <c r="L27" s="43" t="s">
        <v>784</v>
      </c>
      <c r="M27" s="43" t="s">
        <v>784</v>
      </c>
      <c r="N27" s="43" t="s">
        <v>784</v>
      </c>
      <c r="O27" s="46"/>
      <c r="P27" s="46"/>
      <c r="Q27" s="46" t="s">
        <v>791</v>
      </c>
      <c r="R27" s="41" t="s">
        <v>789</v>
      </c>
      <c r="S27" s="46"/>
      <c r="T27" s="46"/>
      <c r="U27" s="46"/>
      <c r="V27" s="46"/>
      <c r="W27" s="46"/>
      <c r="X27" s="46"/>
      <c r="Y27" s="46"/>
      <c r="Z27" s="46"/>
    </row>
    <row r="28" spans="1:26" s="44" customFormat="1" ht="15.75" x14ac:dyDescent="0.25">
      <c r="A28" s="46"/>
      <c r="B28" s="43" t="s">
        <v>22</v>
      </c>
      <c r="C28" s="43"/>
      <c r="D28" s="43" t="s">
        <v>781</v>
      </c>
      <c r="E28" s="43" t="s">
        <v>783</v>
      </c>
      <c r="F28" s="43"/>
      <c r="G28" s="43" t="s">
        <v>61</v>
      </c>
      <c r="H28" s="43"/>
      <c r="I28" s="43" t="s">
        <v>785</v>
      </c>
      <c r="J28" s="43"/>
      <c r="K28" s="43" t="s">
        <v>785</v>
      </c>
      <c r="L28" s="43" t="s">
        <v>785</v>
      </c>
      <c r="M28" s="43" t="s">
        <v>785</v>
      </c>
      <c r="N28" s="43" t="s">
        <v>785</v>
      </c>
      <c r="O28" s="46"/>
      <c r="P28" s="46"/>
      <c r="Q28" s="46" t="s">
        <v>792</v>
      </c>
      <c r="R28" s="41" t="s">
        <v>789</v>
      </c>
      <c r="S28" s="46"/>
      <c r="T28" s="46"/>
      <c r="U28" s="46"/>
      <c r="V28" s="46"/>
      <c r="W28" s="46"/>
      <c r="X28" s="46"/>
      <c r="Y28" s="46"/>
      <c r="Z28" s="46"/>
    </row>
    <row r="29" spans="1:26" s="28" customFormat="1" x14ac:dyDescent="0.25">
      <c r="A29" s="38" t="b">
        <v>1</v>
      </c>
      <c r="B29" s="38"/>
      <c r="C29" s="38" t="s">
        <v>790</v>
      </c>
      <c r="D29" s="38" t="s">
        <v>745</v>
      </c>
      <c r="E29" s="38" t="s">
        <v>159</v>
      </c>
      <c r="F29" s="38"/>
      <c r="G29" s="38"/>
      <c r="H29" s="38"/>
      <c r="I29" s="38"/>
      <c r="J29" s="38"/>
      <c r="K29" s="39"/>
      <c r="L29" s="39"/>
      <c r="M29" s="39"/>
      <c r="N29" s="39"/>
      <c r="O29" s="39"/>
      <c r="P29" s="39"/>
      <c r="Q29" s="39"/>
      <c r="R29" s="38"/>
      <c r="S29" s="38"/>
      <c r="T29" s="38"/>
      <c r="U29" s="38"/>
      <c r="V29" s="38"/>
      <c r="W29" s="38"/>
      <c r="X29" s="38"/>
      <c r="Y29" s="38"/>
      <c r="Z29" s="38"/>
    </row>
    <row r="30" spans="1:26" s="28" customFormat="1" x14ac:dyDescent="0.25">
      <c r="A30" s="38" t="b">
        <v>1</v>
      </c>
      <c r="B30" s="38"/>
      <c r="C30" s="38" t="s">
        <v>743</v>
      </c>
      <c r="D30" s="38" t="s">
        <v>743</v>
      </c>
      <c r="E30" s="38" t="s">
        <v>232</v>
      </c>
      <c r="F30" s="38"/>
      <c r="G30" s="38"/>
      <c r="H30" s="38"/>
      <c r="I30" s="38"/>
      <c r="J30" s="38"/>
      <c r="K30" s="39"/>
      <c r="L30" s="39"/>
      <c r="M30" s="39"/>
      <c r="N30" s="39"/>
      <c r="O30" s="39"/>
      <c r="P30" s="39"/>
      <c r="Q30" s="39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x14ac:dyDescent="0.25">
      <c r="A32" s="15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40"/>
      <c r="N34" s="40"/>
      <c r="O34" s="40"/>
      <c r="P34" s="40"/>
      <c r="Q34" s="40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x14ac:dyDescent="0.25">
      <c r="A35" s="15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40"/>
      <c r="N37" s="40"/>
      <c r="O37" s="40"/>
      <c r="P37" s="40"/>
      <c r="Q37" s="40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40"/>
      <c r="P41" s="40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0"/>
      <c r="O47" s="40"/>
      <c r="P47" s="40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x14ac:dyDescent="0.25">
      <c r="A54" s="10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40"/>
      <c r="P54" s="40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40"/>
      <c r="P56" s="40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40"/>
      <c r="P57" s="40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40"/>
      <c r="P59" s="40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40"/>
      <c r="P61" s="40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40"/>
      <c r="P63" s="40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40"/>
      <c r="P65" s="40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defaultColWidth="11.42578125" defaultRowHeight="15" x14ac:dyDescent="0.25"/>
  <cols>
    <col min="1" max="1" width="23" style="1" bestFit="1" customWidth="1"/>
    <col min="2" max="2" width="27.28515625" style="22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.75" x14ac:dyDescent="0.3">
      <c r="A1" s="29"/>
      <c r="B1" s="29"/>
      <c r="C1" s="29"/>
      <c r="D1" s="30"/>
      <c r="E1" s="30" t="s">
        <v>466</v>
      </c>
      <c r="F1" s="30"/>
      <c r="G1" s="30"/>
      <c r="H1" s="29"/>
      <c r="I1" s="29"/>
      <c r="J1" s="29"/>
      <c r="K1" s="29"/>
      <c r="L1" s="15"/>
      <c r="M1" s="15"/>
    </row>
    <row r="2" spans="1:13" s="5" customFormat="1" ht="15.75" x14ac:dyDescent="0.25">
      <c r="A2" s="34" t="s">
        <v>460</v>
      </c>
      <c r="B2" s="34" t="s">
        <v>633</v>
      </c>
      <c r="C2" s="34" t="s">
        <v>613</v>
      </c>
      <c r="D2" s="34" t="s">
        <v>461</v>
      </c>
      <c r="E2" s="34" t="s">
        <v>7</v>
      </c>
      <c r="F2" s="34" t="s">
        <v>11</v>
      </c>
      <c r="G2" s="34" t="s">
        <v>614</v>
      </c>
      <c r="H2" s="34" t="s">
        <v>615</v>
      </c>
      <c r="I2" s="34" t="s">
        <v>616</v>
      </c>
      <c r="J2" s="34" t="s">
        <v>617</v>
      </c>
      <c r="K2" s="34" t="s">
        <v>618</v>
      </c>
      <c r="L2" s="34" t="s">
        <v>619</v>
      </c>
      <c r="M2" s="34"/>
    </row>
    <row r="3" spans="1:13" s="9" customFormat="1" ht="47.25" x14ac:dyDescent="0.25">
      <c r="A3" s="34" t="s">
        <v>620</v>
      </c>
      <c r="B3" s="34" t="s">
        <v>634</v>
      </c>
      <c r="C3" s="34" t="s">
        <v>621</v>
      </c>
      <c r="D3" s="34" t="s">
        <v>622</v>
      </c>
      <c r="E3" s="34"/>
      <c r="F3" s="34" t="s">
        <v>623</v>
      </c>
      <c r="G3" s="34" t="s">
        <v>462</v>
      </c>
      <c r="H3" s="34" t="s">
        <v>462</v>
      </c>
      <c r="I3" s="34" t="s">
        <v>462</v>
      </c>
      <c r="J3" s="36" t="s">
        <v>624</v>
      </c>
      <c r="K3" s="34" t="s">
        <v>624</v>
      </c>
      <c r="L3" s="34" t="s">
        <v>625</v>
      </c>
      <c r="M3" s="34"/>
    </row>
    <row r="4" spans="1:13" s="22" customFormat="1" x14ac:dyDescent="0.25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 x14ac:dyDescent="0.25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2" customFormat="1" x14ac:dyDescent="0.25">
      <c r="A6" s="15" t="s">
        <v>650</v>
      </c>
      <c r="B6" s="15"/>
      <c r="C6" s="15"/>
      <c r="D6" s="15" t="s">
        <v>689</v>
      </c>
      <c r="E6" s="15" t="s">
        <v>651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2" customFormat="1" x14ac:dyDescent="0.25">
      <c r="A7" s="15" t="s">
        <v>652</v>
      </c>
      <c r="B7" s="15"/>
      <c r="C7" s="15"/>
      <c r="D7" s="15" t="s">
        <v>690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 x14ac:dyDescent="0.25">
      <c r="A8" s="15" t="s">
        <v>653</v>
      </c>
      <c r="B8" s="15"/>
      <c r="C8" s="15"/>
      <c r="D8" s="15" t="s">
        <v>691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 x14ac:dyDescent="0.25">
      <c r="A9" s="15" t="s">
        <v>654</v>
      </c>
      <c r="B9" s="15"/>
      <c r="C9" s="15"/>
      <c r="D9" s="15" t="s">
        <v>692</v>
      </c>
      <c r="E9" s="15" t="s">
        <v>655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 x14ac:dyDescent="0.25">
      <c r="A10" s="15" t="s">
        <v>656</v>
      </c>
      <c r="B10" s="15"/>
      <c r="C10" s="15"/>
      <c r="D10" s="15" t="s">
        <v>657</v>
      </c>
      <c r="E10" s="15" t="s">
        <v>467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 x14ac:dyDescent="0.25">
      <c r="A11" s="15" t="s">
        <v>658</v>
      </c>
      <c r="B11" s="15"/>
      <c r="C11" s="15"/>
      <c r="D11" s="15" t="s">
        <v>659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 x14ac:dyDescent="0.25">
      <c r="A12" s="15" t="s">
        <v>660</v>
      </c>
      <c r="B12" s="15"/>
      <c r="C12" s="15"/>
      <c r="D12" s="15" t="s">
        <v>661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 x14ac:dyDescent="0.25">
      <c r="A13" s="15" t="s">
        <v>662</v>
      </c>
      <c r="B13" s="15"/>
      <c r="C13" s="15"/>
      <c r="D13" s="15" t="s">
        <v>663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 x14ac:dyDescent="0.25">
      <c r="A14" s="15" t="s">
        <v>664</v>
      </c>
      <c r="B14" s="15"/>
      <c r="C14" s="15"/>
      <c r="D14" s="15" t="s">
        <v>665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 x14ac:dyDescent="0.25">
      <c r="A15" s="15" t="s">
        <v>666</v>
      </c>
      <c r="B15" s="15"/>
      <c r="C15" s="15"/>
      <c r="D15" s="15" t="s">
        <v>667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 x14ac:dyDescent="0.25">
      <c r="A16" s="15" t="s">
        <v>668</v>
      </c>
      <c r="B16" s="15"/>
      <c r="C16" s="15"/>
      <c r="D16" s="15" t="s">
        <v>669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 x14ac:dyDescent="0.25">
      <c r="A17" s="15" t="s">
        <v>670</v>
      </c>
      <c r="B17" s="15"/>
      <c r="C17" s="15"/>
      <c r="D17" s="15" t="s">
        <v>671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 x14ac:dyDescent="0.25">
      <c r="A18" s="15" t="s">
        <v>672</v>
      </c>
      <c r="B18" s="15"/>
      <c r="C18" s="15"/>
      <c r="D18" s="15" t="s">
        <v>673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 x14ac:dyDescent="0.25">
      <c r="A19" s="15" t="s">
        <v>674</v>
      </c>
      <c r="B19" s="15"/>
      <c r="C19" s="15"/>
      <c r="D19" s="15" t="s">
        <v>675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 x14ac:dyDescent="0.25">
      <c r="A20" s="15" t="s">
        <v>676</v>
      </c>
      <c r="B20" s="15"/>
      <c r="C20" s="15"/>
      <c r="D20" s="15" t="s">
        <v>677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 x14ac:dyDescent="0.25">
      <c r="A21" s="15" t="s">
        <v>678</v>
      </c>
      <c r="B21" s="15"/>
      <c r="C21" s="15"/>
      <c r="D21" s="15" t="s">
        <v>679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 x14ac:dyDescent="0.25">
      <c r="A22" s="15" t="s">
        <v>680</v>
      </c>
      <c r="B22" s="15"/>
      <c r="C22" s="15"/>
      <c r="D22" s="15" t="s">
        <v>681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 x14ac:dyDescent="0.25">
      <c r="A23" s="15" t="s">
        <v>682</v>
      </c>
      <c r="B23" s="15"/>
      <c r="C23" s="15"/>
      <c r="D23" s="15" t="s">
        <v>683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 x14ac:dyDescent="0.25">
      <c r="A24" s="15" t="s">
        <v>684</v>
      </c>
      <c r="B24" s="15"/>
      <c r="C24" s="15"/>
      <c r="D24" s="15" t="s">
        <v>685</v>
      </c>
      <c r="E24" s="15" t="s">
        <v>686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25">
      <c r="B29" s="21"/>
    </row>
    <row r="30" spans="1:13" x14ac:dyDescent="0.25">
      <c r="B30" s="21"/>
    </row>
    <row r="31" spans="1:13" x14ac:dyDescent="0.25">
      <c r="B31" s="21"/>
    </row>
    <row r="32" spans="1:13" x14ac:dyDescent="0.25">
      <c r="B32" s="21"/>
    </row>
    <row r="33" spans="2:2" x14ac:dyDescent="0.25">
      <c r="B33" s="21"/>
    </row>
    <row r="34" spans="2:2" x14ac:dyDescent="0.25">
      <c r="B34" s="21"/>
    </row>
    <row r="35" spans="2:2" x14ac:dyDescent="0.25">
      <c r="B35" s="21"/>
    </row>
    <row r="36" spans="2:2" x14ac:dyDescent="0.25">
      <c r="B36" s="21"/>
    </row>
    <row r="37" spans="2:2" x14ac:dyDescent="0.25">
      <c r="B37" s="21"/>
    </row>
    <row r="38" spans="2:2" x14ac:dyDescent="0.25">
      <c r="B38" s="21"/>
    </row>
    <row r="39" spans="2:2" x14ac:dyDescent="0.25">
      <c r="B39" s="21"/>
    </row>
    <row r="40" spans="2:2" x14ac:dyDescent="0.25">
      <c r="B40" s="21"/>
    </row>
    <row r="41" spans="2:2" x14ac:dyDescent="0.25">
      <c r="B41" s="21"/>
    </row>
    <row r="42" spans="2:2" x14ac:dyDescent="0.25">
      <c r="B42" s="21"/>
    </row>
    <row r="43" spans="2:2" x14ac:dyDescent="0.25">
      <c r="B43" s="21"/>
    </row>
    <row r="44" spans="2:2" x14ac:dyDescent="0.25">
      <c r="B44" s="21"/>
    </row>
    <row r="45" spans="2:2" x14ac:dyDescent="0.25">
      <c r="B45" s="21"/>
    </row>
    <row r="46" spans="2:2" x14ac:dyDescent="0.25">
      <c r="B46" s="21"/>
    </row>
    <row r="47" spans="2:2" x14ac:dyDescent="0.25">
      <c r="B47" s="21"/>
    </row>
    <row r="48" spans="2:2" x14ac:dyDescent="0.25">
      <c r="B48" s="21"/>
    </row>
    <row r="49" spans="2:2" x14ac:dyDescent="0.25">
      <c r="B49" s="21"/>
    </row>
    <row r="50" spans="2:2" x14ac:dyDescent="0.25">
      <c r="B50" s="21"/>
    </row>
    <row r="51" spans="2:2" x14ac:dyDescent="0.25">
      <c r="B51" s="21"/>
    </row>
    <row r="52" spans="2:2" x14ac:dyDescent="0.25">
      <c r="B52" s="21"/>
    </row>
    <row r="53" spans="2:2" x14ac:dyDescent="0.25">
      <c r="B53" s="21"/>
    </row>
    <row r="54" spans="2:2" x14ac:dyDescent="0.25">
      <c r="B54" s="21"/>
    </row>
    <row r="55" spans="2:2" x14ac:dyDescent="0.25">
      <c r="B55" s="21"/>
    </row>
    <row r="56" spans="2:2" x14ac:dyDescent="0.25">
      <c r="B56" s="21"/>
    </row>
    <row r="57" spans="2:2" x14ac:dyDescent="0.25">
      <c r="B57" s="21"/>
    </row>
    <row r="58" spans="2:2" x14ac:dyDescent="0.25">
      <c r="B58" s="21"/>
    </row>
    <row r="59" spans="2:2" x14ac:dyDescent="0.25">
      <c r="B59" s="21"/>
    </row>
    <row r="60" spans="2:2" x14ac:dyDescent="0.25">
      <c r="B60" s="21"/>
    </row>
    <row r="61" spans="2:2" x14ac:dyDescent="0.25">
      <c r="B61" s="21"/>
    </row>
    <row r="62" spans="2:2" x14ac:dyDescent="0.25">
      <c r="B62" s="21"/>
    </row>
    <row r="63" spans="2:2" x14ac:dyDescent="0.25">
      <c r="B63" s="21"/>
    </row>
    <row r="64" spans="2:2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  <row r="76" spans="2:2" x14ac:dyDescent="0.25">
      <c r="B76" s="21"/>
    </row>
    <row r="77" spans="2:2" x14ac:dyDescent="0.25">
      <c r="B77" s="21"/>
    </row>
    <row r="78" spans="2:2" x14ac:dyDescent="0.25">
      <c r="B78" s="21"/>
    </row>
    <row r="79" spans="2:2" x14ac:dyDescent="0.25">
      <c r="B79" s="21"/>
    </row>
    <row r="80" spans="2:2" x14ac:dyDescent="0.25">
      <c r="B80" s="21"/>
    </row>
    <row r="81" spans="2:2" x14ac:dyDescent="0.25">
      <c r="B81" s="21"/>
    </row>
    <row r="82" spans="2:2" x14ac:dyDescent="0.25">
      <c r="B82" s="21"/>
    </row>
    <row r="83" spans="2:2" x14ac:dyDescent="0.25">
      <c r="B83" s="21"/>
    </row>
    <row r="84" spans="2:2" x14ac:dyDescent="0.25">
      <c r="B84" s="21"/>
    </row>
    <row r="85" spans="2:2" x14ac:dyDescent="0.25">
      <c r="B85" s="21"/>
    </row>
    <row r="86" spans="2:2" x14ac:dyDescent="0.25">
      <c r="B86" s="21"/>
    </row>
    <row r="87" spans="2:2" x14ac:dyDescent="0.25">
      <c r="B87" s="21"/>
    </row>
    <row r="88" spans="2:2" x14ac:dyDescent="0.25">
      <c r="B88" s="21"/>
    </row>
    <row r="89" spans="2:2" x14ac:dyDescent="0.25">
      <c r="B89" s="21"/>
    </row>
    <row r="90" spans="2:2" x14ac:dyDescent="0.25">
      <c r="B90" s="21"/>
    </row>
    <row r="91" spans="2:2" x14ac:dyDescent="0.25">
      <c r="B91" s="21"/>
    </row>
    <row r="92" spans="2:2" x14ac:dyDescent="0.25">
      <c r="B92" s="21"/>
    </row>
    <row r="93" spans="2:2" x14ac:dyDescent="0.25">
      <c r="B93" s="21"/>
    </row>
    <row r="94" spans="2:2" x14ac:dyDescent="0.25">
      <c r="B94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75" x14ac:dyDescent="0.2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75" x14ac:dyDescent="0.2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75" x14ac:dyDescent="0.2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75" x14ac:dyDescent="0.2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75" x14ac:dyDescent="0.2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75" x14ac:dyDescent="0.2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75" x14ac:dyDescent="0.2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75" x14ac:dyDescent="0.2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75" x14ac:dyDescent="0.2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75" x14ac:dyDescent="0.2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75" x14ac:dyDescent="0.2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75" x14ac:dyDescent="0.2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75" x14ac:dyDescent="0.2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75" x14ac:dyDescent="0.2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75" x14ac:dyDescent="0.2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75" x14ac:dyDescent="0.2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75" x14ac:dyDescent="0.2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75" x14ac:dyDescent="0.2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75" x14ac:dyDescent="0.2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75" x14ac:dyDescent="0.2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75" x14ac:dyDescent="0.2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75" x14ac:dyDescent="0.2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75" x14ac:dyDescent="0.2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75" x14ac:dyDescent="0.2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75" x14ac:dyDescent="0.2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75" x14ac:dyDescent="0.2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75" x14ac:dyDescent="0.2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75" x14ac:dyDescent="0.2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75" x14ac:dyDescent="0.2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75" x14ac:dyDescent="0.2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75" x14ac:dyDescent="0.2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75" x14ac:dyDescent="0.2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75" x14ac:dyDescent="0.2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75" x14ac:dyDescent="0.2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75" x14ac:dyDescent="0.2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75" x14ac:dyDescent="0.2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75" x14ac:dyDescent="0.2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75" x14ac:dyDescent="0.2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75" x14ac:dyDescent="0.2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75" x14ac:dyDescent="0.2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75" x14ac:dyDescent="0.2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75" x14ac:dyDescent="0.2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75" x14ac:dyDescent="0.2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75" x14ac:dyDescent="0.2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75" x14ac:dyDescent="0.2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75" x14ac:dyDescent="0.2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75" x14ac:dyDescent="0.2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25">
      <c r="A328" t="b">
        <v>0</v>
      </c>
      <c r="B328" t="s">
        <v>476</v>
      </c>
      <c r="C328" t="s">
        <v>477</v>
      </c>
      <c r="D328" t="s">
        <v>67</v>
      </c>
    </row>
    <row r="329" spans="1:9" x14ac:dyDescent="0.25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 x14ac:dyDescent="0.25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 x14ac:dyDescent="0.25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 x14ac:dyDescent="0.25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 x14ac:dyDescent="0.25">
      <c r="A336" t="b">
        <v>0</v>
      </c>
      <c r="B336" t="s">
        <v>498</v>
      </c>
      <c r="C336" t="s">
        <v>499</v>
      </c>
      <c r="D336" t="s">
        <v>67</v>
      </c>
    </row>
    <row r="337" spans="1:16" x14ac:dyDescent="0.25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 x14ac:dyDescent="0.25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 x14ac:dyDescent="0.25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522</v>
      </c>
      <c r="C345" t="s">
        <v>520</v>
      </c>
      <c r="D345" s="1" t="s">
        <v>67</v>
      </c>
    </row>
    <row r="346" spans="1:16" x14ac:dyDescent="0.25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524</v>
      </c>
      <c r="C357" t="s">
        <v>523</v>
      </c>
      <c r="D357" t="s">
        <v>67</v>
      </c>
    </row>
    <row r="358" spans="1:18" x14ac:dyDescent="0.25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.75" x14ac:dyDescent="0.2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530</v>
      </c>
      <c r="C363" t="s">
        <v>529</v>
      </c>
      <c r="D363" s="1" t="s">
        <v>67</v>
      </c>
    </row>
    <row r="364" spans="1:18" x14ac:dyDescent="0.25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536</v>
      </c>
      <c r="C365" t="s">
        <v>533</v>
      </c>
      <c r="D365" s="1" t="s">
        <v>67</v>
      </c>
    </row>
    <row r="366" spans="1:18" x14ac:dyDescent="0.25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x14ac:dyDescent="0.25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 x14ac:dyDescent="0.25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 x14ac:dyDescent="0.25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 x14ac:dyDescent="0.25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 x14ac:dyDescent="0.25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 x14ac:dyDescent="0.25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695</v>
      </c>
    </row>
    <row r="7" spans="1:7" s="21" customFormat="1" x14ac:dyDescent="0.25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695</v>
      </c>
    </row>
    <row r="8" spans="1:7" s="21" customFormat="1" x14ac:dyDescent="0.25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696</v>
      </c>
    </row>
    <row r="9" spans="1:7" s="21" customFormat="1" x14ac:dyDescent="0.25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696</v>
      </c>
    </row>
    <row r="10" spans="1:7" x14ac:dyDescent="0.25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696</v>
      </c>
    </row>
    <row r="11" spans="1:7" s="21" customFormat="1" x14ac:dyDescent="0.25"/>
    <row r="12" spans="1:7" s="21" customFormat="1" x14ac:dyDescent="0.25"/>
    <row r="13" spans="1:7" x14ac:dyDescent="0.25">
      <c r="A13" t="s">
        <v>568</v>
      </c>
      <c r="C13" s="11" t="s">
        <v>552</v>
      </c>
      <c r="E13" t="s">
        <v>553</v>
      </c>
      <c r="G13" t="s">
        <v>570</v>
      </c>
    </row>
    <row r="14" spans="1:7" x14ac:dyDescent="0.25">
      <c r="A14" t="s">
        <v>455</v>
      </c>
      <c r="C14" t="b">
        <v>1</v>
      </c>
      <c r="E14" t="s">
        <v>554</v>
      </c>
      <c r="G14" t="s">
        <v>464</v>
      </c>
    </row>
    <row r="15" spans="1:7" x14ac:dyDescent="0.25">
      <c r="A15" t="s">
        <v>453</v>
      </c>
      <c r="C15" t="b">
        <v>0</v>
      </c>
      <c r="E15" t="s">
        <v>543</v>
      </c>
    </row>
    <row r="16" spans="1:7" s="21" customFormat="1" x14ac:dyDescent="0.25"/>
    <row r="18" spans="1:35" x14ac:dyDescent="0.2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711</v>
      </c>
      <c r="Y18" s="21"/>
      <c r="Z18" s="21"/>
      <c r="AA18" t="s">
        <v>706</v>
      </c>
      <c r="AD18" t="s">
        <v>707</v>
      </c>
      <c r="AG18" s="21" t="s">
        <v>723</v>
      </c>
      <c r="AH18" s="21"/>
      <c r="AI18" s="21"/>
    </row>
    <row r="19" spans="1:35" x14ac:dyDescent="0.2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720</v>
      </c>
      <c r="Y19" s="21" t="s">
        <v>713</v>
      </c>
      <c r="Z19" s="21" t="s">
        <v>713</v>
      </c>
      <c r="AD19" s="21" t="s">
        <v>708</v>
      </c>
      <c r="AE19" s="21">
        <v>30</v>
      </c>
      <c r="AF19" s="21" t="s">
        <v>587</v>
      </c>
      <c r="AG19" s="21" t="s">
        <v>724</v>
      </c>
      <c r="AH19" s="21" t="b">
        <v>1</v>
      </c>
      <c r="AI19" s="21" t="s">
        <v>725</v>
      </c>
    </row>
    <row r="20" spans="1:35" x14ac:dyDescent="0.2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712</v>
      </c>
      <c r="AG20" s="21" t="s">
        <v>726</v>
      </c>
      <c r="AH20" s="21" t="b">
        <v>1</v>
      </c>
      <c r="AI20" s="21" t="s">
        <v>727</v>
      </c>
    </row>
    <row r="21" spans="1:35" x14ac:dyDescent="0.2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 x14ac:dyDescent="0.2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 x14ac:dyDescent="0.2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716</v>
      </c>
      <c r="P23" s="21">
        <v>1</v>
      </c>
      <c r="Q23" s="22" t="s">
        <v>717</v>
      </c>
      <c r="R23" s="22" t="s">
        <v>566</v>
      </c>
      <c r="S23">
        <v>5</v>
      </c>
      <c r="T23" s="21" t="s">
        <v>586</v>
      </c>
    </row>
    <row r="24" spans="1:35" x14ac:dyDescent="0.2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 x14ac:dyDescent="0.25">
      <c r="A25" t="s">
        <v>551</v>
      </c>
      <c r="F25" s="21"/>
      <c r="G25" s="21"/>
      <c r="H25" s="21"/>
      <c r="L25" s="21" t="s">
        <v>709</v>
      </c>
      <c r="M25" s="22">
        <v>0</v>
      </c>
      <c r="N25" s="22" t="s">
        <v>710</v>
      </c>
      <c r="O25" s="1" t="s">
        <v>537</v>
      </c>
      <c r="P25" s="20">
        <v>0.01</v>
      </c>
      <c r="Q25" s="22" t="s">
        <v>576</v>
      </c>
      <c r="R25" s="22" t="s">
        <v>718</v>
      </c>
      <c r="S25" s="21">
        <v>2</v>
      </c>
      <c r="T25" s="21" t="s">
        <v>719</v>
      </c>
    </row>
    <row r="26" spans="1:35" x14ac:dyDescent="0.25">
      <c r="A26" t="s">
        <v>711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 x14ac:dyDescent="0.25">
      <c r="A27" t="s">
        <v>706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 x14ac:dyDescent="0.25">
      <c r="A28" t="s">
        <v>707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709</v>
      </c>
      <c r="S28" s="22">
        <v>0</v>
      </c>
      <c r="T28" s="22" t="s">
        <v>710</v>
      </c>
    </row>
    <row r="29" spans="1:35" x14ac:dyDescent="0.25">
      <c r="A29" s="21" t="s">
        <v>723</v>
      </c>
      <c r="F29" s="21"/>
      <c r="G29" s="21"/>
      <c r="H29" s="21"/>
      <c r="O29" s="1" t="s">
        <v>538</v>
      </c>
      <c r="P29" s="22" t="s">
        <v>539</v>
      </c>
    </row>
    <row r="30" spans="1:35" x14ac:dyDescent="0.2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 x14ac:dyDescent="0.25">
      <c r="F31" s="21"/>
      <c r="G31" s="21"/>
      <c r="H31" s="21"/>
      <c r="O31" s="21" t="s">
        <v>709</v>
      </c>
      <c r="P31" s="22">
        <v>0</v>
      </c>
      <c r="Q31" s="22" t="s">
        <v>710</v>
      </c>
    </row>
    <row r="32" spans="1:35" x14ac:dyDescent="0.25">
      <c r="F32" s="21"/>
      <c r="G32" s="21"/>
      <c r="H32" s="21"/>
      <c r="O32" t="s">
        <v>714</v>
      </c>
      <c r="P32" s="22">
        <v>1</v>
      </c>
      <c r="Q32" s="22" t="s">
        <v>715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2016-09-09T19:48:13Z</dcterms:modified>
</cp:coreProperties>
</file>