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180" windowWidth="23256" windowHeight="1299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Lookups!$A$19:$A$28</definedName>
    <definedName name="instance_defs">Lookups!$A$2:$E$10</definedName>
    <definedName name="instance_types">Lookups!$A$2:$A$10</definedName>
    <definedName name="nsga">Lookups!$O$20:$P$27</definedName>
    <definedName name="nsga_nrel">Lookups!$O$20:$P$27</definedName>
    <definedName name="optim">Lookups!$I$19:$J$24</definedName>
    <definedName name="rgenoud">Lookups!$L$19:$M$30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7" l="1"/>
  <c r="C37" i="7"/>
  <c r="C38" i="7"/>
  <c r="C36" i="7"/>
  <c r="C35" i="7"/>
  <c r="B37" i="7"/>
  <c r="B36" i="7"/>
  <c r="B38" i="7"/>
  <c r="A38" i="7"/>
  <c r="A37" i="7"/>
  <c r="A36" i="7"/>
  <c r="A35" i="7"/>
  <c r="C34" i="7"/>
  <c r="C33" i="7"/>
  <c r="C32" i="7"/>
  <c r="C31" i="7"/>
  <c r="C30" i="7"/>
  <c r="C29" i="7"/>
  <c r="C28" i="7"/>
  <c r="C27" i="7"/>
  <c r="C26" i="7"/>
  <c r="C25" i="7"/>
  <c r="B35" i="7"/>
  <c r="B34" i="7"/>
  <c r="B33" i="7"/>
  <c r="B32" i="7"/>
  <c r="B31" i="7"/>
  <c r="B30" i="7"/>
  <c r="B29" i="7"/>
  <c r="B28" i="7"/>
  <c r="B27" i="7"/>
  <c r="B25" i="7"/>
  <c r="A34" i="7"/>
  <c r="A33" i="7"/>
  <c r="A32" i="7"/>
  <c r="A31" i="7"/>
  <c r="A30" i="7"/>
  <c r="A29" i="7"/>
  <c r="A28" i="7"/>
  <c r="A27" i="7"/>
  <c r="A26" i="7"/>
  <c r="A25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<sst xmlns="http://schemas.openxmlformats.org/spreadsheetml/2006/main" count="2128" uniqueCount="720">
  <si>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</si>
  <si>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</si>
  <si>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</si>
  <si>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</si>
  <si>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</si>
  <si>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</si>
  <si>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</si>
  <si>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</si>
  <si>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</si>
  <si>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</si>
  <si>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</si>
  <si>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</si>
  <si>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</si>
  <si>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</si>
  <si>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</si>
  <si>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</si>
  <si>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</si>
  <si>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</si>
  <si>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</si>
  <si>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</si>
  <si>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</si>
  <si>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</si>
  <si>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</si>
  <si>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</si>
  <si>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</si>
  <si>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</si>
  <si>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</si>
  <si>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</si>
  <si>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</si>
  <si>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</si>
  <si>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</si>
  <si>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</si>
  <si>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</si>
  <si>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</si>
  <si>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</si>
  <si>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</si>
  <si>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</si>
  <si>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</si>
  <si>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</si>
  <si>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</si>
  <si>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</si>
  <si>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</si>
  <si>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</si>
  <si>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</si>
  <si>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</si>
  <si>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</si>
  <si>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</si>
  <si>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</si>
  <si>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</si>
  <si>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</si>
  <si>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</si>
  <si>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</si>
  <si>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</si>
  <si>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</si>
  <si>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</si>
  <si>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</si>
  <si>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</si>
  <si>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</si>
  <si>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</si>
  <si>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</si>
  <si>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</si>
  <si>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</si>
  <si>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</si>
  <si>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</si>
  <si>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</si>
  <si>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</si>
  <si>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</si>
  <si>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</si>
  <si>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</si>
  <si>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</si>
  <si>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</si>
  <si>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</si>
  <si>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</si>
  <si>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</si>
  <si>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</si>
  <si>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</si>
  <si>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</si>
  <si>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</si>
  <si>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</si>
  <si>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</si>
  <si>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</si>
  <si>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</si>
  <si>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</si>
  <si>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</si>
  <si>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</si>
  <si>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</si>
  <si>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</si>
  <si>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</si>
  <si>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</si>
  <si>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</si>
  <si>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</si>
  <si>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</si>
  <si>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</si>
  <si>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</si>
  <si>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</si>
  <si>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</si>
  <si>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</si>
  <si>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</si>
  <si>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</si>
  <si>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</si>
  <si>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</si>
  <si>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</si>
  <si>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</si>
  <si>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</si>
  <si>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</si>
  <si>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</si>
  <si>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</si>
  <si>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</si>
  <si>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</si>
  <si>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</si>
  <si>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</si>
  <si>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</si>
  <si>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</si>
  <si>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</si>
  <si>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</si>
  <si>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</si>
  <si>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</si>
  <si>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</si>
  <si>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</si>
  <si>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</si>
  <si>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</si>
  <si>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</si>
  <si>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</si>
  <si>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</si>
  <si>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</si>
  <si>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</si>
  <si>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</si>
  <si>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</si>
  <si>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</si>
  <si>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</si>
  <si>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</si>
  <si>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</si>
  <si>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</si>
  <si>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</si>
  <si>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</si>
  <si>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</si>
  <si>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</si>
  <si>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</si>
  <si>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</si>
  <si>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</si>
  <si>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</si>
  <si>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</si>
  <si>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</si>
  <si>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</si>
  <si>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</si>
  <si>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</si>
  <si>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</si>
  <si>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</si>
  <si>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</si>
  <si>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</si>
  <si>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</si>
  <si>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</si>
  <si>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</si>
  <si>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</si>
  <si>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</si>
  <si>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</si>
  <si>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</si>
  <si>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</si>
  <si>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</si>
  <si>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</si>
  <si>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</si>
  <si>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</si>
  <si>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</si>
  <si>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</si>
  <si>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</si>
  <si>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</si>
  <si>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</si>
  <si>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</si>
  <si>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</si>
  <si>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</si>
  <si>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</si>
  <si>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</si>
  <si>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</si>
  <si>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</si>
  <si>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</si>
  <si>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</si>
  <si>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</si>
  <si>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</si>
  <si>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</si>
  <si>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</si>
  <si>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</si>
  <si>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</si>
  <si>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</si>
  <si>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</si>
  <si>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</si>
  <si>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</si>
  <si>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</si>
  <si>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</si>
  <si>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</si>
  <si>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</si>
  <si>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</si>
  <si>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</si>
  <si>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</si>
  <si>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</si>
  <si>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</si>
  <si>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</si>
  <si>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</si>
  <si>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</si>
  <si>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</si>
  <si>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</si>
  <si>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</si>
  <si>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</si>
  <si>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</si>
  <si>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</si>
  <si>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</si>
  <si>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</si>
  <si>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</si>
  <si>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</si>
  <si>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</si>
  <si>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</si>
  <si>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</si>
  <si>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</si>
  <si>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</si>
  <si>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</si>
  <si>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</si>
  <si>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</si>
  <si>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</si>
  <si>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</si>
  <si>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</si>
  <si>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</si>
  <si>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</si>
  <si>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</si>
  <si>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</si>
  <si>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</si>
  <si>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</si>
  <si>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</si>
  <si>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</si>
  <si>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</si>
  <si>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</si>
  <si>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</si>
  <si>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</si>
  <si>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</si>
  <si>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</si>
  <si>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</si>
  <si>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</si>
  <si>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</si>
  <si>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</si>
  <si>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</si>
  <si>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</si>
  <si>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</si>
  <si>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</si>
  <si>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</si>
  <si>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</si>
  <si>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</si>
  <si>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</si>
  <si>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</si>
  <si>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</si>
  <si>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</si>
  <si>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</si>
  <si>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</si>
  <si>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</si>
  <si>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</si>
  <si>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</si>
  <si>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</si>
  <si>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</si>
  <si>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</si>
  <si>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</si>
  <si>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</si>
  <si>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</si>
  <si>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</si>
  <si>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</si>
  <si>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</si>
  <si>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</si>
  <si>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</si>
  <si>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</si>
  <si>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</si>
  <si>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</si>
  <si>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</si>
  <si>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</si>
  <si>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</si>
  <si>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</si>
  <si>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</si>
  <si>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</si>
  <si>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</si>
  <si>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</si>
  <si>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</si>
  <si>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</si>
  <si>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</si>
  <si>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</si>
  <si>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</si>
  <si>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</si>
  <si>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</si>
  <si>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</si>
  <si>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</si>
  <si>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</si>
  <si>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</si>
  <si>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</si>
  <si>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</si>
  <si>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</si>
  <si>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</si>
  <si>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</si>
  <si>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</si>
  <si>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</si>
  <si>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</si>
  <si>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</si>
  <si>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</si>
  <si>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</si>
  <si>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</si>
  <si>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</si>
  <si>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</si>
  <si>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</si>
  <si>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</si>
  <si>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</si>
  <si>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</si>
  <si>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</si>
  <si>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</si>
  <si>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</si>
  <si>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</si>
  <si>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</si>
  <si>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</si>
  <si>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</si>
  <si>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</si>
  <si>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</si>
  <si>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</si>
  <si>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</si>
  <si>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</si>
  <si>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</si>
  <si>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</si>
  <si>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</si>
  <si>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</si>
  <si>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</si>
  <si>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</si>
  <si>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</si>
  <si>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</si>
  <si>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</si>
  <si>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</si>
  <si>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</si>
  <si>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</si>
  <si>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</si>
  <si>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</si>
  <si>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</si>
  <si>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</si>
  <si>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</si>
  <si>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</si>
  <si>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</si>
  <si>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</si>
  <si>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</si>
  <si>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</si>
  <si>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</si>
  <si>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</si>
  <si>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</si>
  <si>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</si>
  <si>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</si>
  <si>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</si>
  <si>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</si>
  <si>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</si>
  <si>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</si>
  <si>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</si>
  <si>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</si>
  <si>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</si>
  <si>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</si>
  <si>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</si>
  <si>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</si>
  <si>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</si>
  <si>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</si>
  <si>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</si>
  <si>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</si>
  <si>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</si>
  <si>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</si>
  <si>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</si>
  <si>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</si>
  <si>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</si>
  <si>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</si>
  <si>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</si>
  <si>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</si>
  <si>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</si>
  <si>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</si>
  <si>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</si>
  <si>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</si>
  <si>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</si>
  <si>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</si>
  <si>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</si>
  <si>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</si>
  <si>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</si>
  <si>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</si>
  <si>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</si>
  <si>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</si>
  <si>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</si>
  <si>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</si>
  <si>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</si>
  <si>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</si>
  <si>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</si>
  <si>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</si>
  <si>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</si>
  <si>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</si>
  <si>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</si>
  <si>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</si>
  <si>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</si>
  <si>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</si>
  <si>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</si>
  <si>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</si>
  <si>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</si>
  <si>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</si>
  <si>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</si>
  <si>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</si>
  <si>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</si>
  <si>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</si>
  <si>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</si>
  <si>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</si>
  <si>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</si>
  <si>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</si>
  <si>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</si>
  <si>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</si>
  <si>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</si>
  <si>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</si>
  <si>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</si>
  <si>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</si>
  <si>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</si>
  <si>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</si>
  <si>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</si>
  <si>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</si>
  <si>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</si>
  <si>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</si>
  <si>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</si>
  <si>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</si>
  <si>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</si>
  <si>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</si>
  <si>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</si>
  <si>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</si>
  <si>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</si>
  <si>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</si>
  <si>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</si>
  <si>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</si>
  <si>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</si>
  <si>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</si>
  <si>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</si>
  <si>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</si>
  <si>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</si>
  <si>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</si>
  <si>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</si>
  <si>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</si>
  <si>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</si>
  <si>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</si>
  <si>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</si>
  <si>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</si>
  <si>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</si>
  <si>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</si>
  <si>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</si>
  <si>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</si>
  <si>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</si>
  <si>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</si>
  <si>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</si>
  <si>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</si>
  <si>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</si>
  <si>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</si>
  <si>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</si>
  <si>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</si>
  <si>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</si>
  <si>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</si>
  <si>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</si>
  <si>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</si>
  <si>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</si>
  <si>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</si>
  <si>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</si>
  <si>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</si>
  <si>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</si>
  <si>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</si>
  <si>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</si>
  <si>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</si>
  <si>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</si>
  <si>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</si>
  <si>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</si>
  <si>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</si>
  <si>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</si>
  <si>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</si>
  <si>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</si>
  <si>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</si>
  <si>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</si>
  <si>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</si>
  <si>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</si>
  <si>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</si>
  <si>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</si>
  <si>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</si>
  <si>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</si>
  <si>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</si>
  <si>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</si>
  <si>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</si>
  <si>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</si>
  <si>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</si>
  <si>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</si>
  <si>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</si>
  <si>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</si>
  <si>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</si>
  <si>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</si>
  <si>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</si>
  <si>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</si>
  <si>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</si>
  <si>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</si>
  <si>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</si>
  <si>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</si>
  <si>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</si>
  <si>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</si>
  <si>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</si>
  <si>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</si>
  <si>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</si>
  <si>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</si>
  <si>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</si>
  <si>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</si>
  <si>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</si>
  <si>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</si>
  <si>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</si>
  <si>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</si>
  <si>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</si>
  <si>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</si>
  <si>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</si>
  <si>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</si>
  <si>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</si>
  <si>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</si>
  <si>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</si>
  <si>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</si>
  <si>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</si>
  <si>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</si>
  <si>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</si>
  <si>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</si>
  <si>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</si>
  <si>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</si>
  <si>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</si>
  <si>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</si>
  <si>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</si>
  <si>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</si>
  <si>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</si>
  <si>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</si>
  <si>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</si>
  <si>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</si>
  <si>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</si>
  <si>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</si>
  <si>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</si>
  <si>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</si>
  <si>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</si>
  <si>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</si>
  <si>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</si>
  <si>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</si>
  <si>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</si>
  <si>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</si>
  <si>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</si>
  <si>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</si>
  <si>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</si>
  <si>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</si>
  <si>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</si>
  <si>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</si>
  <si>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</si>
  <si>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</si>
  <si>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</si>
  <si>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</si>
  <si>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</si>
  <si>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</si>
  <si>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</si>
  <si>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</si>
  <si>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</si>
  <si>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</si>
  <si>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</si>
  <si>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</si>
  <si>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</si>
  <si>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</si>
  <si>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</si>
  <si>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</si>
  <si>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</si>
  <si>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</si>
  <si>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</si>
  <si>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</si>
  <si>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</si>
  <si>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</si>
  <si>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</si>
  <si>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</si>
  <si>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</si>
  <si>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</si>
  <si>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</si>
  <si>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</si>
  <si>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</si>
  <si>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</si>
  <si>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</si>
  <si>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</si>
  <si>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</si>
  <si>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</si>
  <si>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</si>
  <si>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</si>
  <si>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</si>
  <si>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</si>
  <si>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</si>
  <si>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</si>
  <si>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</si>
  <si>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</si>
  <si>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</si>
  <si>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</si>
  <si>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</si>
  <si>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</si>
  <si>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</si>
  <si>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</si>
  <si>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</si>
  <si>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</si>
  <si>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</si>
  <si>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</si>
  <si>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</si>
  <si>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</si>
  <si>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</si>
  <si>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</si>
  <si>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</si>
  <si>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</si>
  <si>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</si>
  <si>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</si>
  <si>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</si>
  <si>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</si>
  <si>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</si>
  <si>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</si>
  <si>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</si>
  <si>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</si>
  <si>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</si>
  <si>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</si>
  <si>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</si>
  <si>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</si>
  <si>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</si>
  <si>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</si>
  <si>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</si>
  <si>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</si>
  <si>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</si>
  <si>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</si>
  <si>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</si>
  <si>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</si>
  <si>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</si>
  <si>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</si>
  <si>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</si>
  <si>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</si>
  <si>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</si>
  <si>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</si>
  <si>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</si>
  <si>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</si>
  <si>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</si>
  <si>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</si>
  <si>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</si>
  <si>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</si>
  <si>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</si>
  <si>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</si>
  <si>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</si>
  <si>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</si>
  <si>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</si>
  <si>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</si>
  <si>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</si>
  <si>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</si>
  <si>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</si>
  <si>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</si>
  <si>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</si>
  <si>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</si>
  <si>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</si>
  <si>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</si>
  <si>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</si>
  <si>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</si>
  <si>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</si>
  <si>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</si>
  <si>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</si>
  <si>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</si>
  <si>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</si>
  <si>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</si>
  <si>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</si>
  <si>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</si>
  <si>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</si>
  <si>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</si>
  <si>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large office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</si>
  <si>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</si>
  <si>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</si>
  <si>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</si>
  <si>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</si>
  <si>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</si>
  <si>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</si>
  <si>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</si>
  <si>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</si>
  <si>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</si>
  <si>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</si>
  <si>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</si>
  <si>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</si>
  <si>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</si>
  <si>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</si>
  <si>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</si>
  <si>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</si>
  <si>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</si>
  <si>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</si>
  <si>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</si>
  <si>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</si>
  <si>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</si>
  <si>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</si>
  <si>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</si>
  <si>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</si>
  <si>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</si>
  <si>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</si>
  <si>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</si>
  <si>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</si>
  <si>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</si>
  <si>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</si>
  <si>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</si>
  <si>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</si>
  <si>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</si>
  <si>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</si>
  <si>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</si>
  <si>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</si>
  <si>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</si>
  <si>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1.14.4</t>
  </si>
  <si>
    <t>../</t>
  </si>
  <si>
    <t>../weather/USA_OR_Portland.726980_TMY2.epw</t>
  </si>
  <si>
    <t>../test.osm</t>
  </si>
  <si>
    <t>UrbanGeometryCreation</t>
  </si>
  <si>
    <t>city_json_path</t>
  </si>
  <si>
    <t>City JSON Path</t>
  </si>
  <si>
    <t>building_id</t>
  </si>
  <si>
    <t>Building ID</t>
  </si>
  <si>
    <t>UrbanBuildingType</t>
  </si>
  <si>
    <t>urban_geometry_creation</t>
  </si>
  <si>
    <t>urban_building_type</t>
  </si>
  <si>
    <t>Urban Models</t>
  </si>
  <si>
    <t>discrete</t>
  </si>
  <si>
    <t>Directory</t>
  </si>
  <si>
    <t>city_data</t>
  </si>
  <si>
    <t>../urban_geometry_creation/tests</t>
  </si>
  <si>
    <t>142484'</t>
  </si>
  <si>
    <t xml:space="preserve"> ../../../lib/city_data/city.json</t>
  </si>
  <si>
    <t>|'142484','116245','142872','43254','1459','134032','143122','15204','155513','181948','142238','191582','185054','208359','113178','192702','236371','190013','6434','231850','128469','172662','222162','122347','158690','202694','56659','85635','3571','83186','227340','41962','217309','52660','161648','184642','3847','2373','62625','65373','58283','58911','237783','79514','110389','144568','5955','78754','96419','83574','223270','148046','191859','33879','52936','106804','221612','61663','207542','213989','49369','116055','151927','8514','100535','187338','207180','50936','11886','20763','230376','134949','151680','152016','164646','206572','178897','181797','183160','206869','187675','200594','222412','223723','233024','234608','235990','240241','203425','186746','215740','227893','230795','147716','150821','151683','155087','173389','208781','221871','236646','134575','138298','141692','146223','147538','148715','154723','155770','159371','166226','166447','185614','190700','200435','203431','209303','211686','225506','226857','231874','236181','134829','153445','188330','195998','215567','236722','240378','136118','144038','145786','156369','160789','166893','177498','184217','197688','212943','223606','224837','225080','228898','229908','234747','236146','236944','139179','140483','141333','141742','149927','150157','153100','157664','160763','164828','165203','166177','167379','169768','170121','170176','171097','172136','172760','174951','176543','188603','188635','192839','194021','194266','196939','199268','207526','207791','209874','210350','216983','219655','221577','225998','231823','233786','139210','139560','140971','148938','153385','156024','156566','157189','161540','162805','165776','181190','183554','184555','185691','187767','192580','196291','200692','203271','205426','209161','212361','212521','214551','220751','221103','222785','226178','234948','236366','238464','140303','155940','171027','184033','193357','206646','228561','240057','158140','159829','168276','181627','181985','194704','199802','200515','214462','220549','224670','231114','231559','238379','239180','139056','146495','160004','163839','170485','174902','176024','181799','188941','190575','192751','195570','212682','215390','222246','227246','232402','233696','238260','238366','138674','140217','149213','151733','155395','156878','157846','182991','197481','200860','204224','212394','215129','151466','157857','205201','208419','222958','224064','238013','142841','145861','145877','146423','165161','166962','171677','197554','199848','218849','219161','221310','234670','235539','239758','136089','138309','139280','139552','139972','140112','141291','145092','146832','147765','148030','149426','151459','151615','153585','154644','155425','156031','162031','158373','161939','163262','164664','168617','169885','169922','171070','173586','177972','178711','179427','179543','181848','183383','186074','186323','186484','186645','188930','189510','194658','197850','198151','204452','208462','210041','210801','211161','213948','214599','217006','220057','222119','229206','229762','236497','237377','240264','139906','142689','144492','161710','171251','173347','182732','199171','199748','218496','157559','161139','162145','175894','177668','179093','191030','211557','217141','218850','140479','152927','154431','154464','159986','179970','179999','184576','180201','187575','189920','190567','192647','207120','208849','212153','214562','218163','229721','229883','230166','233318','235390','135669','136042','146188','146794','150655','155019','159866','160735','164404','165424','172541','186414','176530','178186','181487','185242','190676','193814','196736','206032','212641','224220','224416','225635','233901','234701','237931','138231','141323','144648','145555','150780','150899','152839','156034','156206','157204','163155','164382','164577','166037','167180','171781','172656','175940','176083','176527','177893','179370','179380','180506','180928','181312','186261','186821','188752','188829','192028','192253','195430','196757','197324','204858','202564','203048','209777','209943','211983','215123','215882','217903','219176','227481','232103','234356','239047','144314','152718','161890','173232','184010','185603','189087','192262','195632','202699','223098','223836','224922','229421','140000','140062','168535','175315','179702','193716','211405','226429','212193','229689','156794','159799','163819','179634','181429','190947','205996','211049','224660','134586','140179','140897','148743','148792','153916','155447','161638','161681','163049','163218','186378','169820','177857','178398','182872','183800','188456','191281','191863','194747','199020','201060','205442','210315','214715','217037','218199','228236','229366','230278','230745','238378','238645','141358','141807','146429','151549','163349','159431','163012','176825','178193','189427','189930','191574','194472','196651','199478','205863','225950','231182','146349','161436','187104','191021','191734','194086','197836','203209','230430','136919','147914','150225','151174','151776','166433','170224','177521','185308','192052','200711','206227','210308','222863','222913','231145','236127','137197','140158','146957','148680','158508','167413','181146','188059','195832','215406','219282','221742','228771','230227','233235','137687','139905','148683','153540','154931','160185','161507','168943','175576','190299','194794','211649','213228','218327','227520','137733','143531','145229','152035','156082','162358','162560','166563','167482','174906','177785','179581','181727','184831','187591','188181','192875','197918','203955','205171','206049','211102','211511','140460','182042','185846','186059','194978','202325','207738','210823','213539','224910','143750','146664','157155','171037','185610','214994','222640','236462','135958','145554','152220','154793','155394','157781','173632','179192','190668','186750','191225','206920','218691','219325','221114','135888','137520','140523','142060','144519','145787','146424','147199','147684','154270','160406','161101','161838','163303','163875','164094','164561','166429','168479','168736','169732','172313','172383','175207','176225','178036','182775','186511','187648','188736','190841','194156','195367','195774','204083','210774','212113','214198','216378','218821','220433','232024','232440','235333','236582','239376','200511','200703','216368','216854','220985','221684','221834','221849','222135','223137','223721','224158','224504','226166','226297','226695','229251','230716','230761','234635','234895','235308','236196','237124','237960','238930','239976','240032','122105','168573','96922','144185','151931','156986','190213','217362','164013','104780','121861','167901','184630','124937','185146','193248','195079','77300','80971','86658','131929','204467','143637','203758','81361','106807','80313','131985','159184','212516','219061','143680','199109','200379','210667','213357','88336','90589','160050','187722','190416','196196','216274','108357','158067','191814','209748','218028','168409','88808','91652','107419','120394','130934','176535','186299','215284','72338','150378','155290','156516','157947','216010','219839','96387','103082','120734','122770','146527','147644','184966','107876','175298','184668','149130','150004','156304','174164','189171','84614','88533','90706','156563','179208','199464','80947','84283','85985','96257','101054','108605','122529','133615','137288','152785','169737','172060','218831','219358','83489','92916','108429','117211','119645','150610','149445','170454','184703','189645','190838','191674','214057','92414','115798','119426','128986','140277','154095','155957','160911','181632','126037','142972','305','557','784','3098','3672','4208','6537','7626','8122','9776','13779','16415','17391','17442','17741','18019','18138','20033','22734','23111','25358','26767','27364','27864','29168','30409','34851','35629','40383','37821','37934','38939','41644','42197','42305','42734','43507','43919','44444','44863','47006','47204','48052','59307','50573','53776','57248','58083','58533','62498','64663','65211','65916','66016','66723','67740','70467','73642','77256','78947','78958','79333','80104','80443','80717','81835','82425','82968','84578','87717','91015','91765','93806','96354','99101','99674','99978','103749','103853','104550','104801','105053','105736','105868','110303','110562','111378','111785','114642','117175','118705','123784','127336','127500','128766','129848','132134','132751','132950','133166','133776','131234','3671','4081','135435','12530','14875','25798','27308','30244','36571','41743','43437','44422','50607','55895','60525','66798','68600','68660','80402','82849','84693','92321','96066','107805','113252','116607','124001','130014','133034','132020','133819','1614','9787','15251','16859','18125','18253','21029','22044','24430','25821','30558','35912','39172','43686','44759','48274','48348','48952','49643','52210','55580','56230','56407','57930','57995','63830','65413','138646','71351','77608','102025','83878','84727','85039','89242','90596','91378','93895','94043','100388','101217','105518','106584','108694','111679','115046','114720','115805','118622','118763','119139','124080','128823','131551','132161','132761','132835','968','2145','2916','3901','7554','8131','8405','8875','9938','11008','11260','11633','14409','23443','27408','28907','29640','37909','38528','40120','60775','41112','42345','43161','44010','45630','46261','48335','54169','56205','57845','62892','65927','71052','72573','72609','72949','74596','74997','76347','77748','77875','78079','78374','79904','80019','80515','80904','81473','84188','102028','85108','92610','96690','98837','102417','103518','106075','106994','107133','107743','108418','109053','111513','114441','152173','120001','120466','124740','127774','129389','131553','133568','142275','128616','132155','124431','1835','4852','5970','5985','6412','6955','7065','7703','8979','9049','9917','10941','11426','13336','15743','15897','16700','17972','19474','21410','22635','23082','27277','29120','30449','31299','36733','37519','37960','38880','39273','43509','46157','46514','46973','50361','51850','53952','54531','57203','58449','62391','62627','62868','63596','138384','65272','67241','68865','69075','72535','73049','74789','75400','77048','79462','81655','86241','88606','88789','89145','89600','92602','94657','94900','95113','102086','95695','96505','100305','100408','100617','100621','100751','103105','105168','105373','105472','106890','110314','110661','111108','111294','112819','113515','117619','119304','120316','120521','120528','120659','124907','126403','129765','131946','132840','153878','5','803','2639','5453','5594','129144','8608','8891','11318','12098','12783','17960','18400','18679','20839','23247','23479','23920','25659','26382','28634','31791','33691','36559','37647','37686','38127','38824','38946','40172','43126','44441','45829','46984','47544','49109','49486','52170','128455','57399','58303','63100','63763','64448','64981','65895','128047','66289','67269','67319','69236','70023','71428','71681','74427','75660','75870','76389','77814','78152','81308','80554','127991','82858','83539','84011','88645','89138','89758','92226','94088','95964','97567','98652','100307','101113','102703','104239','105170','106108','106842','106907','109530','110458','114806','114884','114941','115031','116830','118122','120000','121285','9024','128624','129618','130084','132992','2029','2594','3371','6931','7325','8446','8837','10917','12757','13544','14020','17641','17956','19344','21647','22075','39354','24708','24967','29565','29572','30608','31214','32653','33914','34278','36147','38435','41529','44877','47239','48848','48908','51292','52433','52552','52699','52792','54130','56588','57681','58385','58941','59934','127472','60452','127483','65780','66892','67721','69590','69747','69880','70898','72508','74337','78317','79008','81699','82051','82348','83068','84196','86674','89038','90018','91299','92325','125673','93518','125382','98274','125485','99009','101785','102137','103741','104396','105700','108474','110143','110357','111635','111934','114266','114681','114932','115534','115558','115652','117848','118484','119292','119814','120456','120690','120792','120862','122837','135325','127676','130746','131123','128759','147482','410','5228','5975','6468','8136','13556','16203','20203','20467','21150','21907','22013','26278','27384','28663','30270','31941','32840','34162','34185','36119','36564','37307','39104','40441','40582','40730','42225','43182','165199','44991','45563','47205','47802','47968','48521','49230','50162','50277','50444','51280','52168','52448','52481','56748','56800','58053','59263','62004','62247','129542','67862','69687','71172','71990','72411','76910','77416','77546','77682','77727','78398','79894','80675','80810','80992','82166','83753','85062','86962','92315','92427','92523','92902','95432','95584','95785','97993','100258','100690','102284','105619','106758','107672','108087','109880','110472','111717','112523','112736','113947','113997','115209','122112','124359','14836','125933','127753','128203','132010','133802','124746','133064','702','993','6457','21267','10924','13381','13702','14265','15358','17782','23246','136398','27031','27425','28252','28150','30523','32050','32794','34635','37771','42823','43177','44655','44946','50684','51410','52005','54919','57085','57408','58220','60140','61380','63650','65512','65768','66317','66554','69854','72617','78633','79523','81468','81491','83427','91756','96136','96855','97081','100090','102016','102598','104110','105600','108651','110916','112024','112880','115349','118644','120519','120620','125661','127864','133420','133679','128793','142913','695','1246','2337','2381','5433','6404','9099','12276','12445','15932','16437','18599','18694','19546','23452','24768','24853','25034','27398','29763','30553','30873','31089','32097','33330','35456','36250','38608','39878','39971','43997','44686','46746','48757','49548','51685','53099','55437','56752','57444','60121','60700','61369','62358','62488','65092','66489','68384','70108','71437','72317','73435','73473','73739','77910','79614','79642','79938','81816','85132','86501','125627','92088','94531','96151','97450','97565','98395','98685','99514','100416','102728','103441','104698','104791','106740','110263','114814','117587','118545','121913','122957','124070','44859','124737','125596','127468','129489','131601','132011','132164','132591','133995','491','1399','2081','2862','3644','8115','8243','10811','11263','11424','11719','11796','13725','15619','16293','16539','17174','17205','18091','20814','22654','22827','24036','24600','25372','25896','26193','31569','31609','34670','35309','36605','37242','38197','39556','41210','43805','45478','46290','49485','137039','52305','53306','55623','61885','62154','66046','68178','68628','138866','72758','73840','73874','76640','76899','76986','79001','82142','82154','84763','87844','88049','90041','96272','96322','96382','97760','151361','103104','104357','107505','109315','140742','111571','113776','118599','121132','122174','122645','124115','125147','130751','130878','131980','133071','19139','7261','14110','21560','22495','26053','30648','33822','56583','60119','66404','70003','152800','6606','8501','9780','10791','18497','31565','31907','33368','34016','152742','128863','3339','4710','33487','33792','46435','133428','13178','26532','32979','15772','16282','51793','57564','6748','16936','3677','41404','5822','33857','49341','2304','19946','24390','24511','25682','27128','29635','30854','39651','40001','60083','17282','6692','16854','57771','58654','31013','66104','34221','12254','1699','205556','228564','307','55322','63500','135226','74906','25543','79455','8943','13840','63758','126538','39978','42682','103425','103524','84214','150486','160656','171007','209726','218420','219742','239709','125991','10377','28083','37582','77648','79389','99671','130006','154107','156027','161958','166132','210035','235727','218240','123749','5478','137832','35344','187863','206624','43631','72385','169785','191531','55395','81857','84341','123836','57050','128123','101599','200268','94207','113663','152212','143036','3114','36257','49550','123115','147724','230563','64794','98026','124601','153827','199381','211130'|</t>
  </si>
  <si>
    <t>['142484','116245','142872','43254','1459','134032','143122','15204','155513','181948','142238','191582','185054','208359','113178','192702','236371','190013','6434','231850','128469','172662','222162','122347','158690','202694','56659','85635','3571','83186','227340','41962','217309','52660','161648','184642','3847','2373','62625','65373','58283','58911','237783','79514','110389','144568','5955','78754','96419','83574','223270','148046','191859','33879','52936','106804','221612','61663','207542','213989','49369','116055','151927','8514','100535','187338','207180','50936','11886','20763','230376','134949','151680','152016','164646','206572','178897','181797','183160','206869','187675','200594','222412','223723','233024','234608','235990','240241','203425','186746','215740','227893','230795','147716','150821','151683','155087','173389','208781','221871','236646','134575','138298','141692','146223','147538','148715','154723','155770','159371','166226','166447','185614','190700','200435','203431','209303','211686','225506','226857','231874','236181','134829','153445','188330','195998','215567','236722','240378','136118','144038','145786','156369','160789','166893','177498','184217','197688','212943','223606','224837','225080','228898','229908','234747','236146','236944','139179','140483','141333','141742','149927','150157','153100','157664','160763','164828','165203','166177','167379','169768','170121','170176','171097','172136','172760','174951','176543','188603','188635','192839','194021','194266','196939','199268','207526','207791','209874','210350','216983','219655','221577','225998','231823','233786','139210','139560','140971','148938','153385','156024','156566','157189','161540','162805','165776','181190','183554','184555','185691','187767','192580','196291','200692','203271','205426','209161','212361','212521','214551','220751','221103','222785','226178','234948','236366','238464','140303','155940','171027','184033','193357','206646','228561','240057','158140','159829','168276','181627','181985','194704','199802','200515','214462','220549','224670','231114','231559','238379','239180','139056','146495','160004','163839','170485','174902','176024','181799','188941','190575','192751','195570','212682','215390','222246','227246','232402','233696','238260','238366','138674','140217','149213','151733','155395','156878','157846','182991','197481','200860','204224','212394','215129','151466','157857','205201','208419','222958','224064','238013','142841','145861','145877','146423','165161','166962','171677','197554','199848','218849','219161','221310','234670','235539','239758','136089','138309','139280','139552','139972','140112','141291','145092','146832','147765','148030','149426','151459','151615','153585','154644','155425','156031','162031','158373','161939','163262','164664','168617','169885','169922','171070','173586','177972','178711','179427','179543','181848','183383','186074','186323','186484','186645','188930','189510','194658','197850','198151','204452','208462','210041','210801','211161','213948','214599','217006','220057','222119','229206','229762','236497','237377','240264','139906','142689','144492','161710','171251','173347','182732','199171','199748','218496','157559','161139','162145','175894','177668','179093','191030','211557','217141','218850','140479','152927','154431','154464','159986','179970','179999','184576','180201','187575','189920','190567','192647','207120','208849','212153','214562','218163','229721','229883','230166','233318','235390','135669','136042','146188','146794','150655','155019','159866','160735','164404','165424','172541','186414','176530','178186','181487','185242','190676','193814','196736','206032','212641','224220','224416','225635','233901','234701','237931','138231','141323','144648','145555','150780','150899','152839','156034','156206','157204','163155','164382','164577','166037','167180','171781','172656','175940','176083','176527','177893','179370','179380','180506','180928','181312','186261','186821','188752','188829','192028','192253','195430','196757','197324','204858','202564','203048','209777','209943','211983','215123','215882','217903','219176','227481','232103','234356','239047','144314','152718','161890','173232','184010','185603','189087','192262','195632','202699','223098','223836','224922','229421','140000','140062','168535','175315','179702','193716','211405','226429','212193','229689','156794','159799','163819','179634','181429','190947','205996','211049','224660','134586','140179','140897','148743','148792','153916','155447','161638','161681','163049','163218','186378','169820','177857','178398','182872','183800','188456','191281','191863','194747','199020','201060','205442','210315','214715','217037','218199','228236','229366','230278','230745','238378','238645','141358','141807','146429','151549','163349','159431','163012','176825','178193','189427','189930','191574','194472','196651','199478','205863','225950','231182','146349','161436','187104','191021','191734','194086','197836','203209','230430','136919','147914','150225','151174','151776','166433','170224','177521','185308','192052','200711','206227','210308','222863','222913','231145','236127','137197','140158','146957','148680','158508','167413','181146','188059','195832','215406','219282','221742','228771','230227','233235','137687','139905','148683','153540','154931','160185','161507','168943','175576','190299','194794','211649','213228','218327','227520','137733','143531','145229','152035','156082','162358','162560','166563','167482','174906','177785','179581','181727','184831','187591','188181','192875','197918','203955','205171','206049','211102','211511','140460','182042','185846','186059','194978','202325','207738','210823','213539','224910','143750','146664','157155','171037','185610','214994','222640','236462','135958','145554','152220','154793','155394','157781','173632','179192','190668','186750','191225','206920','218691','219325','221114','135888','137520','140523','142060','144519','145787','146424','147199','147684','154270','160406','161101','161838','163303','163875','164094','164561','166429','168479','168736','169732','172313','172383','175207','176225','178036','182775','186511','187648','188736','190841','194156','195367','195774','204083','210774','212113','214198','216378','218821','220433','232024','232440','235333','236582','239376','200511','200703','216368','216854','220985','221684','221834','221849','222135','223137','223721','224158','224504','226166','226297','226695','229251','230716','230761','234635','234895','235308','236196','237124','237960','238930','239976','240032','122105','168573','96922','144185','151931','156986','190213','217362','164013','104780','121861','167901','184630','124937','185146','193248','195079','77300','80971','86658','131929','204467','143637','203758','81361','106807','80313','131985','159184','212516','219061','143680','199109','200379','210667','213357','88336','90589','160050','187722','190416','196196','216274','108357','158067','191814','209748','218028','168409','88808','91652','107419','120394','130934','176535','186299','215284','72338','150378','155290','156516','157947','216010','219839','96387','103082','120734','122770','146527','147644','184966','107876','175298','184668','149130','150004','156304','174164','189171','84614','88533','90706','156563','179208','199464','80947','84283','85985','96257','101054','108605','122529','133615','137288','152785','169737','172060','218831','219358','83489','92916','108429','117211','119645','150610','149445','170454','184703','189645','190838','191674','214057','92414','115798','119426','128986','140277','154095','155957','160911','181632','126037','142972','305','557','784','3098','3672','4208','6537','7626','8122','9776','13779','16415','17391','17442','17741','18019','18138','20033','22734','23111','25358','26767','27364','27864','29168','30409','34851','35629','40383','37821','37934','38939','41644','42197','42305','42734','43507','43919','44444','44863','47006','47204','48052','59307','50573','53776','57248','58083','58533','62498','64663','65211','65916','66016','66723','67740','70467','73642','77256','78947','78958','79333','80104','80443','80717','81835','82425','82968','84578','87717','91015','91765','93806','96354','99101','99674','99978','103749','103853','104550','104801','105053','105736','105868','110303','110562','111378','111785','114642','117175','118705','123784','127336','127500','128766','129848','132134','132751','132950','133166','133776','131234','3671','4081','135435','12530','14875','25798','27308','30244','36571','41743','43437','44422','50607','55895','60525','66798','68600','68660','80402','82849','84693','92321','96066','107805','113252','116607','124001','130014','133034','132020','133819','1614','9787','15251','16859','18125','18253','21029','22044','24430','25821','30558','35912','39172','43686','44759','48274','48348','48952','49643','52210','55580','56230','56407','57930','57995','63830','65413','138646','71351','77608','102025','83878','84727','85039','89242','90596','91378','93895','94043','100388','101217','105518','106584','108694','111679','115046','114720','115805','118622','118763','119139','124080','128823','131551','132161','132761','132835','968','2145','2916','3901','7554','8131','8405','8875','9938','11008','11260','11633','14409','23443','27408','28907','29640','37909','38528','40120','60775','41112','42345','43161','44010','45630','46261','48335','54169','56205','57845','62892','65927','71052','72573','72609','72949','74596','74997','76347','77748','77875','78079','78374','79904','80019','80515','80904','81473','84188','102028','85108','92610','96690','98837','102417','103518','106075','106994','107133','107743','108418','109053','111513','114441','152173','120001','120466','124740','127774','129389','131553','133568','142275','128616','132155','124431','1835','4852','5970','5985','6412','6955','7065','7703','8979','9049','9917','10941','11426','13336','15743','15897','16700','17972','19474','21410','22635','23082','27277','29120','30449','31299','36733','37519','37960','38880','39273','43509','46157','46514','46973','50361','51850','53952','54531','57203','58449','62391','62627','62868','63596','138384','65272','67241','68865','69075','72535','73049','74789','75400','77048','79462','81655','86241','88606','88789','89145','89600','92602','94657','94900','95113','102086','95695','96505','100305','100408','100617','100621','100751','103105','105168','105373','105472','106890','110314','110661','111108','111294','112819','113515','117619','119304','120316','120521','120528','120659','124907','126403','129765','131946','132840','153878','5','803','2639','5453','5594','129144','8608','8891','11318','12098','12783','17960','18400','18679','20839','23247','23479','23920','25659','26382','28634','31791','33691','36559','37647','37686','38127','38824','38946','40172','43126','44441','45829','46984','47544','49109','49486','52170','128455','57399','58303','63100','63763','64448','64981','65895','128047','66289','67269','67319','69236','70023','71428','71681','74427','75660','75870','76389','77814','78152','81308','80554','127991','82858','83539','84011','88645','89138','89758','92226','94088','95964','97567','98652','100307','101113','102703','104239','105170','106108','106842','106907','109530','110458','114806','114884','114941','115031','116830','118122','120000','121285','9024','128624','129618','130084','132992','2029','2594','3371','6931','7325','8446','8837','10917','12757','13544','14020','17641','17956','19344','21647','22075','39354','24708','24967','29565','29572','30608','31214','32653','33914','34278','36147','38435','41529','44877','47239','48848','48908','51292','52433','52552','52699','52792','54130','56588','57681','58385','58941','59934','127472','60452','127483','65780','66892','67721','69590','69747','69880','70898','72508','74337','78317','79008','81699','82051','82348','83068','84196','86674','89038','90018','91299','92325','125673','93518','125382','98274','125485','99009','101785','102137','103741','104396','105700','108474','110143','110357','111635','111934','114266','114681','114932','115534','115558','115652','117848','118484','119292','119814','120456','120690','120792','120862','122837','135325','127676','130746','131123','128759','147482','410','5228','5975','6468','8136','13556','16203','20203','20467','21150','21907','22013','26278','27384','28663','30270','31941','32840','34162','34185','36119','36564','37307','39104','40441','40582','40730','42225','43182','165199','44991','45563','47205','47802','47968','48521','49230','50162','50277','50444','51280','52168','52448','52481','56748','56800','58053','59263','62004','62247','129542','67862','69687','71172','71990','72411','76910','77416','77546','77682','77727','78398','79894','80675','80810','80992','82166','83753','85062','86962','92315','92427','92523','92902','95432','95584','95785','97993','100258','100690','102284','105619','106758','107672','108087','109880','110472','111717','112523','112736','113947','113997','115209','122112','124359','14836','125933','127753','128203','132010','133802','124746','133064','702','993','6457','21267','10924','13381','13702','14265','15358','17782','23246','136398','27031','27425','28252','28150','30523','32050','32794','34635','37771','42823','43177','44655','44946','50684','51410','52005','54919','57085','57408','58220','60140','61380','63650','65512','65768','66317','66554','69854','72617','78633','79523','81468','81491','83427','91756','96136','96855','97081','100090','102016','102598','104110','105600','108651','110916','112024','112880','115349','118644','120519','120620','125661','127864','133420','133679','128793','142913','695','1246','2337','2381','5433','6404','9099','12276','12445','15932','16437','18599','18694','19546','23452','24768','24853','25034','27398','29763','30553','30873','31089','32097','33330','35456','36250','38608','39878','39971','43997','44686','46746','48757','49548','51685','53099','55437','56752','57444','60121','60700','61369','62358','62488','65092','66489','68384','70108','71437','72317','73435','73473','73739','77910','79614','79642','79938','81816','85132','86501','125627','92088','94531','96151','97450','97565','98395','98685','99514','100416','102728','103441','104698','104791','106740','110263','114814','117587','118545','121913','122957','124070','44859','124737','125596','127468','129489','131601','132011','132164','132591','133995','491','1399','2081','2862','3644','8115','8243','10811','11263','11424','11719','11796','13725','15619','16293','16539','17174','17205','18091','20814','22654','22827','24036','24600','25372','25896','26193','31569','31609','34670','35309','36605','37242','38197','39556','41210','43805','45478','46290','49485','137039','52305','53306','55623','61885','62154','66046','68178','68628','138866','72758','73840','73874','76640','76899','76986','79001','82142','82154','84763','87844','88049','90041','96272','96322','96382','97760','151361','103104','104357','107505','109315','140742','111571','113776','118599','121132','122174','122645','124115','125147','130751','130878','131980','133071','19139','7261','14110','21560','22495','26053','30648','33822','56583','60119','66404','70003','152800','6606','8501','9780','10791','18497','31565','31907','33368','34016','152742','128863','3339','4710','33487','33792','46435','133428','13178','26532','32979','15772','16282','51793','57564','6748','16936','3677','41404','5822','33857','49341','2304','19946','24390','24511','25682','27128','29635','30854','39651','40001','60083','17282','6692','16854','57771','58654','31013','66104','34221','12254','1699','205556','228564','307','55322','63500','135226','74906','25543','79455','8943','13840','63758','126538','39978','42682','103425','103524','84214','150486','160656','171007','209726','218420','219742','239709','125991','10377','28083','37582','77648','79389','99671','130006','154107','156027','161958','166132','210035','235727','218240','123749','5478','137832','35344','187863','206624','43631','72385','169785','191531','55395','81857','84341','123836','57050','128123','101599','200268','94207','113663','152212','143036','3114','36257','49550','123115','147724','230563','64794','98026','124601','153827','199381','211130']</t>
  </si>
  <si>
    <t>[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,0.00052056]</t>
  </si>
  <si>
    <t>standard_report_legacy.total_energy</t>
  </si>
  <si>
    <t>Total Energy</t>
  </si>
  <si>
    <t>total_energy_intensity</t>
  </si>
  <si>
    <t>EUI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</si>
</sst>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0" fillId="3" borderId="1" xfId="0" applyFill="1" applyBorder="1" applyAlignment="1">
      <alignment horizontal="left" wrapText="1"/>
    </xf>
    <xf numFmtId="0" fontId="6" fillId="14" borderId="0" xfId="0" quotePrefix="1" applyFont="1" applyFill="1"/>
    <xf numFmtId="0" fontId="7" fillId="11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E30" sqref="E30"/>
    </sheetView>
  </sheetViews>
  <sheetFormatPr defaultColWidth="10.6640625" defaultRowHeight="14.4" x14ac:dyDescent="0.3"/>
  <cols>
    <col min="1" max="1" width="25.6640625" style="1" customWidth="1"/>
    <col min="2" max="2" width="42.6640625" style="18" bestFit="1" customWidth="1"/>
    <col min="3" max="3" width="44.77734375" style="1" customWidth="1"/>
    <col min="4" max="5" width="33.109375" style="2" customWidth="1"/>
    <col min="6" max="6" width="61.6640625" style="1" customWidth="1"/>
    <col min="7" max="16384" width="10.6640625" style="1"/>
  </cols>
  <sheetData>
    <row r="1" spans="1:6" x14ac:dyDescent="0.3">
      <c r="A1" s="12"/>
      <c r="B1" s="20"/>
      <c r="C1" s="12"/>
      <c r="D1" s="13"/>
      <c r="E1" s="13"/>
      <c r="F1" s="13" t="s">
        <v>5</v>
      </c>
    </row>
    <row r="2" spans="1:6" s="7" customFormat="1" x14ac:dyDescent="0.3">
      <c r="A2" s="6" t="s">
        <v>434</v>
      </c>
      <c r="B2" s="19"/>
      <c r="C2" s="8"/>
      <c r="D2" s="8"/>
      <c r="E2" s="8"/>
      <c r="F2" s="8"/>
    </row>
    <row r="3" spans="1:6" x14ac:dyDescent="0.3">
      <c r="A3" s="1" t="s">
        <v>435</v>
      </c>
      <c r="B3" s="18" t="s">
        <v>671</v>
      </c>
      <c r="F3" s="1" t="s">
        <v>436</v>
      </c>
    </row>
    <row r="4" spans="1:6" ht="28.8" x14ac:dyDescent="0.3">
      <c r="A4" s="1" t="s">
        <v>457</v>
      </c>
      <c r="B4" s="17" t="s">
        <v>687</v>
      </c>
      <c r="F4" s="2" t="s">
        <v>458</v>
      </c>
    </row>
    <row r="5" spans="1:6" ht="72" x14ac:dyDescent="0.3">
      <c r="A5" s="1" t="s">
        <v>470</v>
      </c>
      <c r="B5" s="18" t="s">
        <v>694</v>
      </c>
      <c r="F5" s="2" t="s">
        <v>611</v>
      </c>
    </row>
    <row r="6" spans="1:6" ht="46.05" customHeight="1" x14ac:dyDescent="0.3">
      <c r="A6" s="1" t="s">
        <v>471</v>
      </c>
      <c r="B6" s="17" t="s">
        <v>688</v>
      </c>
      <c r="F6" s="2" t="s">
        <v>473</v>
      </c>
    </row>
    <row r="7" spans="1:6" x14ac:dyDescent="0.3">
      <c r="A7" s="1" t="s">
        <v>441</v>
      </c>
      <c r="B7" s="17" t="s">
        <v>592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605</v>
      </c>
    </row>
    <row r="8" spans="1:6" ht="28.8" x14ac:dyDescent="0.3">
      <c r="A8" s="1" t="s">
        <v>442</v>
      </c>
      <c r="B8" s="17" t="s">
        <v>603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443</v>
      </c>
    </row>
    <row r="9" spans="1:6" ht="28.8" x14ac:dyDescent="0.3">
      <c r="A9" s="1" t="s">
        <v>459</v>
      </c>
      <c r="B9" s="17">
        <v>1</v>
      </c>
      <c r="C9" s="3"/>
      <c r="D9" s="24" t="s">
        <v>645</v>
      </c>
      <c r="E9" s="24" t="str">
        <f>"$"&amp;VALUE(LEFT(E7,5))+B9*VALUE(LEFT(E8,5))&amp;"/hour"</f>
        <v>$1.96/hour</v>
      </c>
      <c r="F9" s="2" t="s">
        <v>669</v>
      </c>
    </row>
    <row r="10" spans="1:6" s="23" customFormat="1" ht="28.8" x14ac:dyDescent="0.3">
      <c r="A10" s="23" t="s">
        <v>659</v>
      </c>
      <c r="B10" s="17" t="s">
        <v>660</v>
      </c>
      <c r="C10" s="3"/>
      <c r="D10" s="24"/>
      <c r="E10" s="24"/>
      <c r="F10" s="2" t="s">
        <v>661</v>
      </c>
    </row>
    <row r="12" spans="1:6" s="7" customFormat="1" x14ac:dyDescent="0.3">
      <c r="A12" s="6" t="s">
        <v>27</v>
      </c>
      <c r="B12" s="19"/>
      <c r="C12" s="6"/>
      <c r="D12" s="8"/>
      <c r="E12" s="8"/>
      <c r="F12" s="8"/>
    </row>
    <row r="13" spans="1:6" x14ac:dyDescent="0.3">
      <c r="A13" s="1" t="s">
        <v>38</v>
      </c>
      <c r="B13" s="17" t="s">
        <v>706</v>
      </c>
      <c r="F13" s="1" t="s">
        <v>472</v>
      </c>
    </row>
    <row r="14" spans="1:6" x14ac:dyDescent="0.3">
      <c r="A14" s="1" t="s">
        <v>24</v>
      </c>
      <c r="B14" s="17" t="s">
        <v>695</v>
      </c>
      <c r="F14" s="23" t="s">
        <v>612</v>
      </c>
    </row>
    <row r="15" spans="1:6" x14ac:dyDescent="0.3">
      <c r="A15" s="1" t="s">
        <v>25</v>
      </c>
      <c r="B15" s="17" t="s">
        <v>451</v>
      </c>
      <c r="F15" s="23" t="s">
        <v>612</v>
      </c>
    </row>
    <row r="16" spans="1:6" x14ac:dyDescent="0.3">
      <c r="A16" s="1" t="s">
        <v>463</v>
      </c>
      <c r="B16" s="18" t="b">
        <v>1</v>
      </c>
      <c r="F16" s="1" t="s">
        <v>436</v>
      </c>
    </row>
    <row r="17" spans="1:6" x14ac:dyDescent="0.3">
      <c r="A17" s="1" t="s">
        <v>464</v>
      </c>
      <c r="B17" s="16" t="b">
        <v>1</v>
      </c>
      <c r="F17" s="2" t="s">
        <v>670</v>
      </c>
    </row>
    <row r="18" spans="1:6" x14ac:dyDescent="0.3">
      <c r="A18" s="1" t="s">
        <v>465</v>
      </c>
      <c r="B18" s="18" t="s">
        <v>466</v>
      </c>
      <c r="F18" s="1" t="s">
        <v>436</v>
      </c>
    </row>
    <row r="19" spans="1:6" x14ac:dyDescent="0.3">
      <c r="A19" s="1" t="s">
        <v>467</v>
      </c>
      <c r="B19" s="18" t="s">
        <v>545</v>
      </c>
      <c r="F19" s="1" t="s">
        <v>436</v>
      </c>
    </row>
    <row r="21" spans="1:6" s="2" customFormat="1" ht="57.6" x14ac:dyDescent="0.3">
      <c r="A21" s="6" t="s">
        <v>26</v>
      </c>
      <c r="B21" s="19" t="s">
        <v>606</v>
      </c>
      <c r="C21" s="6"/>
      <c r="D21" s="6"/>
      <c r="E21" s="6"/>
      <c r="F21" s="8" t="s">
        <v>456</v>
      </c>
    </row>
    <row r="22" spans="1:6" x14ac:dyDescent="0.3">
      <c r="A22" s="1" t="s">
        <v>452</v>
      </c>
      <c r="B22" s="17" t="s">
        <v>15</v>
      </c>
    </row>
    <row r="23" spans="1:6" s="23" customFormat="1" x14ac:dyDescent="0.3">
      <c r="B23" s="18"/>
      <c r="D23" s="2"/>
      <c r="E23" s="2"/>
    </row>
    <row r="24" spans="1:6" s="2" customFormat="1" ht="57.6" x14ac:dyDescent="0.3">
      <c r="A24" s="6" t="s">
        <v>450</v>
      </c>
      <c r="B24" s="19" t="s">
        <v>609</v>
      </c>
      <c r="C24" s="6" t="s">
        <v>607</v>
      </c>
      <c r="D24" s="6" t="s">
        <v>608</v>
      </c>
      <c r="E24" s="6"/>
      <c r="F24" s="8" t="s">
        <v>456</v>
      </c>
    </row>
    <row r="25" spans="1:6" x14ac:dyDescent="0.3">
      <c r="A25" s="23" t="str">
        <f>IF(LEN(INDEX(Lookups!$C$19:$AF$28,1,3*MATCH(Setup!$B22,Lookups!$A$19:$A$28,0)-2))=0,"",INDEX(Lookups!$C$19:$AF$28,1,3*MATCH(Setup!$B22,Lookups!$A$19:$A$28,0)-2))</f>
        <v>Sample Method</v>
      </c>
      <c r="B25" s="18" t="str">
        <f>IF(D25&lt;&gt;"",D25,IF(LEN(INDEX(Lookups!$C$19:$AF$28,1,3*MATCH(Setup!$B22,Lookups!$A$19:$A$28,0)-1))=0,"",INDEX(Lookups!$C$19:$AF$28,1,3*MATCH(Setup!$B22,Lookups!$A$19:$A$28,0)-1)))</f>
        <v>individual_variables</v>
      </c>
      <c r="C25" s="25" t="str">
        <f>IF(LEN(INDEX(Lookups!$C$19:$AF$28,1,3*MATCH(Setup!$B22,Lookups!$A$19:$A$28,0)))=0,"",INDEX(Lookups!$C$19:$AF$28,1,3*MATCH(Setup!$B22,Lookups!$A$19:$A$28,0)))</f>
        <v>individual_variables / all_variables</v>
      </c>
      <c r="D25" s="27"/>
      <c r="E25" s="23"/>
    </row>
    <row r="26" spans="1:6" ht="28.8" x14ac:dyDescent="0.3">
      <c r="A26" s="23" t="str">
        <f>IF(LEN(INDEX(Lookups!$C$19:$AF$28,2,3*MATCH(Setup!$B22,Lookups!$A$19:$A$28,0)-2))=0,"",INDEX(Lookups!$C$19:$AF$28,2,3*MATCH(Setup!$B22,Lookups!$A$19:$A$28,0)-2))</f>
        <v>Number of Samples</v>
      </c>
      <c r="B26" s="18">
        <f>IF(D26&lt;&gt;"",D26,IF(LEN(INDEX(Lookups!$C$19:$AF$28,2,3*MATCH(Setup!$B22,Lookups!$A$19:$A$28,0)-1))=0,"",INDEX(Lookups!$C$19:$AF$28,2,3*MATCH(Setup!$B22,Lookups!$A$19:$A$28,0)-1)))</f>
        <v>1921</v>
      </c>
      <c r="C26" s="25" t="str">
        <f>IF(LEN(INDEX(Lookups!$C$19:$AF$28,2,3*MATCH(Setup!$B22,Lookups!$A$19:$A$28,0)))=0,"",INDEX(Lookups!$C$19:$AF$28,2,3*MATCH(Setup!$B22,Lookups!$A$19:$A$28,0)))</f>
        <v>positive integer (if individual, total simulations is this times each variable)</v>
      </c>
      <c r="D26" s="27">
        <v>1921</v>
      </c>
      <c r="E26" s="23"/>
    </row>
    <row r="27" spans="1:6" x14ac:dyDescent="0.3">
      <c r="A27" s="23" t="str">
        <f>IF(LEN(INDEX(Lookups!$C$19:$AF$28,3,3*MATCH(Setup!$B22,Lookups!$A$19:$A$28,0)-2))=0,"",INDEX(Lookups!$C$19:$AF$28,3,3*MATCH(Setup!$B22,Lookups!$A$19:$A$28,0)-2))</f>
        <v/>
      </c>
      <c r="B27" s="18" t="str">
        <f>IF(D27&lt;&gt;"",D27,IF(LEN(INDEX(Lookups!$C$19:$AF$28,3,3*MATCH(Setup!$B22,Lookups!$A$19:$A$28,0)-1))=0,"",INDEX(Lookups!$C$19:$AF$28,3,3*MATCH(Setup!$B22,Lookups!$A$19:$A$28,0)-1)))</f>
        <v/>
      </c>
      <c r="C27" s="25" t="str">
        <f>IF(LEN(INDEX(Lookups!$C$19:$AF$28,3,3*MATCH(Setup!$B22,Lookups!$A$19:$A$28,0)))=0,"",INDEX(Lookups!$C$19:$AF$28,3,3*MATCH(Setup!$B22,Lookups!$A$19:$A$28,0)))</f>
        <v/>
      </c>
      <c r="D27" s="27"/>
      <c r="E27" s="23"/>
    </row>
    <row r="28" spans="1:6" s="23" customFormat="1" x14ac:dyDescent="0.3">
      <c r="A28" s="23" t="str">
        <f>IF(LEN(INDEX(Lookups!$C$19:$AF$28,4,3*MATCH(Setup!$B22,Lookups!$A$19:$A$28,0)-2))=0,"",INDEX(Lookups!$C$19:$AF$28,4,3*MATCH(Setup!$B22,Lookups!$A$19:$A$28,0)-2))</f>
        <v/>
      </c>
      <c r="B28" s="18" t="str">
        <f>IF(D28&lt;&gt;"",D28,IF(LEN(INDEX(Lookups!$C$19:$AF$28,4,3*MATCH(Setup!$B22,Lookups!$A$19:$A$28,0)-1))=0,"",INDEX(Lookups!$C$19:$AF$28,4,3*MATCH(Setup!$B22,Lookups!$A$19:$A$28,0)-1)))</f>
        <v/>
      </c>
      <c r="C28" s="25" t="str">
        <f>IF(LEN(INDEX(Lookups!$C$19:$AF$28,4,3*MATCH(Setup!$B22,Lookups!$A$19:$A$28,0)))=0,"",INDEX(Lookups!$C$19:$AF$28,4,3*MATCH(Setup!$B22,Lookups!$A$19:$A$28,0)))</f>
        <v/>
      </c>
      <c r="D28" s="27"/>
    </row>
    <row r="29" spans="1:6" s="23" customFormat="1" x14ac:dyDescent="0.3">
      <c r="A29" s="23" t="str">
        <f>IF(LEN(INDEX(Lookups!$C$19:$AF$28,5,3*MATCH(Setup!$B22,Lookups!$A$19:$A$28,0)-2))=0,"",INDEX(Lookups!$C$19:$AF$28,5,3*MATCH(Setup!$B22,Lookups!$A$19:$A$28,0)-2))</f>
        <v/>
      </c>
      <c r="B29" s="18" t="str">
        <f>IF(D29&lt;&gt;"",D29,IF(LEN(INDEX(Lookups!$C$19:$AF$28,5,3*MATCH(Setup!$B22,Lookups!$A$19:$A$28,0)-1))=0,"",INDEX(Lookups!$C$19:$AF$28,5,3*MATCH(Setup!$B22,Lookups!$A$19:$A$28,0)-1)))</f>
        <v/>
      </c>
      <c r="C29" s="25" t="str">
        <f>IF(LEN(INDEX(Lookups!$C$19:$AF$28,5,3*MATCH(Setup!$B22,Lookups!$A$19:$A$28,0)))=0,"",INDEX(Lookups!$C$19:$AF$28,5,3*MATCH(Setup!$B22,Lookups!$A$19:$A$28,0)))</f>
        <v/>
      </c>
      <c r="D29" s="27"/>
    </row>
    <row r="30" spans="1:6" s="23" customFormat="1" x14ac:dyDescent="0.3">
      <c r="A30" s="23" t="str">
        <f>IF(LEN(INDEX(Lookups!$C$19:$AF$28,6,3*MATCH(Setup!$B22,Lookups!$A$19:$A$28,0)-2))=0,"",INDEX(Lookups!$C$19:$AF$28,6,3*MATCH(Setup!$B22,Lookups!$A$19:$A$28,0)-2))</f>
        <v/>
      </c>
      <c r="B30" s="18" t="str">
        <f>IF(D30&lt;&gt;"",D30,IF(LEN(INDEX(Lookups!$C$19:$AF$28,6,3*MATCH(Setup!$B22,Lookups!$A$19:$A$28,0)-1))=0,"",INDEX(Lookups!$C$19:$AF$28,6,3*MATCH(Setup!$B22,Lookups!$A$19:$A$28,0)-1)))</f>
        <v/>
      </c>
      <c r="C30" s="25" t="str">
        <f>IF(LEN(INDEX(Lookups!$C$19:$AF$28,6,3*MATCH(Setup!$B22,Lookups!$A$19:$A$28,0)))=0,"",INDEX(Lookups!$C$19:$AF$28,6,3*MATCH(Setup!$B22,Lookups!$A$19:$A$28,0)))</f>
        <v/>
      </c>
      <c r="D30" s="27"/>
    </row>
    <row r="31" spans="1:6" s="23" customFormat="1" x14ac:dyDescent="0.3">
      <c r="A31" s="23" t="str">
        <f>IF(LEN(INDEX(Lookups!$C$19:$AF$28,7,3*MATCH(Setup!$B22,Lookups!$A$19:$A$28,0)-2))=0,"",INDEX(Lookups!$C$19:$AF$28,7,3*MATCH(Setup!$B22,Lookups!$A$19:$A$28,0)-2))</f>
        <v/>
      </c>
      <c r="B31" s="18" t="str">
        <f>IF(D31&lt;&gt;"",D31,IF(LEN(INDEX(Lookups!$C$19:$AF$28,7,3*MATCH(Setup!$B22,Lookups!$A$19:$A$28,0)-1))=0,"",INDEX(Lookups!$C$19:$AF$28,7,3*MATCH(Setup!$B22,Lookups!$A$19:$A$28,0)-1)))</f>
        <v/>
      </c>
      <c r="C31" s="25" t="str">
        <f>IF(LEN(INDEX(Lookups!$C$19:$AF$28,7,3*MATCH(Setup!$B22,Lookups!$A$19:$A$28,0)))=0,"",INDEX(Lookups!$C$19:$AF$28,7,3*MATCH(Setup!$B22,Lookups!$A$19:$A$28,0)))</f>
        <v/>
      </c>
      <c r="D31" s="27"/>
    </row>
    <row r="32" spans="1:6" s="23" customFormat="1" x14ac:dyDescent="0.3">
      <c r="A32" s="23" t="str">
        <f>IF(LEN(INDEX(Lookups!$C$19:$AF$28,8,3*MATCH(Setup!$B22,Lookups!$A$19:$A$28,0)-2))=0,"",INDEX(Lookups!$C$19:$AF$28,8,3*MATCH(Setup!$B22,Lookups!$A$19:$A$28,0)-2))</f>
        <v/>
      </c>
      <c r="B32" s="18" t="str">
        <f>IF(D32&lt;&gt;"",D32,IF(LEN(INDEX(Lookups!$C$19:$AF$28,8,3*MATCH(Setup!$B22,Lookups!$A$19:$A$28,0)-1))=0,"",INDEX(Lookups!$C$19:$AF$28,8,3*MATCH(Setup!$B22,Lookups!$A$19:$A$28,0)-1)))</f>
        <v/>
      </c>
      <c r="C32" s="25" t="str">
        <f>IF(LEN(INDEX(Lookups!$C$19:$AF$28,8,3*MATCH(Setup!$B22,Lookups!$A$19:$A$28,0)))=0,"",INDEX(Lookups!$C$19:$AF$28,8,3*MATCH(Setup!$B22,Lookups!$A$19:$A$28,0)))</f>
        <v/>
      </c>
      <c r="D32" s="27"/>
    </row>
    <row r="33" spans="1:6" s="23" customFormat="1" x14ac:dyDescent="0.3">
      <c r="A33" s="23" t="str">
        <f>IF(LEN(INDEX(Lookups!$C$19:$AF$28,9,3*MATCH(Setup!$B22,Lookups!$A$19:$A$28,0)-2))=0,"",INDEX(Lookups!$C$19:$AF$28,9,3*MATCH(Setup!$B22,Lookups!$A$19:$A$28,0)-2))</f>
        <v/>
      </c>
      <c r="B33" s="18" t="str">
        <f>IF(D33&lt;&gt;"",D33,IF(LEN(INDEX(Lookups!$C$19:$AF$28,9,3*MATCH(Setup!$B22,Lookups!$A$19:$A$28,0)-1))=0,"",INDEX(Lookups!$C$19:$AF$28,9,3*MATCH(Setup!$B22,Lookups!$A$19:$A$28,0)-1)))</f>
        <v/>
      </c>
      <c r="C33" s="25" t="str">
        <f>IF(LEN(INDEX(Lookups!$C$19:$AF$28,9,3*MATCH(Setup!$B22,Lookups!$A$19:$A$28,0)))=0,"",INDEX(Lookups!$C$19:$AF$28,9,3*MATCH(Setup!$B22,Lookups!$A$19:$A$28,0)))</f>
        <v/>
      </c>
      <c r="D33" s="27"/>
    </row>
    <row r="34" spans="1:6" x14ac:dyDescent="0.3">
      <c r="A34" s="23" t="str">
        <f>IF(LEN(INDEX(Lookups!$C$19:$AF$28,10,3*MATCH(Setup!$B22,Lookups!$A$19:$A$28,0)-2))=0,"",INDEX(Lookups!$C$19:$AF$28,10,3*MATCH(Setup!$B22,Lookups!$A$19:$A$28,0)-2))</f>
        <v/>
      </c>
      <c r="B34" s="18" t="str">
        <f>IF(D34&lt;&gt;"",D34,IF(LEN(INDEX(Lookups!$C$19:$AF$28,10,3*MATCH(Setup!$B22,Lookups!$A$19:$A$28,0)-1))=0,"",INDEX(Lookups!$C$19:$AF$28,10,3*MATCH(Setup!$B22,Lookups!$A$19:$A$28,0)-1)))</f>
        <v/>
      </c>
      <c r="C34" s="25" t="str">
        <f>IF(LEN(INDEX(Lookups!$C$19:$AF$28,10,3*MATCH(Setup!$B22,Lookups!$A$19:$A$28,0)))=0,"",INDEX(Lookups!$C$19:$AF$28,10,3*MATCH(Setup!$B22,Lookups!$A$19:$A$28,0)))</f>
        <v/>
      </c>
      <c r="D34" s="27"/>
      <c r="E34" s="23"/>
    </row>
    <row r="35" spans="1:6" s="23" customFormat="1" x14ac:dyDescent="0.3">
      <c r="A35" s="23" t="str">
        <f>IF(LEN(INDEX(Lookups!$C$19:$AF$32,11,3*MATCH(Setup!$B22,Lookups!$A$19:$A$28,0)-2))=0,"",INDEX(Lookups!$C$19:$AF$32,11,3*MATCH(Setup!$B22,Lookups!$A$19:$A$28,0)-2))</f>
        <v/>
      </c>
      <c r="B35" s="18" t="str">
        <f>IF(D35&lt;&gt;"",D35,IF(LEN(INDEX(Lookups!$C$19:$AF$29,11,3*MATCH(Setup!$B22,Lookups!$A$19:$A$28,0)-1))=0,"",INDEX(Lookups!$C$19:$AF$29,11,3*MATCH(Setup!$B22,Lookups!$A$19:$A$28,0)-1)))</f>
        <v/>
      </c>
      <c r="C35" s="25" t="str">
        <f>IF(LEN(INDEX(Lookups!$C$19:$AF$32,11,3*MATCH(Setup!$B22,Lookups!$A$19:$A$28,0)))=0,"",INDEX(Lookups!$C$19:$AF$32,11,3*MATCH(Setup!$B22,Lookups!$A$19:$A$28,0)))</f>
        <v/>
      </c>
      <c r="D35" s="27"/>
    </row>
    <row r="36" spans="1:6" s="23" customFormat="1" x14ac:dyDescent="0.3">
      <c r="A36" s="23" t="str">
        <f>IF(LEN(INDEX(Lookups!$C$19:$AF$32,12,3*MATCH(Setup!$B22,Lookups!$A$19:$A$28,0)-2))=0,"",INDEX(Lookups!$C$19:$AF$32,12,3*MATCH(Setup!$B22,Lookups!$A$19:$A$28,0)-2))</f>
        <v/>
      </c>
      <c r="B36" s="18" t="str">
        <f>IF(D36&lt;&gt;"",D36,IF(LEN(INDEX(Lookups!$C$19:$AF$32,12,3*MATCH(Setup!$B22,Lookups!$A$19:$A$28,0)-1))=0,"",INDEX(Lookups!$C$19:$AF$32,12,3*MATCH(Setup!$B22,Lookups!$A$19:$A$28,0)-1)))</f>
        <v/>
      </c>
      <c r="C36" s="25" t="str">
        <f>IF(LEN(INDEX(Lookups!$C$19:$AF$32,12,3*MATCH(Setup!$B22,Lookups!$A$19:$A$28,0)))=0,"",INDEX(Lookups!$C$19:$AF$32,12,3*MATCH(Setup!$B22,Lookups!$A$19:$A$28,0)))</f>
        <v/>
      </c>
      <c r="D36" s="2"/>
      <c r="E36" s="2"/>
    </row>
    <row r="37" spans="1:6" s="23" customFormat="1" x14ac:dyDescent="0.3">
      <c r="A37" s="23" t="str">
        <f>IF(LEN(INDEX(Lookups!$C$19:$AF$32,13,3*MATCH(Setup!$B22,Lookups!$A$19:$A$28,0)-2))=0,"",INDEX(Lookups!$C$19:$AF$32,13,3*MATCH(Setup!$B22,Lookups!$A$19:$A$28,0)-2))</f>
        <v/>
      </c>
      <c r="B37" s="18" t="str">
        <f>IF(D37&lt;&gt;"",D37,IF(LEN(INDEX(Lookups!$C$19:$AF$32,13,3*MATCH(Setup!$B22,Lookups!$A$19:$A$28,0)-1))=0,"",INDEX(Lookups!$C$19:$AF$32,13,3*MATCH(Setup!$B22,Lookups!$A$19:$A$28,0)-1)))</f>
        <v/>
      </c>
      <c r="C37" s="25" t="str">
        <f>IF(LEN(INDEX(Lookups!$C$19:$AF$32,13,3*MATCH(Setup!$B22,Lookups!$A$19:$A$28,0)))=0,"",INDEX(Lookups!$C$19:$AF$32,13,3*MATCH(Setup!$B22,Lookups!$A$19:$A$28,0)))</f>
        <v/>
      </c>
      <c r="D37" s="2"/>
      <c r="E37" s="2"/>
    </row>
    <row r="38" spans="1:6" s="23" customFormat="1" x14ac:dyDescent="0.3">
      <c r="A38" s="23" t="str">
        <f>IF(LEN(INDEX(Lookups!$C$19:$AF$32,14,3*MATCH(Setup!$B22,Lookups!$A$19:$A$28,0)-2))=0,"",INDEX(Lookups!$C$19:$AF$32,14,3*MATCH(Setup!$B22,Lookups!$A$19:$A$28,0)-2))</f>
        <v/>
      </c>
      <c r="B38" s="18" t="str">
        <f>IF(D38&lt;&gt;"",D38,IF(LEN(INDEX(Lookups!$C$19:$AF$32,14,3*MATCH(Setup!$B22,Lookups!$A$19:$A$28,0)-1))=0,"",INDEX(Lookups!$C$19:$AF$32,14,3*MATCH(Setup!$B22,Lookups!$A$19:$A$28,0)-1)))</f>
        <v/>
      </c>
      <c r="C38" s="25" t="str">
        <f>IF(LEN(INDEX(Lookups!$C$19:$AF$32,14,3*MATCH(Setup!$B22,Lookups!$A$19:$A$28,0)))=0,"",INDEX(Lookups!$C$19:$AF$32,14,3*MATCH(Setup!$B22,Lookups!$A$19:$A$28,0)))</f>
        <v/>
      </c>
      <c r="D38" s="2"/>
      <c r="E38" s="2"/>
    </row>
    <row r="39" spans="1:6" s="2" customFormat="1" ht="28.8" x14ac:dyDescent="0.3">
      <c r="A39" s="6" t="s">
        <v>32</v>
      </c>
      <c r="B39" s="19" t="s">
        <v>613</v>
      </c>
      <c r="C39" s="6" t="s">
        <v>30</v>
      </c>
      <c r="D39" s="6"/>
      <c r="E39" s="6"/>
      <c r="F39" s="8"/>
    </row>
    <row r="40" spans="1:6" x14ac:dyDescent="0.3">
      <c r="A40" s="1" t="s">
        <v>28</v>
      </c>
      <c r="B40" s="26" t="s">
        <v>696</v>
      </c>
    </row>
    <row r="42" spans="1:6" s="2" customFormat="1" ht="28.8" x14ac:dyDescent="0.3">
      <c r="A42" s="6" t="s">
        <v>29</v>
      </c>
      <c r="B42" s="44" t="s">
        <v>454</v>
      </c>
      <c r="C42" s="6" t="s">
        <v>37</v>
      </c>
      <c r="D42" s="6" t="s">
        <v>613</v>
      </c>
      <c r="E42" s="6"/>
      <c r="F42" s="8" t="s">
        <v>448</v>
      </c>
    </row>
    <row r="43" spans="1:6" ht="28.8" x14ac:dyDescent="0.3">
      <c r="A43" s="23" t="s">
        <v>31</v>
      </c>
      <c r="B43" s="17" t="s">
        <v>656</v>
      </c>
      <c r="C43" s="14" t="s">
        <v>40</v>
      </c>
      <c r="D43" s="14" t="s">
        <v>697</v>
      </c>
      <c r="F43" s="2" t="s">
        <v>449</v>
      </c>
    </row>
    <row r="45" spans="1:6" s="2" customFormat="1" ht="43.2" x14ac:dyDescent="0.3">
      <c r="A45" s="6" t="s">
        <v>34</v>
      </c>
      <c r="B45" s="19" t="s">
        <v>33</v>
      </c>
      <c r="C45" s="6" t="s">
        <v>614</v>
      </c>
      <c r="D45" s="6"/>
      <c r="E45" s="6"/>
      <c r="F45" s="8" t="s">
        <v>610</v>
      </c>
    </row>
    <row r="46" spans="1:6" x14ac:dyDescent="0.3">
      <c r="A46" s="23" t="s">
        <v>708</v>
      </c>
      <c r="B46" s="18" t="s">
        <v>709</v>
      </c>
      <c r="C46" s="23" t="s">
        <v>710</v>
      </c>
    </row>
    <row r="48" spans="1:6" s="2" customFormat="1" ht="57.6" x14ac:dyDescent="0.3">
      <c r="A48" s="6" t="s">
        <v>662</v>
      </c>
      <c r="B48" s="19" t="s">
        <v>663</v>
      </c>
      <c r="C48" s="6" t="s">
        <v>664</v>
      </c>
      <c r="D48" s="19"/>
      <c r="E48" s="19"/>
      <c r="F48" s="8" t="s">
        <v>665</v>
      </c>
    </row>
    <row r="49" spans="1:6" s="2" customFormat="1" x14ac:dyDescent="0.3">
      <c r="B49" s="25"/>
      <c r="D49" s="25"/>
      <c r="E49" s="25"/>
      <c r="F49" s="7"/>
    </row>
    <row r="50" spans="1:6" s="23" customFormat="1" x14ac:dyDescent="0.3">
      <c r="B50" s="18"/>
      <c r="D50" s="2"/>
    </row>
    <row r="51" spans="1:6" s="2" customFormat="1" ht="43.2" x14ac:dyDescent="0.3">
      <c r="A51" s="6" t="s">
        <v>666</v>
      </c>
      <c r="B51" s="19" t="s">
        <v>667</v>
      </c>
      <c r="C51" s="6" t="s">
        <v>664</v>
      </c>
      <c r="D51" s="19"/>
      <c r="E51" s="19"/>
      <c r="F51" s="8" t="s">
        <v>668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opLeftCell="D1" workbookViewId="0">
      <selection activeCell="D27" sqref="D27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7.33203125" style="1" bestFit="1" customWidth="1"/>
    <col min="6" max="6" width="24.109375" style="23" customWidth="1"/>
    <col min="7" max="7" width="9.6640625" style="1" customWidth="1"/>
    <col min="8" max="8" width="6.6640625" style="1" customWidth="1"/>
    <col min="9" max="9" width="15.44140625" style="4" customWidth="1"/>
    <col min="10" max="10" width="11.10937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6" width="11.44140625" style="1"/>
    <col min="17" max="17" width="15.77734375" style="1" bestFit="1" customWidth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30"/>
      <c r="B1" s="30"/>
      <c r="C1" s="30"/>
      <c r="D1" s="31" t="s">
        <v>39</v>
      </c>
      <c r="E1" s="30"/>
      <c r="F1" s="30"/>
      <c r="G1" s="30"/>
      <c r="H1" s="30"/>
      <c r="I1" s="30"/>
      <c r="J1" s="30"/>
      <c r="K1" s="32" t="s">
        <v>474</v>
      </c>
      <c r="L1" s="32"/>
      <c r="M1" s="32"/>
      <c r="N1" s="32"/>
      <c r="O1" s="32"/>
      <c r="P1" s="33" t="s">
        <v>475</v>
      </c>
      <c r="Q1" s="33"/>
      <c r="R1" s="33"/>
      <c r="S1" s="30"/>
      <c r="T1" s="30"/>
      <c r="U1" s="46" t="s">
        <v>60</v>
      </c>
      <c r="V1" s="46"/>
      <c r="W1" s="46"/>
      <c r="X1" s="46"/>
      <c r="Y1" s="46"/>
      <c r="Z1" s="46"/>
    </row>
    <row r="2" spans="1:26" s="5" customFormat="1" ht="15.6" x14ac:dyDescent="0.3">
      <c r="A2" s="34" t="s">
        <v>3</v>
      </c>
      <c r="B2" s="34" t="s">
        <v>36</v>
      </c>
      <c r="C2" s="34" t="s">
        <v>548</v>
      </c>
      <c r="D2" s="34" t="s">
        <v>547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62.4" x14ac:dyDescent="0.3">
      <c r="A3" s="35" t="s">
        <v>1</v>
      </c>
      <c r="B3" s="35" t="s">
        <v>0</v>
      </c>
      <c r="C3" s="35" t="s">
        <v>24</v>
      </c>
      <c r="D3" s="35" t="s">
        <v>41</v>
      </c>
      <c r="E3" s="35" t="s">
        <v>35</v>
      </c>
      <c r="F3" s="36" t="s">
        <v>628</v>
      </c>
      <c r="G3" s="37" t="s">
        <v>11</v>
      </c>
      <c r="H3" s="35" t="s">
        <v>7</v>
      </c>
      <c r="I3" s="35" t="s">
        <v>84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546</v>
      </c>
      <c r="P3" s="38" t="s">
        <v>476</v>
      </c>
      <c r="Q3" s="38" t="s">
        <v>477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 x14ac:dyDescent="0.3">
      <c r="A4" s="39" t="b">
        <v>1</v>
      </c>
      <c r="B4" s="39" t="s">
        <v>698</v>
      </c>
      <c r="C4" s="39" t="s">
        <v>704</v>
      </c>
      <c r="D4" s="39" t="s">
        <v>698</v>
      </c>
      <c r="E4" s="39" t="s">
        <v>67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 x14ac:dyDescent="0.3">
      <c r="A5" s="15"/>
      <c r="B5" s="15" t="s">
        <v>21</v>
      </c>
      <c r="C5" s="15"/>
      <c r="D5" s="15" t="s">
        <v>700</v>
      </c>
      <c r="E5" s="15" t="s">
        <v>699</v>
      </c>
      <c r="F5" s="15"/>
      <c r="G5" s="15" t="s">
        <v>103</v>
      </c>
      <c r="H5" s="15"/>
      <c r="I5" s="15" t="s">
        <v>712</v>
      </c>
      <c r="J5" s="15"/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 x14ac:dyDescent="0.3">
      <c r="A6" s="42"/>
      <c r="B6" s="42" t="s">
        <v>22</v>
      </c>
      <c r="C6" s="42"/>
      <c r="D6" s="42" t="s">
        <v>702</v>
      </c>
      <c r="E6" s="42" t="s">
        <v>701</v>
      </c>
      <c r="F6" s="42"/>
      <c r="G6" s="42" t="s">
        <v>103</v>
      </c>
      <c r="H6" s="42"/>
      <c r="I6" s="45" t="s">
        <v>711</v>
      </c>
      <c r="J6" s="42" t="s">
        <v>713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 t="s">
        <v>714</v>
      </c>
      <c r="Q6" s="43" t="s">
        <v>715</v>
      </c>
      <c r="R6" s="42" t="s">
        <v>707</v>
      </c>
      <c r="S6" s="42"/>
      <c r="T6" s="42"/>
      <c r="U6" s="42"/>
      <c r="V6" s="42"/>
      <c r="W6" s="42"/>
      <c r="X6" s="42"/>
      <c r="Y6" s="42"/>
      <c r="Z6" s="42"/>
    </row>
    <row r="7" spans="1:26" s="22" customFormat="1" x14ac:dyDescent="0.3">
      <c r="A7" s="39" t="b">
        <v>1</v>
      </c>
      <c r="B7" s="39" t="s">
        <v>703</v>
      </c>
      <c r="C7" s="39" t="s">
        <v>705</v>
      </c>
      <c r="D7" s="39" t="s">
        <v>703</v>
      </c>
      <c r="E7" s="39" t="s">
        <v>67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s="22" customFormat="1" ht="15.6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.6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.6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customFormat="1" ht="15.6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.6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customFormat="1" ht="15.6" x14ac:dyDescent="0.3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6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customFormat="1" ht="15.6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41"/>
      <c r="N15" s="41"/>
      <c r="O15" s="41"/>
      <c r="P15" s="41"/>
      <c r="Q15" s="41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6" x14ac:dyDescent="0.3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6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6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41"/>
      <c r="N18" s="41"/>
      <c r="O18" s="41"/>
      <c r="P18" s="41"/>
      <c r="Q18" s="41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6" x14ac:dyDescent="0.3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6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6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41"/>
      <c r="N21" s="41"/>
      <c r="O21" s="41"/>
      <c r="P21" s="41"/>
      <c r="Q21" s="41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6" x14ac:dyDescent="0.3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6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6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41"/>
      <c r="N24" s="41"/>
      <c r="O24" s="41"/>
      <c r="P24" s="41"/>
      <c r="Q24" s="41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6" x14ac:dyDescent="0.3">
      <c r="A25" s="15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6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6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41"/>
      <c r="N27" s="41"/>
      <c r="O27" s="41"/>
      <c r="P27" s="41"/>
      <c r="Q27" s="41"/>
      <c r="R27" s="15"/>
      <c r="S27" s="15"/>
      <c r="T27" s="15"/>
      <c r="U27" s="15"/>
      <c r="V27" s="15"/>
      <c r="W27" s="15"/>
      <c r="X27" s="15"/>
      <c r="Y27" s="15"/>
      <c r="Z27" s="15"/>
    </row>
    <row r="28" spans="1:26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41"/>
      <c r="P31" s="41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x14ac:dyDescent="0.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6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0"/>
      <c r="O37" s="41"/>
      <c r="P37" s="41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6" x14ac:dyDescent="0.3">
      <c r="A44" s="10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41"/>
      <c r="P44" s="41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41"/>
      <c r="P46" s="41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41"/>
      <c r="P47" s="41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41"/>
      <c r="P49" s="41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41"/>
      <c r="P51" s="41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x14ac:dyDescent="0.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x14ac:dyDescent="0.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41"/>
      <c r="P53" s="41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x14ac:dyDescent="0.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41"/>
      <c r="P55" s="41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x14ac:dyDescent="0.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workbookViewId="0">
      <pane ySplit="3" topLeftCell="A4" activePane="bottomLeft" state="frozen"/>
      <selection pane="bottomLeft" activeCell="J7" sqref="J7"/>
    </sheetView>
  </sheetViews>
  <sheetFormatPr defaultColWidth="11.44140625" defaultRowHeight="14.4" x14ac:dyDescent="0.3"/>
  <cols>
    <col min="1" max="1" width="23" style="1" bestFit="1" customWidth="1"/>
    <col min="2" max="2" width="27.33203125" style="23" bestFit="1" customWidth="1"/>
    <col min="3" max="3" width="24.109375" style="1" bestFit="1" customWidth="1"/>
    <col min="4" max="4" width="35.109375" style="1" bestFit="1" customWidth="1"/>
    <col min="5" max="5" width="9.109375" style="1" bestFit="1" customWidth="1"/>
    <col min="6" max="6" width="14.33203125" style="1" bestFit="1" customWidth="1"/>
    <col min="7" max="7" width="9.6640625" style="1" customWidth="1"/>
    <col min="8" max="8" width="9.109375" style="1" bestFit="1" customWidth="1"/>
    <col min="9" max="9" width="19.33203125" style="1" bestFit="1" customWidth="1"/>
    <col min="10" max="10" width="26.33203125" style="1" bestFit="1" customWidth="1"/>
    <col min="11" max="11" width="8.44140625" style="1" customWidth="1"/>
    <col min="12" max="12" width="25.6640625" style="1" bestFit="1" customWidth="1"/>
    <col min="13" max="13" width="7.44140625" style="1" customWidth="1"/>
    <col min="14" max="16384" width="11.44140625" style="1"/>
  </cols>
  <sheetData>
    <row r="1" spans="1:13" s="23" customFormat="1" ht="18" x14ac:dyDescent="0.35">
      <c r="A1" s="30"/>
      <c r="B1" s="30"/>
      <c r="C1" s="30"/>
      <c r="D1" s="31"/>
      <c r="E1" s="31" t="s">
        <v>468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.6" x14ac:dyDescent="0.3">
      <c r="A2" s="35" t="s">
        <v>460</v>
      </c>
      <c r="B2" s="35" t="s">
        <v>629</v>
      </c>
      <c r="C2" s="35" t="s">
        <v>615</v>
      </c>
      <c r="D2" s="35" t="s">
        <v>461</v>
      </c>
      <c r="E2" s="35" t="s">
        <v>7</v>
      </c>
      <c r="F2" s="35" t="s">
        <v>11</v>
      </c>
      <c r="G2" s="35" t="s">
        <v>616</v>
      </c>
      <c r="H2" s="35" t="s">
        <v>617</v>
      </c>
      <c r="I2" s="35" t="s">
        <v>618</v>
      </c>
      <c r="J2" s="35" t="s">
        <v>619</v>
      </c>
      <c r="K2" s="35" t="s">
        <v>620</v>
      </c>
      <c r="L2" s="35" t="s">
        <v>621</v>
      </c>
      <c r="M2" s="35"/>
    </row>
    <row r="3" spans="1:13" s="9" customFormat="1" ht="46.8" x14ac:dyDescent="0.3">
      <c r="A3" s="35" t="s">
        <v>622</v>
      </c>
      <c r="B3" s="35" t="s">
        <v>630</v>
      </c>
      <c r="C3" s="35" t="s">
        <v>623</v>
      </c>
      <c r="D3" s="35" t="s">
        <v>624</v>
      </c>
      <c r="E3" s="35"/>
      <c r="F3" s="35" t="s">
        <v>625</v>
      </c>
      <c r="G3" s="35" t="s">
        <v>462</v>
      </c>
      <c r="H3" s="35" t="s">
        <v>462</v>
      </c>
      <c r="I3" s="35" t="s">
        <v>462</v>
      </c>
      <c r="J3" s="37" t="s">
        <v>626</v>
      </c>
      <c r="K3" s="35" t="s">
        <v>626</v>
      </c>
      <c r="L3" s="35" t="s">
        <v>627</v>
      </c>
      <c r="M3" s="35"/>
    </row>
    <row r="4" spans="1:13" s="23" customFormat="1" x14ac:dyDescent="0.3">
      <c r="A4" s="15" t="s">
        <v>646</v>
      </c>
      <c r="B4" s="15"/>
      <c r="C4" s="15"/>
      <c r="D4" s="15" t="s">
        <v>652</v>
      </c>
      <c r="E4" s="15" t="s">
        <v>647</v>
      </c>
      <c r="F4" s="15" t="s">
        <v>63</v>
      </c>
      <c r="G4" s="15" t="b">
        <v>0</v>
      </c>
      <c r="H4" s="15" t="b">
        <v>1</v>
      </c>
      <c r="I4" s="15" t="b">
        <v>0</v>
      </c>
      <c r="J4" s="15"/>
      <c r="K4" s="15"/>
      <c r="L4" s="15"/>
      <c r="M4" s="15"/>
    </row>
    <row r="5" spans="1:13" s="23" customFormat="1" x14ac:dyDescent="0.3">
      <c r="A5" s="15" t="s">
        <v>648</v>
      </c>
      <c r="B5" s="15"/>
      <c r="C5" s="15"/>
      <c r="D5" s="15" t="s">
        <v>653</v>
      </c>
      <c r="E5" s="15" t="s">
        <v>647</v>
      </c>
      <c r="F5" s="15" t="s">
        <v>63</v>
      </c>
      <c r="G5" s="15" t="b">
        <v>0</v>
      </c>
      <c r="H5" s="15" t="b">
        <v>1</v>
      </c>
      <c r="I5" s="15" t="b">
        <v>0</v>
      </c>
      <c r="J5" s="15"/>
      <c r="K5" s="15"/>
      <c r="L5" s="15"/>
      <c r="M5" s="15"/>
    </row>
    <row r="6" spans="1:13" s="23" customFormat="1" x14ac:dyDescent="0.3">
      <c r="A6" s="15" t="s">
        <v>649</v>
      </c>
      <c r="B6" s="15"/>
      <c r="C6" s="15"/>
      <c r="D6" s="15" t="s">
        <v>654</v>
      </c>
      <c r="E6" s="15" t="s">
        <v>647</v>
      </c>
      <c r="F6" s="15" t="s">
        <v>63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 x14ac:dyDescent="0.3">
      <c r="A7" s="15" t="s">
        <v>650</v>
      </c>
      <c r="B7" s="15"/>
      <c r="C7" s="15"/>
      <c r="D7" s="15" t="s">
        <v>655</v>
      </c>
      <c r="E7" s="15" t="s">
        <v>651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 x14ac:dyDescent="0.3">
      <c r="A8" s="15" t="s">
        <v>717</v>
      </c>
      <c r="B8" s="15" t="s">
        <v>719</v>
      </c>
      <c r="C8" s="15" t="s">
        <v>718</v>
      </c>
      <c r="D8" s="15" t="s">
        <v>716</v>
      </c>
      <c r="E8" s="15" t="s">
        <v>469</v>
      </c>
      <c r="F8" s="15" t="s">
        <v>63</v>
      </c>
      <c r="G8" s="15" t="b">
        <v>1</v>
      </c>
      <c r="H8" s="15" t="b">
        <v>1</v>
      </c>
      <c r="I8" s="15" t="b">
        <v>1</v>
      </c>
      <c r="J8" s="15">
        <v>0</v>
      </c>
      <c r="K8" s="15"/>
      <c r="L8" s="15"/>
      <c r="M8" s="15"/>
    </row>
    <row r="9" spans="1:13" s="23" customFormat="1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s="23" customFormat="1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s="23" customFormat="1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s="23" customFormat="1" x14ac:dyDescent="0.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3" s="22" customFormat="1" x14ac:dyDescent="0.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3" s="22" customFormat="1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3" s="22" customFormat="1" x14ac:dyDescent="0.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3" s="22" customFormat="1" x14ac:dyDescent="0.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1:13" s="22" customFormat="1" x14ac:dyDescent="0.3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  <row r="18" spans="1:13" s="22" customFormat="1" x14ac:dyDescent="0.3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</row>
    <row r="19" spans="1:13" s="23" customFormat="1" x14ac:dyDescent="0.3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1:13" s="23" customFormat="1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s="23" customFormat="1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3" s="23" customFormat="1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x14ac:dyDescent="0.3">
      <c r="B27" s="22"/>
    </row>
    <row r="28" spans="1:13" x14ac:dyDescent="0.3">
      <c r="B28" s="22"/>
    </row>
    <row r="29" spans="1:13" x14ac:dyDescent="0.3">
      <c r="B29" s="22"/>
    </row>
    <row r="30" spans="1:13" x14ac:dyDescent="0.3">
      <c r="B30" s="22"/>
    </row>
    <row r="31" spans="1:13" x14ac:dyDescent="0.3">
      <c r="B31" s="22"/>
    </row>
    <row r="32" spans="1:13" x14ac:dyDescent="0.3">
      <c r="B32" s="22"/>
    </row>
    <row r="33" spans="2:2" x14ac:dyDescent="0.3">
      <c r="B33" s="22"/>
    </row>
    <row r="34" spans="2:2" x14ac:dyDescent="0.3">
      <c r="B34" s="22"/>
    </row>
    <row r="35" spans="2:2" x14ac:dyDescent="0.3">
      <c r="B35" s="22"/>
    </row>
    <row r="36" spans="2:2" x14ac:dyDescent="0.3">
      <c r="B36" s="22"/>
    </row>
    <row r="37" spans="2:2" x14ac:dyDescent="0.3">
      <c r="B37" s="22"/>
    </row>
    <row r="38" spans="2:2" x14ac:dyDescent="0.3">
      <c r="B38" s="22"/>
    </row>
    <row r="39" spans="2:2" x14ac:dyDescent="0.3">
      <c r="B39" s="22"/>
    </row>
    <row r="40" spans="2:2" x14ac:dyDescent="0.3">
      <c r="B40" s="22"/>
    </row>
    <row r="41" spans="2:2" x14ac:dyDescent="0.3">
      <c r="B41" s="22"/>
    </row>
    <row r="42" spans="2:2" x14ac:dyDescent="0.3">
      <c r="B42" s="22"/>
    </row>
    <row r="43" spans="2:2" x14ac:dyDescent="0.3">
      <c r="B43" s="22"/>
    </row>
    <row r="44" spans="2:2" x14ac:dyDescent="0.3">
      <c r="B44" s="22"/>
    </row>
    <row r="45" spans="2:2" x14ac:dyDescent="0.3">
      <c r="B45" s="22"/>
    </row>
    <row r="46" spans="2:2" x14ac:dyDescent="0.3">
      <c r="B46" s="22"/>
    </row>
    <row r="47" spans="2:2" x14ac:dyDescent="0.3">
      <c r="B47" s="22"/>
    </row>
    <row r="48" spans="2:2" x14ac:dyDescent="0.3">
      <c r="B48" s="22"/>
    </row>
    <row r="49" spans="2:2" x14ac:dyDescent="0.3">
      <c r="B49" s="22"/>
    </row>
    <row r="50" spans="2:2" x14ac:dyDescent="0.3">
      <c r="B50" s="22"/>
    </row>
    <row r="51" spans="2:2" x14ac:dyDescent="0.3">
      <c r="B51" s="22"/>
    </row>
    <row r="52" spans="2:2" x14ac:dyDescent="0.3">
      <c r="B52" s="22"/>
    </row>
    <row r="53" spans="2:2" x14ac:dyDescent="0.3">
      <c r="B53" s="22"/>
    </row>
    <row r="54" spans="2:2" x14ac:dyDescent="0.3">
      <c r="B54" s="22"/>
    </row>
    <row r="55" spans="2:2" x14ac:dyDescent="0.3">
      <c r="B55" s="22"/>
    </row>
    <row r="56" spans="2:2" x14ac:dyDescent="0.3">
      <c r="B56" s="22"/>
    </row>
    <row r="57" spans="2:2" x14ac:dyDescent="0.3">
      <c r="B57" s="22"/>
    </row>
    <row r="58" spans="2:2" x14ac:dyDescent="0.3">
      <c r="B58" s="22"/>
    </row>
    <row r="59" spans="2:2" x14ac:dyDescent="0.3">
      <c r="B59" s="22"/>
    </row>
    <row r="60" spans="2:2" x14ac:dyDescent="0.3">
      <c r="B60" s="22"/>
    </row>
    <row r="61" spans="2:2" x14ac:dyDescent="0.3">
      <c r="B61" s="22"/>
    </row>
    <row r="62" spans="2:2" x14ac:dyDescent="0.3">
      <c r="B62" s="22"/>
    </row>
    <row r="63" spans="2:2" x14ac:dyDescent="0.3">
      <c r="B63" s="22"/>
    </row>
    <row r="64" spans="2:2" x14ac:dyDescent="0.3">
      <c r="B64" s="22"/>
    </row>
    <row r="65" spans="2:2" x14ac:dyDescent="0.3">
      <c r="B65" s="22"/>
    </row>
    <row r="66" spans="2:2" x14ac:dyDescent="0.3">
      <c r="B66" s="22"/>
    </row>
    <row r="67" spans="2:2" x14ac:dyDescent="0.3">
      <c r="B67" s="22"/>
    </row>
    <row r="68" spans="2:2" x14ac:dyDescent="0.3">
      <c r="B68" s="22"/>
    </row>
    <row r="69" spans="2:2" x14ac:dyDescent="0.3">
      <c r="B69" s="22"/>
    </row>
    <row r="70" spans="2:2" x14ac:dyDescent="0.3">
      <c r="B70" s="22"/>
    </row>
    <row r="71" spans="2:2" x14ac:dyDescent="0.3">
      <c r="B71" s="22"/>
    </row>
    <row r="72" spans="2:2" x14ac:dyDescent="0.3">
      <c r="B72" s="22"/>
    </row>
    <row r="73" spans="2:2" x14ac:dyDescent="0.3">
      <c r="B73" s="22"/>
    </row>
    <row r="74" spans="2:2" x14ac:dyDescent="0.3">
      <c r="B74" s="22"/>
    </row>
    <row r="75" spans="2:2" x14ac:dyDescent="0.3">
      <c r="B75" s="22"/>
    </row>
    <row r="76" spans="2:2" x14ac:dyDescent="0.3">
      <c r="B76" s="22"/>
    </row>
    <row r="77" spans="2:2" x14ac:dyDescent="0.3">
      <c r="B77" s="22"/>
    </row>
    <row r="78" spans="2:2" x14ac:dyDescent="0.3">
      <c r="B78" s="22"/>
    </row>
    <row r="79" spans="2:2" x14ac:dyDescent="0.3">
      <c r="B79" s="22"/>
    </row>
    <row r="80" spans="2:2" x14ac:dyDescent="0.3">
      <c r="B80" s="22"/>
    </row>
    <row r="81" spans="2:2" x14ac:dyDescent="0.3">
      <c r="B81" s="22"/>
    </row>
    <row r="82" spans="2:2" x14ac:dyDescent="0.3">
      <c r="B82" s="22"/>
    </row>
    <row r="83" spans="2:2" x14ac:dyDescent="0.3">
      <c r="B83" s="22"/>
    </row>
    <row r="84" spans="2:2" x14ac:dyDescent="0.3">
      <c r="B84" s="22"/>
    </row>
    <row r="85" spans="2:2" x14ac:dyDescent="0.3">
      <c r="B85" s="22"/>
    </row>
    <row r="86" spans="2:2" x14ac:dyDescent="0.3">
      <c r="B86" s="22"/>
    </row>
    <row r="87" spans="2:2" x14ac:dyDescent="0.3">
      <c r="B87" s="22"/>
    </row>
    <row r="88" spans="2:2" x14ac:dyDescent="0.3">
      <c r="B88" s="22"/>
    </row>
    <row r="89" spans="2:2" x14ac:dyDescent="0.3">
      <c r="B89" s="22"/>
    </row>
    <row r="90" spans="2:2" x14ac:dyDescent="0.3">
      <c r="B90" s="22"/>
    </row>
    <row r="91" spans="2:2" x14ac:dyDescent="0.3">
      <c r="B91" s="22"/>
    </row>
    <row r="92" spans="2:2" x14ac:dyDescent="0.3">
      <c r="B92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.6" x14ac:dyDescent="0.3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.6" x14ac:dyDescent="0.3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.6" x14ac:dyDescent="0.3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.6" x14ac:dyDescent="0.3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.6" x14ac:dyDescent="0.3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.6" x14ac:dyDescent="0.3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.6" x14ac:dyDescent="0.3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.6" x14ac:dyDescent="0.3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.6" x14ac:dyDescent="0.3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.6" x14ac:dyDescent="0.3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.6" x14ac:dyDescent="0.3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.6" x14ac:dyDescent="0.3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.6" x14ac:dyDescent="0.3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.6" x14ac:dyDescent="0.3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.6" x14ac:dyDescent="0.3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.6" x14ac:dyDescent="0.3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.6" x14ac:dyDescent="0.3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.6" x14ac:dyDescent="0.3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.6" x14ac:dyDescent="0.3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.6" x14ac:dyDescent="0.3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.6" x14ac:dyDescent="0.3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.6" x14ac:dyDescent="0.3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.6" x14ac:dyDescent="0.3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.6" x14ac:dyDescent="0.3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.6" x14ac:dyDescent="0.3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.6" x14ac:dyDescent="0.3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.6" x14ac:dyDescent="0.3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.6" x14ac:dyDescent="0.3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.6" x14ac:dyDescent="0.3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.6" x14ac:dyDescent="0.3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.6" x14ac:dyDescent="0.3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.6" x14ac:dyDescent="0.3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.6" x14ac:dyDescent="0.3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.6" x14ac:dyDescent="0.3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.6" x14ac:dyDescent="0.3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.6" x14ac:dyDescent="0.3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.6" x14ac:dyDescent="0.3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.6" x14ac:dyDescent="0.3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.6" x14ac:dyDescent="0.3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.6" x14ac:dyDescent="0.3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.6" x14ac:dyDescent="0.3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.6" x14ac:dyDescent="0.3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.6" x14ac:dyDescent="0.3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.6" x14ac:dyDescent="0.3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.6" x14ac:dyDescent="0.3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.6" x14ac:dyDescent="0.3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.6" x14ac:dyDescent="0.3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.6" x14ac:dyDescent="0.3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.6" x14ac:dyDescent="0.3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.6" x14ac:dyDescent="0.3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.6" x14ac:dyDescent="0.3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.6" x14ac:dyDescent="0.3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.6" x14ac:dyDescent="0.3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.6" x14ac:dyDescent="0.3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.6" x14ac:dyDescent="0.3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.6" x14ac:dyDescent="0.3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.6" x14ac:dyDescent="0.3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.6" x14ac:dyDescent="0.3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.6" x14ac:dyDescent="0.3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.6" x14ac:dyDescent="0.3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.6" x14ac:dyDescent="0.3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.6" x14ac:dyDescent="0.3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.6" x14ac:dyDescent="0.3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.6" x14ac:dyDescent="0.3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.6" x14ac:dyDescent="0.3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.6" x14ac:dyDescent="0.3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.6" x14ac:dyDescent="0.3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.6" x14ac:dyDescent="0.3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.6" x14ac:dyDescent="0.3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.6" x14ac:dyDescent="0.3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.6" x14ac:dyDescent="0.3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.6" x14ac:dyDescent="0.3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.6" x14ac:dyDescent="0.3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.6" x14ac:dyDescent="0.3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.6" x14ac:dyDescent="0.3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.6" x14ac:dyDescent="0.3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.6" x14ac:dyDescent="0.3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.6" x14ac:dyDescent="0.3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.6" x14ac:dyDescent="0.3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.6" x14ac:dyDescent="0.3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.6" x14ac:dyDescent="0.3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.6" x14ac:dyDescent="0.3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.6" x14ac:dyDescent="0.3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.6" x14ac:dyDescent="0.3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.6" x14ac:dyDescent="0.3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.6" x14ac:dyDescent="0.3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.6" x14ac:dyDescent="0.3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.6" x14ac:dyDescent="0.3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.6" x14ac:dyDescent="0.3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.6" x14ac:dyDescent="0.3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.6" x14ac:dyDescent="0.3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.6" x14ac:dyDescent="0.3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.6" x14ac:dyDescent="0.3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.6" x14ac:dyDescent="0.3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.6" x14ac:dyDescent="0.3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.6" x14ac:dyDescent="0.3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.6" x14ac:dyDescent="0.3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.6" x14ac:dyDescent="0.3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.6" x14ac:dyDescent="0.3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.6" x14ac:dyDescent="0.3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.6" x14ac:dyDescent="0.3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.6" x14ac:dyDescent="0.3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.6" x14ac:dyDescent="0.3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.6" x14ac:dyDescent="0.3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.6" x14ac:dyDescent="0.3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.6" x14ac:dyDescent="0.3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.6" x14ac:dyDescent="0.3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.6" x14ac:dyDescent="0.3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.6" x14ac:dyDescent="0.3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.6" x14ac:dyDescent="0.3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.6" x14ac:dyDescent="0.3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.6" x14ac:dyDescent="0.3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.6" x14ac:dyDescent="0.3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.6" x14ac:dyDescent="0.3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.6" x14ac:dyDescent="0.3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.6" x14ac:dyDescent="0.3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.6" x14ac:dyDescent="0.3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.6" x14ac:dyDescent="0.3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.6" x14ac:dyDescent="0.3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.6" x14ac:dyDescent="0.3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.6" x14ac:dyDescent="0.3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.6" x14ac:dyDescent="0.3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.6" x14ac:dyDescent="0.3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.6" x14ac:dyDescent="0.3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.6" x14ac:dyDescent="0.3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.6" x14ac:dyDescent="0.3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.6" x14ac:dyDescent="0.3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.6" x14ac:dyDescent="0.3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.6" x14ac:dyDescent="0.3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.6" x14ac:dyDescent="0.3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.6" x14ac:dyDescent="0.3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.6" x14ac:dyDescent="0.3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.6" x14ac:dyDescent="0.3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.6" x14ac:dyDescent="0.3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.6" x14ac:dyDescent="0.3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.6" x14ac:dyDescent="0.3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.6" x14ac:dyDescent="0.3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.6" x14ac:dyDescent="0.3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.6" x14ac:dyDescent="0.3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.6" x14ac:dyDescent="0.3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.6" x14ac:dyDescent="0.3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.6" x14ac:dyDescent="0.3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.6" x14ac:dyDescent="0.3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.6" x14ac:dyDescent="0.3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.6" x14ac:dyDescent="0.3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.6" x14ac:dyDescent="0.3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.6" x14ac:dyDescent="0.3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.6" x14ac:dyDescent="0.3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.6" x14ac:dyDescent="0.3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.6" x14ac:dyDescent="0.3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.6" x14ac:dyDescent="0.3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.6" x14ac:dyDescent="0.3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.6" x14ac:dyDescent="0.3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.6" x14ac:dyDescent="0.3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.6" x14ac:dyDescent="0.3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.6" x14ac:dyDescent="0.3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.6" x14ac:dyDescent="0.3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.6" x14ac:dyDescent="0.3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.6" x14ac:dyDescent="0.3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.6" x14ac:dyDescent="0.3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.6" x14ac:dyDescent="0.3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.6" x14ac:dyDescent="0.3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.6" x14ac:dyDescent="0.3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.6" x14ac:dyDescent="0.3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.6" x14ac:dyDescent="0.3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.6" x14ac:dyDescent="0.3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.6" x14ac:dyDescent="0.3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.6" x14ac:dyDescent="0.3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.6" x14ac:dyDescent="0.3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.6" x14ac:dyDescent="0.3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.6" x14ac:dyDescent="0.3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.6" x14ac:dyDescent="0.3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.6" x14ac:dyDescent="0.3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.6" x14ac:dyDescent="0.3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.6" x14ac:dyDescent="0.3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.6" x14ac:dyDescent="0.3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.6" x14ac:dyDescent="0.3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.6" x14ac:dyDescent="0.3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.6" x14ac:dyDescent="0.3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.6" x14ac:dyDescent="0.3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.6" x14ac:dyDescent="0.3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.6" x14ac:dyDescent="0.3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.6" x14ac:dyDescent="0.3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.6" x14ac:dyDescent="0.3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.6" x14ac:dyDescent="0.3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.6" x14ac:dyDescent="0.3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.6" x14ac:dyDescent="0.3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.6" x14ac:dyDescent="0.3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.6" x14ac:dyDescent="0.3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.6" x14ac:dyDescent="0.3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.6" x14ac:dyDescent="0.3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.6" x14ac:dyDescent="0.3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.6" x14ac:dyDescent="0.3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.6" x14ac:dyDescent="0.3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.6" x14ac:dyDescent="0.3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.6" x14ac:dyDescent="0.3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.6" x14ac:dyDescent="0.3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.6" x14ac:dyDescent="0.3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.6" x14ac:dyDescent="0.3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.6" x14ac:dyDescent="0.3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.6" x14ac:dyDescent="0.3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.6" x14ac:dyDescent="0.3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.6" x14ac:dyDescent="0.3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.6" x14ac:dyDescent="0.3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.6" x14ac:dyDescent="0.3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.6" x14ac:dyDescent="0.3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.6" x14ac:dyDescent="0.3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.6" x14ac:dyDescent="0.3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.6" x14ac:dyDescent="0.3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.6" x14ac:dyDescent="0.3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.6" x14ac:dyDescent="0.3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.6" x14ac:dyDescent="0.3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.6" x14ac:dyDescent="0.3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.6" x14ac:dyDescent="0.3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.6" x14ac:dyDescent="0.3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.6" x14ac:dyDescent="0.3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.6" x14ac:dyDescent="0.3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.6" x14ac:dyDescent="0.3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.6" x14ac:dyDescent="0.3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.6" x14ac:dyDescent="0.3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.6" x14ac:dyDescent="0.3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.6" x14ac:dyDescent="0.3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.6" x14ac:dyDescent="0.3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.6" x14ac:dyDescent="0.3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.6" x14ac:dyDescent="0.3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.6" x14ac:dyDescent="0.3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.6" x14ac:dyDescent="0.3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.6" x14ac:dyDescent="0.3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.6" x14ac:dyDescent="0.3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.6" x14ac:dyDescent="0.3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.6" x14ac:dyDescent="0.3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.6" x14ac:dyDescent="0.3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.6" x14ac:dyDescent="0.3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.6" x14ac:dyDescent="0.3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.6" x14ac:dyDescent="0.3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.6" x14ac:dyDescent="0.3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.6" x14ac:dyDescent="0.3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.6" x14ac:dyDescent="0.3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.6" x14ac:dyDescent="0.3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.6" x14ac:dyDescent="0.3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.6" x14ac:dyDescent="0.3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.6" x14ac:dyDescent="0.3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.6" x14ac:dyDescent="0.3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.6" x14ac:dyDescent="0.3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.6" x14ac:dyDescent="0.3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.6" x14ac:dyDescent="0.3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.6" x14ac:dyDescent="0.3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.6" x14ac:dyDescent="0.3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.6" x14ac:dyDescent="0.3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.6" x14ac:dyDescent="0.3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.6" x14ac:dyDescent="0.3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.6" x14ac:dyDescent="0.3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.6" x14ac:dyDescent="0.3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.6" x14ac:dyDescent="0.3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.6" x14ac:dyDescent="0.3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.6" x14ac:dyDescent="0.3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.6" x14ac:dyDescent="0.3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.6" x14ac:dyDescent="0.3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.6" x14ac:dyDescent="0.3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.6" x14ac:dyDescent="0.3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.6" x14ac:dyDescent="0.3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.6" x14ac:dyDescent="0.3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.6" x14ac:dyDescent="0.3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.6" x14ac:dyDescent="0.3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.6" x14ac:dyDescent="0.3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.6" x14ac:dyDescent="0.3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.6" x14ac:dyDescent="0.3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.6" x14ac:dyDescent="0.3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.6" x14ac:dyDescent="0.3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.6" x14ac:dyDescent="0.3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.6" x14ac:dyDescent="0.3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.6" x14ac:dyDescent="0.3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.6" x14ac:dyDescent="0.3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.6" x14ac:dyDescent="0.3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.6" x14ac:dyDescent="0.3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.6" x14ac:dyDescent="0.3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.6" x14ac:dyDescent="0.3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.6" x14ac:dyDescent="0.3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.6" x14ac:dyDescent="0.3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.6" x14ac:dyDescent="0.3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.6" x14ac:dyDescent="0.3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.6" x14ac:dyDescent="0.3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.6" x14ac:dyDescent="0.3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.6" x14ac:dyDescent="0.3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.6" x14ac:dyDescent="0.3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.6" x14ac:dyDescent="0.3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.6" x14ac:dyDescent="0.3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.6" x14ac:dyDescent="0.3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.6" x14ac:dyDescent="0.3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.6" x14ac:dyDescent="0.3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.6" x14ac:dyDescent="0.3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.6" x14ac:dyDescent="0.3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.6" x14ac:dyDescent="0.3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.6" x14ac:dyDescent="0.3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.6" x14ac:dyDescent="0.3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.6" x14ac:dyDescent="0.3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.6" x14ac:dyDescent="0.3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.6" x14ac:dyDescent="0.3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.6" x14ac:dyDescent="0.3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.6" x14ac:dyDescent="0.3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.6" x14ac:dyDescent="0.3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.6" x14ac:dyDescent="0.3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.6" x14ac:dyDescent="0.3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.6" x14ac:dyDescent="0.3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.6" x14ac:dyDescent="0.3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.6" x14ac:dyDescent="0.3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.6" x14ac:dyDescent="0.3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.6" x14ac:dyDescent="0.3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.6" x14ac:dyDescent="0.3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.6" x14ac:dyDescent="0.3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.6" x14ac:dyDescent="0.3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.6" x14ac:dyDescent="0.3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.6" x14ac:dyDescent="0.3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.6" x14ac:dyDescent="0.3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.6" x14ac:dyDescent="0.3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.6" x14ac:dyDescent="0.3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.6" x14ac:dyDescent="0.3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.6" x14ac:dyDescent="0.3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.6" x14ac:dyDescent="0.3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.6" x14ac:dyDescent="0.3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.6" x14ac:dyDescent="0.3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.6" x14ac:dyDescent="0.3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.6" x14ac:dyDescent="0.3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.6" x14ac:dyDescent="0.3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.6" x14ac:dyDescent="0.3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.6" x14ac:dyDescent="0.3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 x14ac:dyDescent="0.3">
      <c r="A328" t="b">
        <v>0</v>
      </c>
      <c r="B328" t="s">
        <v>478</v>
      </c>
      <c r="C328" t="s">
        <v>479</v>
      </c>
      <c r="D328" t="s">
        <v>67</v>
      </c>
    </row>
    <row r="329" spans="1:9" x14ac:dyDescent="0.3">
      <c r="B329" t="s">
        <v>21</v>
      </c>
      <c r="C329" t="s">
        <v>480</v>
      </c>
      <c r="D329" t="s">
        <v>481</v>
      </c>
      <c r="E329" t="s">
        <v>2</v>
      </c>
      <c r="F329" t="s">
        <v>61</v>
      </c>
      <c r="H329" t="s">
        <v>482</v>
      </c>
      <c r="I329" t="s">
        <v>483</v>
      </c>
    </row>
    <row r="330" spans="1:9" x14ac:dyDescent="0.3">
      <c r="B330" t="s">
        <v>21</v>
      </c>
      <c r="C330" t="s">
        <v>484</v>
      </c>
      <c r="D330" t="s">
        <v>485</v>
      </c>
      <c r="E330" t="s">
        <v>2</v>
      </c>
      <c r="F330" t="s">
        <v>62</v>
      </c>
      <c r="H330" t="b">
        <v>0</v>
      </c>
    </row>
    <row r="331" spans="1:9" x14ac:dyDescent="0.3">
      <c r="B331" t="s">
        <v>21</v>
      </c>
      <c r="C331" t="s">
        <v>486</v>
      </c>
      <c r="D331" t="s">
        <v>487</v>
      </c>
      <c r="E331" t="s">
        <v>2</v>
      </c>
      <c r="F331" t="s">
        <v>63</v>
      </c>
      <c r="H331">
        <v>0.8</v>
      </c>
    </row>
    <row r="332" spans="1:9" x14ac:dyDescent="0.3">
      <c r="B332" t="s">
        <v>21</v>
      </c>
      <c r="C332" t="s">
        <v>488</v>
      </c>
      <c r="D332" t="s">
        <v>489</v>
      </c>
      <c r="E332" t="s">
        <v>2</v>
      </c>
      <c r="F332" t="s">
        <v>62</v>
      </c>
      <c r="H332" t="b">
        <v>0</v>
      </c>
    </row>
    <row r="333" spans="1:9" x14ac:dyDescent="0.3">
      <c r="B333" t="s">
        <v>21</v>
      </c>
      <c r="C333" t="s">
        <v>490</v>
      </c>
      <c r="D333" t="s">
        <v>491</v>
      </c>
      <c r="E333" t="s">
        <v>2</v>
      </c>
      <c r="F333" t="s">
        <v>63</v>
      </c>
    </row>
    <row r="334" spans="1:9" x14ac:dyDescent="0.3">
      <c r="B334" t="s">
        <v>21</v>
      </c>
      <c r="C334" t="s">
        <v>492</v>
      </c>
      <c r="D334" t="s">
        <v>493</v>
      </c>
      <c r="E334" t="s">
        <v>2</v>
      </c>
      <c r="F334" t="s">
        <v>61</v>
      </c>
      <c r="H334" t="s">
        <v>494</v>
      </c>
      <c r="I334" t="s">
        <v>495</v>
      </c>
    </row>
    <row r="335" spans="1:9" x14ac:dyDescent="0.3">
      <c r="B335" t="s">
        <v>21</v>
      </c>
      <c r="C335" t="s">
        <v>496</v>
      </c>
      <c r="D335" t="s">
        <v>497</v>
      </c>
      <c r="E335" t="s">
        <v>2</v>
      </c>
      <c r="F335" t="s">
        <v>61</v>
      </c>
      <c r="H335" t="s">
        <v>498</v>
      </c>
      <c r="I335" t="s">
        <v>499</v>
      </c>
    </row>
    <row r="336" spans="1:9" x14ac:dyDescent="0.3">
      <c r="A336" t="b">
        <v>0</v>
      </c>
      <c r="B336" t="s">
        <v>500</v>
      </c>
      <c r="C336" t="s">
        <v>501</v>
      </c>
      <c r="D336" t="s">
        <v>67</v>
      </c>
    </row>
    <row r="337" spans="1:16" x14ac:dyDescent="0.3">
      <c r="B337" t="s">
        <v>21</v>
      </c>
      <c r="C337" t="s">
        <v>502</v>
      </c>
      <c r="D337" t="s">
        <v>503</v>
      </c>
      <c r="E337" t="s">
        <v>2</v>
      </c>
      <c r="F337" t="s">
        <v>61</v>
      </c>
      <c r="H337" t="s">
        <v>504</v>
      </c>
      <c r="I337" t="s">
        <v>505</v>
      </c>
    </row>
    <row r="338" spans="1:16" x14ac:dyDescent="0.3">
      <c r="B338" t="s">
        <v>21</v>
      </c>
      <c r="C338" t="s">
        <v>492</v>
      </c>
      <c r="D338" t="s">
        <v>506</v>
      </c>
      <c r="E338" t="s">
        <v>2</v>
      </c>
      <c r="F338" t="s">
        <v>61</v>
      </c>
      <c r="H338" t="s">
        <v>507</v>
      </c>
      <c r="I338" t="s">
        <v>508</v>
      </c>
    </row>
    <row r="339" spans="1:16" x14ac:dyDescent="0.3">
      <c r="B339" t="s">
        <v>21</v>
      </c>
      <c r="C339" t="s">
        <v>509</v>
      </c>
      <c r="D339" t="s">
        <v>510</v>
      </c>
      <c r="E339" t="s">
        <v>2</v>
      </c>
      <c r="F339" t="s">
        <v>63</v>
      </c>
      <c r="H339">
        <v>0.8</v>
      </c>
    </row>
    <row r="340" spans="1:16" x14ac:dyDescent="0.3">
      <c r="B340" t="s">
        <v>21</v>
      </c>
      <c r="C340" t="s">
        <v>511</v>
      </c>
      <c r="D340" t="s">
        <v>512</v>
      </c>
      <c r="E340" t="s">
        <v>2</v>
      </c>
      <c r="F340" t="s">
        <v>63</v>
      </c>
      <c r="H340">
        <v>0</v>
      </c>
    </row>
    <row r="341" spans="1:16" x14ac:dyDescent="0.3">
      <c r="B341" t="s">
        <v>21</v>
      </c>
      <c r="C341" t="s">
        <v>513</v>
      </c>
      <c r="D341" t="s">
        <v>514</v>
      </c>
      <c r="E341" t="s">
        <v>2</v>
      </c>
      <c r="F341" t="s">
        <v>63</v>
      </c>
    </row>
    <row r="342" spans="1:16" x14ac:dyDescent="0.3">
      <c r="A342" s="1" t="b">
        <v>0</v>
      </c>
      <c r="B342" s="1" t="s">
        <v>515</v>
      </c>
      <c r="C342" s="1" t="s">
        <v>515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480</v>
      </c>
      <c r="D343" t="s">
        <v>516</v>
      </c>
      <c r="E343" t="s">
        <v>2</v>
      </c>
      <c r="F343" t="s">
        <v>61</v>
      </c>
      <c r="H343" t="s">
        <v>519</v>
      </c>
      <c r="I343" t="s">
        <v>520</v>
      </c>
      <c r="L343" s="1"/>
      <c r="M343" s="1"/>
      <c r="N343" s="1"/>
      <c r="O343" s="1"/>
      <c r="P343" s="1"/>
    </row>
    <row r="344" spans="1:16" ht="15.6" x14ac:dyDescent="0.3">
      <c r="A344" s="10"/>
      <c r="B344" t="s">
        <v>21</v>
      </c>
      <c r="C344" t="s">
        <v>517</v>
      </c>
      <c r="D344" t="s">
        <v>518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524</v>
      </c>
      <c r="C345" t="s">
        <v>522</v>
      </c>
      <c r="D345" s="1" t="s">
        <v>67</v>
      </c>
    </row>
    <row r="346" spans="1:16" x14ac:dyDescent="0.3">
      <c r="B346" t="s">
        <v>21</v>
      </c>
      <c r="C346" t="s">
        <v>521</v>
      </c>
      <c r="D346" s="1" t="s">
        <v>523</v>
      </c>
      <c r="E346" t="s">
        <v>2</v>
      </c>
      <c r="F346" s="1" t="s">
        <v>63</v>
      </c>
      <c r="H346">
        <v>30</v>
      </c>
    </row>
    <row r="347" spans="1:16" x14ac:dyDescent="0.3">
      <c r="A347" t="b">
        <v>0</v>
      </c>
      <c r="B347" t="s">
        <v>99</v>
      </c>
      <c r="C347" t="s">
        <v>100</v>
      </c>
      <c r="D347" t="s">
        <v>67</v>
      </c>
    </row>
    <row r="348" spans="1:16" x14ac:dyDescent="0.3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3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3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3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3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3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3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3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3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3">
      <c r="A357" t="b">
        <v>0</v>
      </c>
      <c r="B357" t="s">
        <v>526</v>
      </c>
      <c r="C357" t="s">
        <v>525</v>
      </c>
      <c r="D357" t="s">
        <v>67</v>
      </c>
    </row>
    <row r="358" spans="1:18" x14ac:dyDescent="0.3">
      <c r="B358" t="s">
        <v>21</v>
      </c>
      <c r="C358" t="s">
        <v>527</v>
      </c>
      <c r="D358" t="s">
        <v>528</v>
      </c>
      <c r="E358" t="s">
        <v>2</v>
      </c>
      <c r="F358" t="s">
        <v>63</v>
      </c>
      <c r="H358">
        <v>1.25</v>
      </c>
    </row>
    <row r="359" spans="1:18" x14ac:dyDescent="0.3">
      <c r="B359" t="s">
        <v>21</v>
      </c>
      <c r="C359" t="s">
        <v>530</v>
      </c>
      <c r="D359" t="s">
        <v>529</v>
      </c>
      <c r="E359" t="s">
        <v>2</v>
      </c>
      <c r="F359" t="s">
        <v>63</v>
      </c>
      <c r="H359">
        <v>1.1499999999999999</v>
      </c>
    </row>
    <row r="360" spans="1:18" s="1" customFormat="1" x14ac:dyDescent="0.3">
      <c r="A360" t="b">
        <v>0</v>
      </c>
      <c r="B360" s="1" t="s">
        <v>515</v>
      </c>
      <c r="C360" s="1" t="s">
        <v>515</v>
      </c>
      <c r="D360" s="1" t="s">
        <v>67</v>
      </c>
      <c r="H360" s="4"/>
      <c r="I360" s="4"/>
    </row>
    <row r="361" spans="1:18" s="1" customFormat="1" x14ac:dyDescent="0.3">
      <c r="B361" t="s">
        <v>21</v>
      </c>
      <c r="C361" t="s">
        <v>480</v>
      </c>
      <c r="D361" t="s">
        <v>516</v>
      </c>
      <c r="E361" t="s">
        <v>2</v>
      </c>
      <c r="F361" t="s">
        <v>61</v>
      </c>
      <c r="G361"/>
      <c r="H361" t="s">
        <v>519</v>
      </c>
      <c r="I361" t="s">
        <v>520</v>
      </c>
      <c r="J361"/>
      <c r="K361"/>
    </row>
    <row r="362" spans="1:18" s="1" customFormat="1" ht="15.6" x14ac:dyDescent="0.3">
      <c r="A362" s="10"/>
      <c r="B362" t="s">
        <v>22</v>
      </c>
      <c r="C362" t="s">
        <v>517</v>
      </c>
      <c r="D362" t="s">
        <v>518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532</v>
      </c>
      <c r="C363" t="s">
        <v>531</v>
      </c>
      <c r="D363" s="1" t="s">
        <v>67</v>
      </c>
    </row>
    <row r="364" spans="1:18" x14ac:dyDescent="0.3">
      <c r="B364" t="s">
        <v>21</v>
      </c>
      <c r="C364" t="s">
        <v>533</v>
      </c>
      <c r="D364" t="s">
        <v>534</v>
      </c>
      <c r="E364" t="s">
        <v>2</v>
      </c>
      <c r="F364" t="s">
        <v>63</v>
      </c>
      <c r="H364">
        <v>45</v>
      </c>
    </row>
    <row r="365" spans="1:18" x14ac:dyDescent="0.3">
      <c r="A365" t="b">
        <v>0</v>
      </c>
      <c r="B365" t="s">
        <v>538</v>
      </c>
      <c r="C365" t="s">
        <v>535</v>
      </c>
      <c r="D365" s="1" t="s">
        <v>67</v>
      </c>
    </row>
    <row r="366" spans="1:18" x14ac:dyDescent="0.3">
      <c r="B366" t="s">
        <v>21</v>
      </c>
      <c r="C366" t="s">
        <v>537</v>
      </c>
      <c r="D366" t="s">
        <v>536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>
      <selection activeCell="C31" sqref="C31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7" x14ac:dyDescent="0.3">
      <c r="A1" t="s">
        <v>440</v>
      </c>
      <c r="B1" t="s">
        <v>437</v>
      </c>
      <c r="C1" t="s">
        <v>438</v>
      </c>
      <c r="D1" t="s">
        <v>644</v>
      </c>
      <c r="E1" t="s">
        <v>5</v>
      </c>
    </row>
    <row r="2" spans="1:7" s="22" customFormat="1" x14ac:dyDescent="0.3">
      <c r="A2" s="22" t="s">
        <v>631</v>
      </c>
      <c r="B2" s="22" t="s">
        <v>632</v>
      </c>
      <c r="C2" s="22" t="s">
        <v>633</v>
      </c>
      <c r="D2" s="22" t="s">
        <v>634</v>
      </c>
      <c r="E2" s="22" t="s">
        <v>642</v>
      </c>
    </row>
    <row r="3" spans="1:7" s="22" customFormat="1" x14ac:dyDescent="0.3">
      <c r="A3" s="22" t="s">
        <v>590</v>
      </c>
      <c r="B3" s="22" t="s">
        <v>444</v>
      </c>
      <c r="C3" s="22" t="s">
        <v>591</v>
      </c>
      <c r="D3" s="22" t="s">
        <v>635</v>
      </c>
      <c r="E3" s="22" t="s">
        <v>643</v>
      </c>
    </row>
    <row r="4" spans="1:7" s="22" customFormat="1" x14ac:dyDescent="0.3">
      <c r="A4" s="22" t="s">
        <v>592</v>
      </c>
      <c r="B4" s="22" t="s">
        <v>445</v>
      </c>
      <c r="C4" s="22" t="s">
        <v>593</v>
      </c>
      <c r="D4" s="22" t="s">
        <v>636</v>
      </c>
      <c r="E4" s="22" t="s">
        <v>643</v>
      </c>
    </row>
    <row r="5" spans="1:7" s="22" customFormat="1" x14ac:dyDescent="0.3">
      <c r="A5" s="22" t="s">
        <v>594</v>
      </c>
      <c r="B5" s="22" t="s">
        <v>446</v>
      </c>
      <c r="C5" s="22" t="s">
        <v>595</v>
      </c>
      <c r="D5" s="22" t="s">
        <v>637</v>
      </c>
      <c r="E5" s="22" t="s">
        <v>643</v>
      </c>
    </row>
    <row r="6" spans="1:7" s="22" customFormat="1" x14ac:dyDescent="0.3">
      <c r="A6" s="22" t="s">
        <v>596</v>
      </c>
      <c r="B6" s="22" t="s">
        <v>444</v>
      </c>
      <c r="C6" s="22" t="s">
        <v>597</v>
      </c>
      <c r="D6" s="22" t="s">
        <v>638</v>
      </c>
      <c r="E6" s="22" t="s">
        <v>657</v>
      </c>
    </row>
    <row r="7" spans="1:7" s="22" customFormat="1" x14ac:dyDescent="0.3">
      <c r="A7" s="22" t="s">
        <v>598</v>
      </c>
      <c r="B7" s="22" t="s">
        <v>445</v>
      </c>
      <c r="C7" s="22" t="s">
        <v>599</v>
      </c>
      <c r="D7" s="22" t="s">
        <v>636</v>
      </c>
      <c r="E7" s="22" t="s">
        <v>657</v>
      </c>
    </row>
    <row r="8" spans="1:7" s="22" customFormat="1" x14ac:dyDescent="0.3">
      <c r="A8" s="22" t="s">
        <v>439</v>
      </c>
      <c r="B8" s="22" t="s">
        <v>446</v>
      </c>
      <c r="C8" s="22" t="s">
        <v>600</v>
      </c>
      <c r="D8" s="22" t="s">
        <v>637</v>
      </c>
      <c r="E8" s="22" t="s">
        <v>658</v>
      </c>
    </row>
    <row r="9" spans="1:7" s="22" customFormat="1" x14ac:dyDescent="0.3">
      <c r="A9" s="22" t="s">
        <v>601</v>
      </c>
      <c r="B9" s="22" t="s">
        <v>447</v>
      </c>
      <c r="C9" s="22" t="s">
        <v>602</v>
      </c>
      <c r="D9" s="22" t="s">
        <v>639</v>
      </c>
      <c r="E9" s="22" t="s">
        <v>658</v>
      </c>
    </row>
    <row r="10" spans="1:7" x14ac:dyDescent="0.3">
      <c r="A10" s="22" t="s">
        <v>603</v>
      </c>
      <c r="B10" s="22" t="s">
        <v>640</v>
      </c>
      <c r="C10" s="22" t="s">
        <v>604</v>
      </c>
      <c r="D10" s="22" t="s">
        <v>641</v>
      </c>
      <c r="E10" s="22" t="s">
        <v>658</v>
      </c>
    </row>
    <row r="11" spans="1:7" s="22" customFormat="1" x14ac:dyDescent="0.3"/>
    <row r="12" spans="1:7" s="22" customFormat="1" x14ac:dyDescent="0.3"/>
    <row r="13" spans="1:7" x14ac:dyDescent="0.3">
      <c r="A13" t="s">
        <v>570</v>
      </c>
      <c r="C13" s="11" t="s">
        <v>554</v>
      </c>
      <c r="E13" t="s">
        <v>555</v>
      </c>
      <c r="G13" t="s">
        <v>572</v>
      </c>
    </row>
    <row r="14" spans="1:7" x14ac:dyDescent="0.3">
      <c r="A14" t="s">
        <v>455</v>
      </c>
      <c r="C14" t="b">
        <v>1</v>
      </c>
      <c r="E14" t="s">
        <v>556</v>
      </c>
      <c r="G14" t="s">
        <v>466</v>
      </c>
    </row>
    <row r="15" spans="1:7" x14ac:dyDescent="0.3">
      <c r="A15" t="s">
        <v>453</v>
      </c>
      <c r="C15" t="b">
        <v>0</v>
      </c>
      <c r="E15" t="s">
        <v>545</v>
      </c>
    </row>
    <row r="16" spans="1:7" s="22" customFormat="1" x14ac:dyDescent="0.3"/>
    <row r="18" spans="1:32" x14ac:dyDescent="0.3">
      <c r="A18" t="s">
        <v>549</v>
      </c>
      <c r="C18" t="s">
        <v>550</v>
      </c>
      <c r="F18" t="s">
        <v>15</v>
      </c>
      <c r="I18" t="s">
        <v>557</v>
      </c>
      <c r="L18" t="s">
        <v>560</v>
      </c>
      <c r="O18" t="s">
        <v>564</v>
      </c>
      <c r="R18" s="22" t="s">
        <v>553</v>
      </c>
      <c r="U18" s="22" t="s">
        <v>677</v>
      </c>
      <c r="V18" s="22"/>
      <c r="W18" s="22"/>
      <c r="X18" t="s">
        <v>672</v>
      </c>
      <c r="AA18" t="s">
        <v>673</v>
      </c>
      <c r="AD18" s="22" t="s">
        <v>689</v>
      </c>
      <c r="AE18" s="22"/>
      <c r="AF18" s="22"/>
    </row>
    <row r="19" spans="1:32" x14ac:dyDescent="0.3">
      <c r="A19" t="s">
        <v>550</v>
      </c>
      <c r="F19" t="s">
        <v>571</v>
      </c>
      <c r="G19" t="s">
        <v>455</v>
      </c>
      <c r="H19" t="s">
        <v>573</v>
      </c>
      <c r="I19" s="1" t="s">
        <v>539</v>
      </c>
      <c r="J19" s="21">
        <v>0.01</v>
      </c>
      <c r="K19" s="23" t="s">
        <v>578</v>
      </c>
      <c r="L19" s="1" t="s">
        <v>562</v>
      </c>
      <c r="M19">
        <v>30</v>
      </c>
      <c r="N19" t="s">
        <v>580</v>
      </c>
      <c r="O19" t="s">
        <v>4</v>
      </c>
      <c r="P19">
        <v>30</v>
      </c>
      <c r="Q19" s="22" t="s">
        <v>580</v>
      </c>
      <c r="U19" s="22" t="s">
        <v>686</v>
      </c>
      <c r="V19" s="22" t="s">
        <v>679</v>
      </c>
      <c r="W19" s="22" t="s">
        <v>679</v>
      </c>
      <c r="AA19" s="22" t="s">
        <v>674</v>
      </c>
      <c r="AB19" s="22">
        <v>30</v>
      </c>
      <c r="AC19" s="22" t="s">
        <v>589</v>
      </c>
      <c r="AD19" s="22" t="s">
        <v>690</v>
      </c>
      <c r="AE19" s="22" t="b">
        <v>1</v>
      </c>
      <c r="AF19" s="22" t="s">
        <v>691</v>
      </c>
    </row>
    <row r="20" spans="1:32" x14ac:dyDescent="0.3">
      <c r="A20" t="s">
        <v>15</v>
      </c>
      <c r="F20" t="s">
        <v>4</v>
      </c>
      <c r="G20">
        <v>30</v>
      </c>
      <c r="H20" t="s">
        <v>589</v>
      </c>
      <c r="I20" s="1" t="s">
        <v>544</v>
      </c>
      <c r="J20" s="21">
        <v>0.01</v>
      </c>
      <c r="K20" t="s">
        <v>577</v>
      </c>
      <c r="L20" s="23" t="s">
        <v>565</v>
      </c>
      <c r="M20">
        <v>5</v>
      </c>
      <c r="N20" s="22" t="s">
        <v>579</v>
      </c>
      <c r="O20" s="23" t="s">
        <v>565</v>
      </c>
      <c r="P20">
        <v>3</v>
      </c>
      <c r="Q20" t="s">
        <v>579</v>
      </c>
      <c r="U20" s="22" t="s">
        <v>4</v>
      </c>
      <c r="V20" s="22">
        <v>2</v>
      </c>
      <c r="W20" s="22" t="s">
        <v>678</v>
      </c>
      <c r="AD20" s="22" t="s">
        <v>692</v>
      </c>
      <c r="AE20" s="22" t="b">
        <v>1</v>
      </c>
      <c r="AF20" s="22" t="s">
        <v>693</v>
      </c>
    </row>
    <row r="21" spans="1:32" x14ac:dyDescent="0.3">
      <c r="A21" t="s">
        <v>543</v>
      </c>
      <c r="I21" s="1" t="s">
        <v>558</v>
      </c>
      <c r="J21" s="21">
        <v>45036000000000</v>
      </c>
      <c r="K21" t="s">
        <v>576</v>
      </c>
      <c r="L21" s="1" t="s">
        <v>561</v>
      </c>
      <c r="M21">
        <v>2</v>
      </c>
      <c r="N21" t="s">
        <v>584</v>
      </c>
      <c r="O21" s="23" t="s">
        <v>566</v>
      </c>
      <c r="P21">
        <v>0.85</v>
      </c>
      <c r="Q21" t="s">
        <v>585</v>
      </c>
    </row>
    <row r="22" spans="1:32" x14ac:dyDescent="0.3">
      <c r="A22" t="s">
        <v>552</v>
      </c>
      <c r="I22" s="1" t="s">
        <v>559</v>
      </c>
      <c r="J22">
        <v>100</v>
      </c>
      <c r="K22" t="s">
        <v>575</v>
      </c>
      <c r="L22" t="s">
        <v>581</v>
      </c>
      <c r="M22">
        <v>2</v>
      </c>
      <c r="N22" t="s">
        <v>582</v>
      </c>
      <c r="O22" s="23" t="s">
        <v>567</v>
      </c>
      <c r="P22">
        <v>5</v>
      </c>
      <c r="Q22" t="s">
        <v>587</v>
      </c>
    </row>
    <row r="23" spans="1:32" x14ac:dyDescent="0.3">
      <c r="A23" t="s">
        <v>551</v>
      </c>
      <c r="I23" s="1" t="s">
        <v>540</v>
      </c>
      <c r="J23" s="23" t="s">
        <v>541</v>
      </c>
      <c r="L23" s="22" t="s">
        <v>682</v>
      </c>
      <c r="M23" s="22">
        <v>1</v>
      </c>
      <c r="N23" s="23" t="s">
        <v>683</v>
      </c>
      <c r="O23" s="23" t="s">
        <v>568</v>
      </c>
      <c r="P23">
        <v>5</v>
      </c>
      <c r="Q23" s="22" t="s">
        <v>588</v>
      </c>
    </row>
    <row r="24" spans="1:32" x14ac:dyDescent="0.3">
      <c r="A24" t="s">
        <v>553</v>
      </c>
      <c r="I24" s="1" t="s">
        <v>542</v>
      </c>
      <c r="J24" s="23">
        <v>2</v>
      </c>
      <c r="K24" t="s">
        <v>574</v>
      </c>
      <c r="L24" s="1" t="s">
        <v>563</v>
      </c>
      <c r="M24" s="21">
        <v>0.01</v>
      </c>
      <c r="N24" s="23" t="s">
        <v>583</v>
      </c>
      <c r="O24" s="23" t="s">
        <v>569</v>
      </c>
      <c r="P24">
        <v>0.8</v>
      </c>
      <c r="Q24" t="s">
        <v>586</v>
      </c>
    </row>
    <row r="25" spans="1:32" x14ac:dyDescent="0.3">
      <c r="A25" t="s">
        <v>677</v>
      </c>
      <c r="I25" s="22" t="s">
        <v>675</v>
      </c>
      <c r="J25" s="23">
        <v>0</v>
      </c>
      <c r="K25" s="23" t="s">
        <v>676</v>
      </c>
      <c r="L25" s="1" t="s">
        <v>539</v>
      </c>
      <c r="M25" s="21">
        <v>0.01</v>
      </c>
      <c r="N25" s="23" t="s">
        <v>578</v>
      </c>
      <c r="O25" s="23" t="s">
        <v>684</v>
      </c>
      <c r="P25" s="22">
        <v>2</v>
      </c>
      <c r="Q25" s="22" t="s">
        <v>685</v>
      </c>
    </row>
    <row r="26" spans="1:32" x14ac:dyDescent="0.3">
      <c r="A26" t="s">
        <v>672</v>
      </c>
      <c r="L26" s="1" t="s">
        <v>544</v>
      </c>
      <c r="M26" s="21">
        <v>0.01</v>
      </c>
      <c r="N26" s="22" t="s">
        <v>577</v>
      </c>
      <c r="O26" s="23" t="s">
        <v>540</v>
      </c>
      <c r="P26" s="23" t="s">
        <v>541</v>
      </c>
    </row>
    <row r="27" spans="1:32" x14ac:dyDescent="0.3">
      <c r="A27" t="s">
        <v>673</v>
      </c>
      <c r="L27" s="1" t="s">
        <v>558</v>
      </c>
      <c r="M27" s="21">
        <v>45036000000000</v>
      </c>
      <c r="N27" s="22" t="s">
        <v>576</v>
      </c>
      <c r="O27" s="23" t="s">
        <v>542</v>
      </c>
      <c r="P27" s="23">
        <v>2</v>
      </c>
      <c r="Q27" s="22" t="s">
        <v>574</v>
      </c>
    </row>
    <row r="28" spans="1:32" x14ac:dyDescent="0.3">
      <c r="A28" s="22" t="s">
        <v>689</v>
      </c>
      <c r="L28" s="1" t="s">
        <v>559</v>
      </c>
      <c r="M28" s="22">
        <v>100</v>
      </c>
      <c r="N28" s="22" t="s">
        <v>575</v>
      </c>
      <c r="O28" t="s">
        <v>675</v>
      </c>
      <c r="P28" s="23">
        <v>0</v>
      </c>
      <c r="Q28" s="23" t="s">
        <v>676</v>
      </c>
    </row>
    <row r="29" spans="1:32" x14ac:dyDescent="0.3">
      <c r="L29" s="1" t="s">
        <v>540</v>
      </c>
      <c r="M29" s="23" t="s">
        <v>541</v>
      </c>
    </row>
    <row r="30" spans="1:32" x14ac:dyDescent="0.3">
      <c r="L30" s="1" t="s">
        <v>542</v>
      </c>
      <c r="M30" s="23">
        <v>2</v>
      </c>
      <c r="N30" s="22" t="s">
        <v>574</v>
      </c>
    </row>
    <row r="31" spans="1:32" x14ac:dyDescent="0.3">
      <c r="L31" s="22" t="s">
        <v>675</v>
      </c>
      <c r="M31" s="23">
        <v>0</v>
      </c>
      <c r="N31" s="23" t="s">
        <v>676</v>
      </c>
    </row>
    <row r="32" spans="1:32" x14ac:dyDescent="0.3">
      <c r="L32" t="s">
        <v>680</v>
      </c>
      <c r="M32" s="23">
        <v>1</v>
      </c>
      <c r="N32" s="23" t="s">
        <v>681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2015-11-30T22:13:02Z</dcterms:modified>
</cp:coreProperties>
</file>