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5600" yWindow="-20" windowWidth="256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<sst xmlns="http://schemas.openxmlformats.org/spreadsheetml/2006/main" count="2383" uniqueCount="757">
  <si>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</si>
  <si>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</si>
  <si>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</si>
  <si>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</si>
  <si>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</si>
  <si>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</si>
  <si>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</si>
  <si>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</si>
  <si>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</si>
  <si>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</si>
  <si>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</si>
  <si>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</si>
  <si>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</si>
  <si>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</si>
  <si>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</si>
  <si>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</si>
  <si>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</si>
  <si>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</si>
  <si>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</si>
  <si>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</si>
  <si>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</si>
  <si>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</si>
  <si>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</si>
  <si>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</si>
  <si>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</si>
  <si>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</si>
  <si>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</si>
  <si>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</si>
  <si>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</si>
  <si>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</si>
  <si>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</si>
  <si>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</si>
  <si>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</si>
  <si>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</si>
  <si>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</si>
  <si>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</si>
  <si>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</si>
  <si>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</si>
  <si>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</si>
  <si>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</si>
  <si>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</si>
  <si>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</si>
  <si>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</si>
  <si>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</si>
  <si>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</si>
  <si>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</si>
  <si>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</si>
  <si>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</si>
  <si>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</si>
  <si>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</si>
  <si>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</si>
  <si>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</si>
  <si>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</si>
  <si>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</si>
  <si>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</si>
  <si>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</si>
  <si>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</si>
  <si>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</si>
  <si>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</si>
  <si>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</si>
  <si>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</si>
  <si>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</si>
  <si>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</si>
  <si>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</si>
  <si>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</si>
  <si>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</si>
  <si>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</si>
  <si>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</si>
  <si>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</si>
  <si>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</si>
  <si>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</si>
  <si>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</si>
  <si>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</si>
  <si>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</si>
  <si>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</si>
  <si>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</si>
  <si>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</si>
  <si>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</si>
  <si>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</si>
  <si>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</si>
  <si>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</si>
  <si>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</si>
  <si>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</si>
  <si>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</si>
  <si>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</si>
  <si>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</si>
  <si>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</si>
  <si>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</si>
  <si>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</si>
  <si>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</si>
  <si>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</si>
  <si>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</si>
  <si>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</si>
  <si>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</si>
  <si>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</si>
  <si>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</si>
  <si>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</si>
  <si>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</si>
  <si>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</si>
  <si>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</si>
  <si>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</si>
  <si>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</si>
  <si>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</si>
  <si>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</si>
  <si>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</si>
  <si>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</si>
  <si>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</si>
  <si>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</si>
  <si>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</si>
  <si>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</si>
  <si>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</si>
  <si>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</si>
  <si>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</si>
  <si>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</si>
  <si>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</si>
  <si>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</si>
  <si>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</si>
  <si>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</si>
  <si>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</si>
  <si>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</si>
  <si>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</si>
  <si>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</si>
  <si>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</si>
  <si>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</si>
  <si>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</si>
  <si>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</si>
  <si>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</si>
  <si>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</si>
  <si>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</si>
  <si>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</si>
  <si>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</si>
  <si>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</si>
  <si>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</si>
  <si>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</si>
  <si>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</si>
  <si>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</si>
  <si>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</si>
  <si>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</si>
  <si>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</si>
  <si>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</si>
  <si>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</si>
  <si>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</si>
  <si>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</si>
  <si>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</si>
  <si>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</si>
  <si>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</si>
  <si>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</si>
  <si>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</si>
  <si>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</si>
  <si>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</si>
  <si>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</si>
  <si>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</si>
  <si>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</si>
  <si>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</si>
  <si>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</si>
  <si>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</si>
  <si>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</si>
  <si>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</si>
  <si>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</si>
  <si>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</si>
  <si>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</si>
  <si>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</si>
  <si>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</si>
  <si>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</si>
  <si>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</si>
  <si>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</si>
  <si>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</si>
  <si>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</si>
  <si>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</si>
  <si>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</si>
  <si>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</si>
  <si>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</si>
  <si>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</si>
  <si>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</si>
  <si>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</si>
  <si>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</si>
  <si>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</si>
  <si>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</si>
  <si>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</si>
  <si>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</si>
  <si>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</si>
  <si>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</si>
  <si>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</si>
  <si>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</si>
  <si>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</si>
  <si>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</si>
  <si>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</si>
  <si>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</si>
  <si>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</si>
  <si>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</si>
  <si>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</si>
  <si>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</si>
  <si>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</si>
  <si>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</si>
  <si>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</si>
  <si>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</si>
  <si>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</si>
  <si>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</si>
  <si>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</si>
  <si>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</si>
  <si>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</si>
  <si>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</si>
  <si>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</si>
  <si>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</si>
  <si>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</si>
  <si>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</si>
  <si>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</si>
  <si>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</si>
  <si>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</si>
  <si>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</si>
  <si>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</si>
  <si>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</si>
  <si>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</si>
  <si>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</si>
  <si>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</si>
  <si>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</si>
  <si>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</si>
  <si>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</si>
  <si>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</si>
  <si>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</si>
  <si>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</si>
  <si>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</si>
  <si>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</si>
  <si>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</si>
  <si>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</si>
  <si>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</si>
  <si>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</si>
  <si>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</si>
  <si>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</si>
  <si>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</si>
  <si>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</si>
  <si>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</si>
  <si>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</si>
  <si>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</si>
  <si>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</si>
  <si>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</si>
  <si>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</si>
  <si>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</si>
  <si>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</si>
  <si>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</si>
  <si>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</si>
  <si>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</si>
  <si>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</si>
  <si>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</si>
  <si>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</si>
  <si>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</si>
  <si>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</si>
  <si>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</si>
  <si>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</si>
  <si>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</si>
  <si>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</si>
  <si>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</si>
  <si>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</si>
  <si>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</si>
  <si>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</si>
  <si>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</si>
  <si>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</si>
  <si>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</si>
  <si>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</si>
  <si>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</si>
  <si>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</si>
  <si>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</si>
  <si>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</si>
  <si>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</si>
  <si>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</si>
  <si>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</si>
  <si>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</si>
  <si>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</si>
  <si>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</si>
  <si>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</si>
  <si>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</si>
  <si>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</si>
  <si>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</si>
  <si>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</si>
  <si>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</si>
  <si>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</si>
  <si>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</si>
  <si>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</si>
  <si>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</si>
  <si>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</si>
  <si>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</si>
  <si>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</si>
  <si>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</si>
  <si>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</si>
  <si>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</si>
  <si>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</si>
  <si>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</si>
  <si>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</si>
  <si>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</si>
  <si>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</si>
  <si>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</si>
  <si>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</si>
  <si>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</si>
  <si>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</si>
  <si>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</si>
  <si>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</si>
  <si>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</si>
  <si>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</si>
  <si>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</si>
  <si>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</si>
  <si>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</si>
  <si>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</si>
  <si>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</si>
  <si>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</si>
  <si>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</si>
  <si>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</si>
  <si>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</si>
  <si>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</si>
  <si>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</si>
  <si>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</si>
  <si>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</si>
  <si>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</si>
  <si>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</si>
  <si>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</si>
  <si>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</si>
  <si>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</si>
  <si>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</si>
  <si>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</si>
  <si>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</si>
  <si>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</si>
  <si>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</si>
  <si>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</si>
  <si>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</si>
  <si>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</si>
  <si>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</si>
  <si>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</si>
  <si>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</si>
  <si>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</si>
  <si>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</si>
  <si>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</si>
  <si>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</si>
  <si>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</si>
  <si>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</si>
  <si>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</si>
  <si>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</si>
  <si>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</si>
  <si>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</si>
  <si>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</si>
  <si>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</si>
  <si>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</si>
  <si>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</si>
  <si>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</si>
  <si>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</si>
  <si>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</si>
  <si>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</si>
  <si>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</si>
  <si>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</si>
  <si>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</si>
  <si>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</si>
  <si>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</si>
  <si>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</si>
  <si>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</si>
  <si>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</si>
  <si>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</si>
  <si>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</si>
  <si>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</si>
  <si>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</si>
  <si>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</si>
  <si>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</si>
  <si>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</si>
  <si>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</si>
  <si>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</si>
  <si>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</si>
  <si>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</si>
  <si>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</si>
  <si>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</si>
  <si>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</si>
  <si>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</si>
  <si>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</si>
  <si>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</si>
  <si>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</si>
  <si>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</si>
  <si>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</si>
  <si>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</si>
  <si>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</si>
  <si>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</si>
  <si>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</si>
  <si>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</si>
  <si>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</si>
  <si>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</si>
  <si>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</si>
  <si>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</si>
  <si>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</si>
  <si>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</si>
  <si>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</si>
  <si>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</si>
  <si>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</si>
  <si>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</si>
  <si>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</si>
  <si>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</si>
  <si>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</si>
  <si>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</si>
  <si>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</si>
  <si>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</si>
  <si>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</si>
  <si>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</si>
  <si>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</si>
  <si>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</si>
  <si>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</si>
  <si>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</si>
  <si>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</si>
  <si>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</si>
  <si>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</si>
  <si>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</si>
  <si>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</si>
  <si>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</si>
  <si>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</si>
  <si>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</si>
  <si>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</si>
  <si>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</si>
  <si>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</si>
  <si>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</si>
  <si>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</si>
  <si>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</si>
  <si>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</si>
  <si>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</si>
  <si>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</si>
  <si>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</si>
  <si>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</si>
  <si>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</si>
  <si>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</si>
  <si>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</si>
  <si>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</si>
  <si>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</si>
  <si>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</si>
  <si>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</si>
  <si>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</si>
  <si>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</si>
  <si>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</si>
  <si>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</si>
  <si>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</si>
  <si>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</si>
  <si>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</si>
  <si>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</si>
  <si>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</si>
  <si>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</si>
  <si>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</si>
  <si>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</si>
  <si>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</si>
  <si>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</si>
  <si>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</si>
  <si>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</si>
  <si>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</si>
  <si>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</si>
  <si>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</si>
  <si>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</si>
  <si>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</si>
  <si>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</si>
  <si>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</si>
  <si>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</si>
  <si>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</si>
  <si>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</si>
  <si>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</si>
  <si>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</si>
  <si>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</si>
  <si>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</si>
  <si>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</si>
  <si>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</si>
  <si>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</si>
  <si>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</si>
  <si>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</si>
  <si>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</si>
  <si>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</si>
  <si>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</si>
  <si>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</si>
  <si>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</si>
  <si>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</si>
  <si>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</si>
  <si>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</si>
  <si>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</si>
  <si>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</si>
  <si>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</si>
  <si>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</si>
  <si>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</si>
  <si>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</si>
  <si>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</si>
  <si>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</si>
  <si>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</si>
  <si>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</si>
  <si>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</si>
  <si>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</si>
  <si>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</si>
  <si>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</si>
  <si>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</si>
  <si>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</si>
  <si>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</si>
  <si>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</si>
  <si>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</si>
  <si>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</si>
  <si>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</si>
  <si>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</si>
  <si>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</si>
  <si>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</si>
  <si>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</si>
  <si>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</si>
  <si>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</si>
  <si>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</si>
  <si>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</si>
  <si>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</si>
  <si>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</si>
  <si>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</si>
  <si>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</si>
  <si>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</si>
  <si>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</si>
  <si>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</si>
  <si>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</si>
  <si>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</si>
  <si>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</si>
  <si>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</si>
  <si>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</si>
  <si>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</si>
  <si>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</si>
  <si>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</si>
  <si>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</si>
  <si>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</si>
  <si>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</si>
  <si>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</si>
  <si>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</si>
  <si>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</si>
  <si>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</si>
  <si>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</si>
  <si>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</si>
  <si>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</si>
  <si>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</si>
  <si>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</si>
  <si>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</si>
  <si>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</si>
  <si>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</si>
  <si>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</si>
  <si>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</si>
  <si>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</si>
  <si>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</si>
  <si>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</si>
  <si>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</si>
  <si>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</si>
  <si>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</si>
  <si>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</si>
  <si>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</si>
  <si>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</si>
  <si>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</si>
  <si>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</si>
  <si>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</si>
  <si>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</si>
  <si>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</si>
  <si>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</si>
  <si>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</si>
  <si>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</si>
  <si>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</si>
  <si>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</si>
  <si>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</si>
  <si>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</si>
  <si>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</si>
  <si>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</si>
  <si>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</si>
  <si>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</si>
  <si>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</si>
  <si>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</si>
  <si>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</si>
  <si>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</si>
  <si>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</si>
  <si>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</si>
  <si>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</si>
  <si>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</si>
  <si>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</si>
  <si>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</si>
  <si>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</si>
  <si>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</si>
  <si>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</si>
  <si>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</si>
  <si>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</si>
  <si>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</si>
  <si>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</si>
  <si>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</si>
  <si>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</si>
  <si>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</si>
  <si>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</si>
  <si>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</si>
  <si>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</si>
  <si>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</si>
  <si>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</si>
  <si>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</si>
  <si>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</si>
  <si>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</si>
  <si>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</si>
  <si>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</si>
  <si>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</si>
  <si>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</si>
  <si>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</si>
  <si>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</si>
  <si>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</si>
  <si>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</si>
  <si>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</si>
  <si>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</si>
  <si>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</si>
  <si>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</si>
  <si>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</si>
  <si>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</si>
  <si>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</si>
  <si>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</si>
  <si>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</si>
  <si>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</si>
  <si>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</si>
  <si>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</si>
  <si>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</si>
  <si>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</si>
  <si>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</si>
  <si>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</si>
  <si>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</si>
  <si>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</si>
  <si>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</si>
  <si>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</si>
  <si>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</si>
  <si>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</si>
  <si>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</si>
  <si>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</si>
  <si>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</si>
  <si>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</si>
  <si>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</si>
  <si>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</si>
  <si>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</si>
  <si>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</si>
  <si>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</si>
  <si>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</si>
  <si>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</si>
  <si>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</si>
  <si>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</si>
  <si>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</si>
  <si>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</si>
  <si>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</si>
  <si>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</si>
  <si>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</si>
  <si>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</si>
  <si>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</si>
  <si>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</si>
  <si>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</si>
  <si>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</si>
  <si>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</si>
  <si>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</si>
  <si>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</si>
  <si>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</si>
  <si>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</si>
  <si>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</si>
  <si>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</si>
  <si>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</si>
  <si>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</si>
  <si>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</si>
  <si>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</si>
  <si>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</si>
  <si>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</si>
  <si>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</si>
  <si>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</si>
  <si>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</si>
  <si>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</si>
  <si>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</si>
  <si>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</si>
  <si>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</si>
  <si>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</si>
  <si>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</si>
  <si>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</si>
  <si>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</si>
  <si>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</si>
  <si>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</si>
  <si>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</si>
  <si>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</si>
  <si>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</si>
  <si>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</si>
  <si>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</si>
  <si>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</si>
  <si>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</si>
  <si>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</si>
  <si>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</si>
  <si>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</si>
  <si>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</si>
  <si>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</si>
  <si>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</si>
  <si>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</si>
  <si>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</si>
  <si>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</si>
  <si>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</si>
  <si>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</si>
  <si>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</si>
  <si>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</si>
  <si>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</si>
  <si>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</si>
  <si>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</si>
  <si>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</si>
  <si>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</si>
  <si>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</si>
  <si>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</si>
  <si>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</si>
  <si>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</si>
  <si>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</si>
  <si>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</si>
  <si>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</si>
  <si>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</si>
  <si>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</si>
  <si>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</si>
  <si>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</si>
  <si>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</si>
  <si>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</si>
  <si>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</si>
  <si>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</si>
  <si>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</si>
  <si>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</si>
  <si>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</si>
  <si>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</si>
  <si>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</si>
  <si>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</si>
  <si>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</si>
  <si>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</si>
  <si>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</si>
  <si>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</si>
  <si>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</si>
  <si>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</si>
  <si>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</si>
  <si>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</si>
  <si>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</si>
  <si>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</si>
  <si>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</si>
  <si>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</si>
  <si>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</si>
  <si>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</si>
  <si>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</si>
  <si>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</si>
  <si>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</si>
  <si>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</si>
  <si>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</si>
  <si>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</si>
  <si>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</si>
  <si>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</si>
  <si>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</si>
  <si>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</si>
  <si>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</si>
  <si>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</si>
  <si>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</si>
  <si>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</si>
  <si>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</si>
  <si>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</si>
  <si>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</si>
  <si>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</si>
  <si>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</si>
  <si>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</si>
  <si>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</si>
  <si>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triangle</t>
  </si>
  <si>
    <t>uniform</t>
  </si>
  <si>
    <t>normal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</si>
  <si>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</si>
  <si>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</si>
  <si>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</si>
  <si>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</si>
  <si>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</si>
  <si>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</si>
  <si>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</si>
  <si>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1.17.0</t>
  </si>
  <si>
    <t>URBANopt Baseline 0809a (setup)</t>
  </si>
  <si>
    <t>Empty Model</t>
  </si>
  <si>
    <t>../seeds/empty.osm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</si>
</sst>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25" sqref="B25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720</v>
      </c>
      <c r="F3" s="1" t="s">
        <v>436</v>
      </c>
    </row>
    <row r="4" spans="1:6" ht="28">
      <c r="A4" s="1" t="s">
        <v>457</v>
      </c>
      <c r="B4" s="16" t="s">
        <v>736</v>
      </c>
      <c r="F4" s="2" t="s">
        <v>458</v>
      </c>
    </row>
    <row r="5" spans="1:6" ht="42">
      <c r="A5" s="1" t="s">
        <v>468</v>
      </c>
      <c r="B5" s="17" t="s">
        <v>753</v>
      </c>
      <c r="F5" s="2" t="s">
        <v>610</v>
      </c>
    </row>
    <row r="6" spans="1:6" ht="46" customHeight="1">
      <c r="A6" s="1" t="s">
        <v>469</v>
      </c>
      <c r="B6" s="16" t="s">
        <v>737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0</v>
      </c>
      <c r="C9" s="3"/>
      <c r="D9" s="23" t="s">
        <v>650</v>
      </c>
      <c r="E9" s="23" t="str">
        <f>"$"&amp;VALUE(LEFT(E7,5))+B9*VALUE(LEFT(E8,5))&amp;"/hour"</f>
        <v>$0.28/hour</v>
      </c>
      <c r="F9" s="2" t="s">
        <v>719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754</v>
      </c>
      <c r="F12" s="1" t="s">
        <v>470</v>
      </c>
    </row>
    <row r="13" spans="1:6">
      <c r="A13" s="1" t="s">
        <v>24</v>
      </c>
      <c r="B13" s="16" t="s">
        <v>699</v>
      </c>
      <c r="F13" s="22" t="s">
        <v>611</v>
      </c>
    </row>
    <row r="14" spans="1:6">
      <c r="A14" s="1" t="s">
        <v>25</v>
      </c>
      <c r="B14" s="16" t="s">
        <v>451</v>
      </c>
      <c r="F14" s="22" t="s">
        <v>611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604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607</v>
      </c>
      <c r="C21" s="6" t="s">
        <v>605</v>
      </c>
      <c r="D21" s="6" t="s">
        <v>606</v>
      </c>
      <c r="E21" s="6"/>
      <c r="F21" s="8" t="s">
        <v>456</v>
      </c>
    </row>
    <row r="22" spans="1:6">
      <c r="A22" s="22" t="str">
        <f>IF(LEN(INDEX(Lookups!$C$19:$AI$28,1,3*MATCH(Setup!$B19,Lookups!$A$19:$A$30,0)-2))=0,"",INDEX(Lookups!$C$19:$AI$28,1,3*MATCH(Setup!$B19,Lookups!$A$19:$A$30,0)-2))</f>
        <v>Sample Method</v>
      </c>
      <c r="B22" s="17" t="str">
        <f>IF(D22&lt;&gt;"",D22,IF(LEN(INDEX(Lookups!$C$19:$AI$28,1,3*MATCH(Setup!$B19,Lookups!$A$19:$A$30,0)-1))=0,"",INDEX(Lookups!$C$19:$AI$28,1,3*MATCH(Setup!$B19,Lookups!$A$19:$A$30,0)-1)))</f>
        <v>individual_variables</v>
      </c>
      <c r="C22" s="24" t="str">
        <f>IF(LEN(INDEX(Lookups!$C$19:$AI$28,1,3*MATCH(Setup!$B19,Lookups!$A$19:$A$30,0)))=0,"",INDEX(Lookups!$C$19:$AI$28,1,3*MATCH(Setup!$B19,Lookups!$A$19:$A$29,0)))</f>
        <v>individual_variables / all_variables</v>
      </c>
      <c r="D22" s="26"/>
      <c r="E22" s="22"/>
    </row>
    <row r="23" spans="1:6" ht="28">
      <c r="A23" s="22" t="str">
        <f>IF(LEN(INDEX(Lookups!$C$19:$AI$28,2,3*MATCH(Setup!$B19,Lookups!$A$19:$A$30,0)-2))=0,"",INDEX(Lookups!$C$19:$AI$28,2,3*MATCH(Setup!$B19,Lookups!$A$19:$A$30,0)-2))</f>
        <v>Number of Samples</v>
      </c>
      <c r="B23" s="17">
        <f>IF(D23&lt;&gt;"",D23,IF(LEN(INDEX(Lookups!$C$19:$AI$28,2,3*MATCH(Setup!$B19,Lookups!$A$19:$A$30,0)-1))=0,"",INDEX(Lookups!$C$19:$AI$28,2,3*MATCH(Setup!$B19,Lookups!$A$19:$A$30,0)-1)))</f>
        <v>40</v>
      </c>
      <c r="C23" s="24" t="str">
        <f>IF(LEN(INDEX(Lookups!$C$19:$AI$28,2,3*MATCH(Setup!$B19,Lookups!$A$19:$A$30,0)))=0,"",INDEX(Lookups!$C$19:$AI$28,2,3*MATCH(Setup!$B19,Lookups!$A$19:$A$29,0)))</f>
        <v>positive integer (if individual, total simulations is this times each variable)</v>
      </c>
      <c r="D23" s="26">
        <v>40</v>
      </c>
      <c r="E23" s="22"/>
    </row>
    <row r="24" spans="1:6">
      <c r="A24" s="22" t="str">
        <f>IF(LEN(INDEX(Lookups!$C$19:$AI$28,3,3*MATCH(Setup!$B19,Lookups!$A$19:$A$30,0)-2))=0,"",INDEX(Lookups!$C$19:$AI$28,3,3*MATCH(Setup!$B19,Lookups!$A$19:$A$30,0)-2))</f>
        <v/>
      </c>
      <c r="B24" s="17" t="str">
        <f>IF(D24&lt;&gt;"",D24,IF(LEN(INDEX(Lookups!$C$19:$AI$28,3,3*MATCH(Setup!$B19,Lookups!$A$19:$A$30,0)-1))=0,"",INDEX(Lookups!$C$19:$AI$28,3,3*MATCH(Setup!$B19,Lookups!$A$19:$A$30,0)-1)))</f>
        <v/>
      </c>
      <c r="C24" s="24" t="str">
        <f>IF(LEN(INDEX(Lookups!$C$19:$AI$28,3,3*MATCH(Setup!$B19,Lookups!$A$19:$A$30,0)))=0,"",INDEX(Lookups!$C$19:$AI$28,3,3*MATCH(Setup!$B19,Lookups!$A$19:$A$29,0)))</f>
        <v/>
      </c>
      <c r="D24" s="26"/>
      <c r="E24" s="22"/>
    </row>
    <row r="25" spans="1:6" s="22" customFormat="1">
      <c r="A25" s="22" t="str">
        <f>IF(LEN(INDEX(Lookups!$C$19:$AI$28,4,3*MATCH(Setup!$B19,Lookups!$A$19:$A$30,0)-2))=0,"",INDEX(Lookups!$C$19:$AI$28,4,3*MATCH(Setup!$B19,Lookups!$A$19:$A$30,0)-2))</f>
        <v/>
      </c>
      <c r="B25" s="17" t="str">
        <f>IF(D25&lt;&gt;"",D25,IF(LEN(INDEX(Lookups!$C$19:$AI$28,4,3*MATCH(Setup!$B19,Lookups!$A$19:$A$30,0)-1))=0,"",INDEX(Lookups!$C$19:$AI$28,4,3*MATCH(Setup!$B19,Lookups!$A$19:$A$30,0)-1)))</f>
        <v/>
      </c>
      <c r="C25" s="24" t="str">
        <f>IF(LEN(INDEX(Lookups!$C$19:$AI$28,4,3*MATCH(Setup!$B19,Lookups!$A$19:$A$30,0)))=0,"",INDEX(Lookups!$C$19:$AI$28,4,3*MATCH(Setup!$B19,Lookups!$A$19:$A$29,0)))</f>
        <v/>
      </c>
      <c r="D25" s="26"/>
    </row>
    <row r="26" spans="1:6" s="22" customFormat="1">
      <c r="A26" s="22" t="str">
        <f>IF(LEN(INDEX(Lookups!$C$19:$AI$28,5,3*MATCH(Setup!$B19,Lookups!$A$19:$A$30,0)-2))=0,"",INDEX(Lookups!$C$19:$AI$28,5,3*MATCH(Setup!$B19,Lookups!$A$19:$A$30,0)-2))</f>
        <v/>
      </c>
      <c r="B26" s="17" t="str">
        <f>IF(D26&lt;&gt;"",D26,IF(LEN(INDEX(Lookups!$C$19:$AI$28,5,3*MATCH(Setup!$B19,Lookups!$A$19:$A$30,0)-1))=0,"",INDEX(Lookups!$C$19:$AI$28,5,3*MATCH(Setup!$B19,Lookups!$A$19:$A$30,0)-1)))</f>
        <v/>
      </c>
      <c r="C26" s="24" t="str">
        <f>IF(LEN(INDEX(Lookups!$C$19:$AI$28,5,3*MATCH(Setup!$B19,Lookups!$A$19:$A$30,0)))=0,"",INDEX(Lookups!$C$19:$AI$28,5,3*MATCH(Setup!$B19,Lookups!$A$19:$A$29,0)))</f>
        <v/>
      </c>
      <c r="D26" s="26"/>
    </row>
    <row r="27" spans="1:6" s="22" customFormat="1">
      <c r="A27" s="22" t="str">
        <f>IF(LEN(INDEX(Lookups!$C$19:$AI$28,6,3*MATCH(Setup!$B19,Lookups!$A$19:$A$30,0)-2))=0,"",INDEX(Lookups!$C$19:$AI$28,6,3*MATCH(Setup!$B19,Lookups!$A$19:$A$30,0)-2))</f>
        <v/>
      </c>
      <c r="B27" s="17" t="str">
        <f>IF(D27&lt;&gt;"",D27,IF(LEN(INDEX(Lookups!$C$19:$AI$28,6,3*MATCH(Setup!$B19,Lookups!$A$19:$A$30,0)-1))=0,"",INDEX(Lookups!$C$19:$AI$28,6,3*MATCH(Setup!$B19,Lookups!$A$19:$A$30,0)-1)))</f>
        <v/>
      </c>
      <c r="C27" s="24" t="str">
        <f>IF(LEN(INDEX(Lookups!$C$19:$AI$28,6,3*MATCH(Setup!$B19,Lookups!$A$19:$A$30,0)))=0,"",INDEX(Lookups!$C$19:$AI$28,6,3*MATCH(Setup!$B19,Lookups!$A$19:$A$29,0)))</f>
        <v/>
      </c>
      <c r="D27" s="26"/>
    </row>
    <row r="28" spans="1:6" s="22" customFormat="1">
      <c r="A28" s="22" t="str">
        <f>IF(LEN(INDEX(Lookups!$C$19:$AI$28,7,3*MATCH(Setup!$B19,Lookups!$A$19:$A$30,0)-2))=0,"",INDEX(Lookups!$C$19:$AI$28,7,3*MATCH(Setup!$B19,Lookups!$A$19:$A$30,0)-2))</f>
        <v/>
      </c>
      <c r="B28" s="17" t="str">
        <f>IF(D28&lt;&gt;"",D28,IF(LEN(INDEX(Lookups!$C$19:$AI$28,7,3*MATCH(Setup!$B19,Lookups!$A$19:$A$30,0)-1))=0,"",INDEX(Lookups!$C$19:$AI$28,7,3*MATCH(Setup!$B19,Lookups!$A$19:$A$30,0)-1)))</f>
        <v/>
      </c>
      <c r="C28" s="24" t="str">
        <f>IF(LEN(INDEX(Lookups!$C$19:$AI$28,7,3*MATCH(Setup!$B19,Lookups!$A$19:$A$30,0)))=0,"",INDEX(Lookups!$C$19:$AI$28,7,3*MATCH(Setup!$B19,Lookups!$A$19:$A$29,0)))</f>
        <v/>
      </c>
      <c r="D28" s="26"/>
    </row>
    <row r="29" spans="1:6" s="22" customFormat="1">
      <c r="A29" s="22" t="str">
        <f>IF(LEN(INDEX(Lookups!$C$19:$AI$28,8,3*MATCH(Setup!$B19,Lookups!$A$19:$A$30,0)-2))=0,"",INDEX(Lookups!$C$19:$AI$28,8,3*MATCH(Setup!$B19,Lookups!$A$19:$A$30,0)-2))</f>
        <v/>
      </c>
      <c r="B29" s="17" t="str">
        <f>IF(D29&lt;&gt;"",D29,IF(LEN(INDEX(Lookups!$C$19:$AI$28,8,3*MATCH(Setup!$B19,Lookups!$A$19:$A$30,0)-1))=0,"",INDEX(Lookups!$C$19:$AI$28,8,3*MATCH(Setup!$B19,Lookups!$A$19:$A$30,0)-1)))</f>
        <v/>
      </c>
      <c r="C29" s="24" t="str">
        <f>IF(LEN(INDEX(Lookups!$C$19:$AI$28,8,3*MATCH(Setup!$B19,Lookups!$A$19:$A$30,0)))=0,"",INDEX(Lookups!$C$19:$AI$28,8,3*MATCH(Setup!$B19,Lookups!$A$19:$A$29,0)))</f>
        <v/>
      </c>
      <c r="D29" s="26"/>
    </row>
    <row r="30" spans="1:6" s="22" customFormat="1">
      <c r="A30" s="22" t="str">
        <f>IF(LEN(INDEX(Lookups!$C$19:$AI$28,9,3*MATCH(Setup!$B19,Lookups!$A$19:$A$30,0)-2))=0,"",INDEX(Lookups!$C$19:$AI$28,9,3*MATCH(Setup!$B19,Lookups!$A$19:$A$30,0)-2))</f>
        <v/>
      </c>
      <c r="B30" s="17" t="str">
        <f>IF(D30&lt;&gt;"",D30,IF(LEN(INDEX(Lookups!$C$19:$AI$28,9,3*MATCH(Setup!$B19,Lookups!$A$19:$A$30,0)-1))=0,"",INDEX(Lookups!$C$19:$AI$28,9,3*MATCH(Setup!$B19,Lookups!$A$19:$A$30,0)-1)))</f>
        <v/>
      </c>
      <c r="C30" s="24" t="str">
        <f>IF(LEN(INDEX(Lookups!$C$19:$AI$28,9,3*MATCH(Setup!$B19,Lookups!$A$19:$A$30,0)))=0,"",INDEX(Lookups!$C$19:$AI$28,9,3*MATCH(Setup!$B19,Lookups!$A$19:$A$29,0)))</f>
        <v/>
      </c>
      <c r="D30" s="26"/>
    </row>
    <row r="31" spans="1:6">
      <c r="A31" s="22" t="str">
        <f>IF(LEN(INDEX(Lookups!$C$19:$AI$28,10,3*MATCH(Setup!$B19,Lookups!$A$19:$A$30,0)-2))=0,"",INDEX(Lookups!$C$19:$AI$28,10,3*MATCH(Setup!$B19,Lookups!$A$19:$A$30,0)-2))</f>
        <v/>
      </c>
      <c r="B31" s="17" t="str">
        <f>IF(D31&lt;&gt;"",D31,IF(LEN(INDEX(Lookups!$C$19:$AI$28,10,3*MATCH(Setup!$B19,Lookups!$A$19:$A$30,0)-1))=0,"",INDEX(Lookups!$C$19:$AI$28,10,3*MATCH(Setup!$B19,Lookups!$A$19:$A$30,0)-1)))</f>
        <v/>
      </c>
      <c r="C31" s="24" t="str">
        <f>IF(LEN(INDEX(Lookups!$C$19:$AI$28,10,3*MATCH(Setup!$B19,Lookups!$A$19:$A$30,0)))=0,"",INDEX(Lookups!$C$19:$AI$28,10,3*MATCH(Setup!$B19,Lookups!$A$19:$A$29,0)))</f>
        <v/>
      </c>
      <c r="D31" s="26"/>
      <c r="E31" s="22"/>
    </row>
    <row r="32" spans="1:6" s="22" customFormat="1">
      <c r="A32" s="22" t="str">
        <f>IF(LEN(INDEX(Lookups!$C$19:$AI$32,11,3*MATCH(Setup!$B19,Lookups!$A$19:$A$30,0)-2))=0,"",INDEX(Lookups!$C$19:$AI$32,11,3*MATCH(Setup!$B19,Lookups!$A$19:$A$30,0)-2))</f>
        <v/>
      </c>
      <c r="B32" s="17" t="str">
        <f>IF(D32&lt;&gt;"",D32,IF(LEN(INDEX(Lookups!$C$19:$AI$29,11,3*MATCH(Setup!$B19,Lookups!$A$19:$A$30,0)-1))=0,"",INDEX(Lookups!$C$19:$AI$29,11,3*MATCH(Setup!$B19,Lookups!$A$19:$A$30,0)-1)))</f>
        <v/>
      </c>
      <c r="C32" s="24" t="str">
        <f>IF(LEN(INDEX(Lookups!$C$19:$AI$32,11,3*MATCH(Setup!$B19,Lookups!$A$19:$A$30,0)))=0,"",INDEX(Lookups!$C$19:$AI$32,11,3*MATCH(Setup!$B19,Lookups!$A$19:$A$29,0)))</f>
        <v/>
      </c>
      <c r="D32" s="26"/>
    </row>
    <row r="33" spans="1:6" s="22" customFormat="1">
      <c r="A33" s="22" t="str">
        <f>IF(LEN(INDEX(Lookups!$C$19:$AI$32,12,3*MATCH(Setup!$B19,Lookups!$A$19:$A$30,0)-2))=0,"",INDEX(Lookups!$C$19:$AI$32,12,3*MATCH(Setup!$B19,Lookups!$A$19:$A$30,0)-2))</f>
        <v/>
      </c>
      <c r="B33" s="17" t="str">
        <f>IF(D33&lt;&gt;"",D33,IF(LEN(INDEX(Lookups!$C$19:$AI$32,12,3*MATCH(Setup!$B19,Lookups!$A$19:$A$30,0)-1))=0,"",INDEX(Lookups!$C$19:$AI$32,12,3*MATCH(Setup!$B19,Lookups!$A$19:$A$30,0)-1)))</f>
        <v/>
      </c>
      <c r="C33" s="24" t="str">
        <f>IF(LEN(INDEX(Lookups!$C$19:$AI$32,12,3*MATCH(Setup!$B19,Lookups!$A$19:$A$30,0)))=0,"",INDEX(Lookups!$C$19:$AI$32,12,3*MATCH(Setup!$B19,Lookups!$A$19:$A$29,0)))</f>
        <v/>
      </c>
      <c r="D33" s="2"/>
      <c r="E33" s="2"/>
    </row>
    <row r="34" spans="1:6" s="22" customFormat="1">
      <c r="A34" s="22" t="str">
        <f>IF(LEN(INDEX(Lookups!$C$19:$AI$32,13,3*MATCH(Setup!$B19,Lookups!$A$19:$A$30,0)-2))=0,"",INDEX(Lookups!$C$19:$AI$32,13,3*MATCH(Setup!$B19,Lookups!$A$19:$A$30,0)-2))</f>
        <v/>
      </c>
      <c r="B34" s="17" t="str">
        <f>IF(D34&lt;&gt;"",D34,IF(LEN(INDEX(Lookups!$C$19:$AI$32,13,3*MATCH(Setup!$B19,Lookups!$A$19:$A$30,0)-1))=0,"",INDEX(Lookups!$C$19:$AI$32,13,3*MATCH(Setup!$B19,Lookups!$A$19:$A$30,0)-1)))</f>
        <v/>
      </c>
      <c r="C34" s="24" t="str">
        <f>IF(LEN(INDEX(Lookups!$C$19:$AI$32,13,3*MATCH(Setup!$B19,Lookups!$A$19:$A$30,0)))=0,"",INDEX(Lookups!$C$19:$AI$32,13,3*MATCH(Setup!$B19,Lookups!$A$19:$A$29,0)))</f>
        <v/>
      </c>
      <c r="D34" s="2"/>
      <c r="E34" s="2"/>
    </row>
    <row r="35" spans="1:6" s="22" customFormat="1">
      <c r="A35" s="22" t="str">
        <f>IF(LEN(INDEX(Lookups!$C$19:$AI$32,14,3*MATCH(Setup!$B19,Lookups!$A$19:$A$30,0)-2))=0,"",INDEX(Lookups!$C$19:$AI$32,14,3*MATCH(Setup!$B19,Lookups!$A$19:$A$30,0)-2))</f>
        <v/>
      </c>
      <c r="B35" s="17" t="str">
        <f>IF(D35&lt;&gt;"",D35,IF(LEN(INDEX(Lookups!$C$19:$AI$32,14,3*MATCH(Setup!$B19,Lookups!$A$19:$A$30,0)-1))=0,"",INDEX(Lookups!$C$19:$AI$32,14,3*MATCH(Setup!$B19,Lookups!$A$19:$A$30,0)-1)))</f>
        <v/>
      </c>
      <c r="C35" s="24" t="str">
        <f>IF(LEN(INDEX(Lookups!$C$19:$AI$32,14,3*MATCH(Setup!$B19,Lookups!$A$19:$A$30,0)))=0,"",INDEX(Lookups!$C$19:$AI$32,14,3*MATCH(Setup!$B19,Lookups!$A$19:$A$29,0)))</f>
        <v/>
      </c>
      <c r="D35" s="2"/>
      <c r="E35" s="2"/>
    </row>
    <row r="36" spans="1:6" s="2" customFormat="1" ht="28">
      <c r="A36" s="6" t="s">
        <v>32</v>
      </c>
      <c r="B36" s="18" t="s">
        <v>612</v>
      </c>
      <c r="C36" s="6" t="s">
        <v>30</v>
      </c>
      <c r="D36" s="6"/>
      <c r="E36" s="6"/>
      <c r="F36" s="8"/>
    </row>
    <row r="37" spans="1:6">
      <c r="A37" s="1" t="s">
        <v>28</v>
      </c>
      <c r="B37" s="25" t="s">
        <v>700</v>
      </c>
    </row>
    <row r="39" spans="1:6" s="2" customFormat="1" ht="28">
      <c r="A39" s="6" t="s">
        <v>29</v>
      </c>
      <c r="B39" s="50" t="s">
        <v>454</v>
      </c>
      <c r="C39" s="6" t="s">
        <v>37</v>
      </c>
      <c r="D39" s="6" t="s">
        <v>612</v>
      </c>
      <c r="E39" s="6"/>
      <c r="F39" s="8" t="s">
        <v>448</v>
      </c>
    </row>
    <row r="40" spans="1:6" ht="28">
      <c r="A40" s="22" t="s">
        <v>31</v>
      </c>
      <c r="B40" s="16" t="s">
        <v>755</v>
      </c>
      <c r="C40" s="14" t="s">
        <v>40</v>
      </c>
      <c r="D40" s="14" t="s">
        <v>756</v>
      </c>
      <c r="F40" s="2" t="s">
        <v>449</v>
      </c>
    </row>
    <row r="42" spans="1:6" s="2" customFormat="1" ht="42">
      <c r="A42" s="6" t="s">
        <v>34</v>
      </c>
      <c r="B42" s="18" t="s">
        <v>33</v>
      </c>
      <c r="C42" s="6" t="s">
        <v>613</v>
      </c>
      <c r="D42" s="6"/>
      <c r="E42" s="6"/>
      <c r="F42" s="8" t="s">
        <v>608</v>
      </c>
    </row>
    <row r="45" spans="1:6" s="2" customFormat="1" ht="56">
      <c r="A45" s="6" t="s">
        <v>710</v>
      </c>
      <c r="B45" s="18" t="s">
        <v>711</v>
      </c>
      <c r="C45" s="6" t="s">
        <v>712</v>
      </c>
      <c r="D45" s="18"/>
      <c r="E45" s="18"/>
      <c r="F45" s="8" t="s">
        <v>713</v>
      </c>
    </row>
    <row r="46" spans="1:6" s="2" customFormat="1">
      <c r="B46" s="24"/>
      <c r="D46" s="24"/>
      <c r="E46" s="24"/>
      <c r="F46" s="7"/>
    </row>
    <row r="47" spans="1:6" s="22" customFormat="1">
      <c r="B47" s="17"/>
      <c r="D47" s="2"/>
    </row>
    <row r="48" spans="1:6" s="2" customFormat="1" ht="42">
      <c r="A48" s="6" t="s">
        <v>714</v>
      </c>
      <c r="B48" s="18" t="s">
        <v>715</v>
      </c>
      <c r="C48" s="6" t="s">
        <v>712</v>
      </c>
      <c r="D48" s="18"/>
      <c r="E48" s="18"/>
      <c r="F48" s="8" t="s">
        <v>716</v>
      </c>
    </row>
  </sheetData>
  <dataConsolidate/>
  <dataValidations disablePrompts="1"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F34" workbookViewId="0">
      <selection activeCell="R52" sqref="R5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9"/>
      <c r="B1" s="29"/>
      <c r="C1" s="29"/>
      <c r="D1" s="30" t="s">
        <v>39</v>
      </c>
      <c r="E1" s="29"/>
      <c r="F1" s="29"/>
      <c r="G1" s="29"/>
      <c r="H1" s="29"/>
      <c r="I1" s="29"/>
      <c r="J1" s="29"/>
      <c r="K1" s="31" t="s">
        <v>472</v>
      </c>
      <c r="L1" s="31"/>
      <c r="M1" s="31"/>
      <c r="N1" s="31"/>
      <c r="O1" s="31"/>
      <c r="P1" s="32" t="s">
        <v>473</v>
      </c>
      <c r="Q1" s="32"/>
      <c r="R1" s="32"/>
      <c r="S1" s="29"/>
      <c r="T1" s="29"/>
      <c r="U1" s="51" t="s">
        <v>60</v>
      </c>
      <c r="V1" s="51"/>
      <c r="W1" s="51"/>
      <c r="X1" s="51"/>
      <c r="Y1" s="51"/>
      <c r="Z1" s="51"/>
    </row>
    <row r="2" spans="1:26" s="5" customFormat="1" ht="15">
      <c r="A2" s="33" t="s">
        <v>3</v>
      </c>
      <c r="B2" s="33" t="s">
        <v>36</v>
      </c>
      <c r="C2" s="33" t="s">
        <v>546</v>
      </c>
      <c r="D2" s="33" t="s">
        <v>545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45">
      <c r="A3" s="34" t="s">
        <v>1</v>
      </c>
      <c r="B3" s="34" t="s">
        <v>0</v>
      </c>
      <c r="C3" s="34" t="s">
        <v>24</v>
      </c>
      <c r="D3" s="34" t="s">
        <v>41</v>
      </c>
      <c r="E3" s="34" t="s">
        <v>35</v>
      </c>
      <c r="F3" s="35" t="s">
        <v>633</v>
      </c>
      <c r="G3" s="36" t="s">
        <v>11</v>
      </c>
      <c r="H3" s="34" t="s">
        <v>7</v>
      </c>
      <c r="I3" s="34" t="s">
        <v>84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544</v>
      </c>
      <c r="P3" s="37" t="s">
        <v>474</v>
      </c>
      <c r="Q3" s="37" t="s">
        <v>475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>
      <c r="A4" s="38" t="b">
        <v>1</v>
      </c>
      <c r="B4" s="38" t="s">
        <v>66</v>
      </c>
      <c r="C4" s="38" t="s">
        <v>42</v>
      </c>
      <c r="D4" s="38" t="s">
        <v>42</v>
      </c>
      <c r="E4" s="38" t="s">
        <v>67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1" customFormat="1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>
      <c r="A6" s="41"/>
      <c r="B6" s="41" t="s">
        <v>22</v>
      </c>
      <c r="C6" s="41"/>
      <c r="D6" s="41" t="s">
        <v>701</v>
      </c>
      <c r="E6" s="41" t="s">
        <v>45</v>
      </c>
      <c r="F6" s="41"/>
      <c r="G6" s="41" t="s">
        <v>63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/>
      <c r="P6" s="42"/>
      <c r="Q6" s="42"/>
      <c r="R6" s="41" t="s">
        <v>743</v>
      </c>
      <c r="S6" s="41"/>
      <c r="T6" s="41"/>
      <c r="U6" s="41"/>
      <c r="V6" s="41"/>
      <c r="W6" s="41"/>
      <c r="X6" s="41"/>
      <c r="Y6" s="41"/>
      <c r="Z6" s="41"/>
    </row>
    <row r="7" spans="1:26" s="27" customFormat="1">
      <c r="A7" s="15"/>
      <c r="B7" s="15" t="s">
        <v>21</v>
      </c>
      <c r="C7" s="43"/>
      <c r="D7" s="43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>
      <c r="A14" s="38" t="b">
        <v>1</v>
      </c>
      <c r="B14" s="38" t="s">
        <v>72</v>
      </c>
      <c r="C14" s="38" t="s">
        <v>73</v>
      </c>
      <c r="D14" s="38" t="s">
        <v>73</v>
      </c>
      <c r="E14" s="38" t="s">
        <v>67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1" customFormat="1">
      <c r="A15" s="41"/>
      <c r="B15" s="41" t="s">
        <v>22</v>
      </c>
      <c r="C15" s="41"/>
      <c r="D15" s="41" t="s">
        <v>702</v>
      </c>
      <c r="E15" s="41" t="s">
        <v>74</v>
      </c>
      <c r="F15" s="41"/>
      <c r="G15" s="41" t="s">
        <v>63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744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">
      <c r="A16" s="44" t="b">
        <v>1</v>
      </c>
      <c r="B16" s="38" t="s">
        <v>254</v>
      </c>
      <c r="C16" s="38" t="s">
        <v>255</v>
      </c>
      <c r="D16" s="44" t="s">
        <v>255</v>
      </c>
      <c r="E16" s="44" t="s">
        <v>67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">
      <c r="A17" s="45"/>
      <c r="B17" s="45" t="s">
        <v>22</v>
      </c>
      <c r="C17" s="45"/>
      <c r="D17" s="45" t="s">
        <v>703</v>
      </c>
      <c r="E17" s="45" t="s">
        <v>257</v>
      </c>
      <c r="F17" s="45"/>
      <c r="G17" s="45" t="s">
        <v>63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745</v>
      </c>
      <c r="S17" s="41"/>
      <c r="T17" s="41"/>
      <c r="U17" s="41"/>
      <c r="V17" s="41"/>
      <c r="W17" s="41"/>
      <c r="X17" s="41"/>
      <c r="Y17" s="41"/>
      <c r="Z17" s="41"/>
    </row>
    <row r="18" spans="1:26" s="21" customFormat="1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">
      <c r="A21" s="44" t="b">
        <v>1</v>
      </c>
      <c r="B21" s="38" t="s">
        <v>264</v>
      </c>
      <c r="C21" s="38" t="s">
        <v>265</v>
      </c>
      <c r="D21" s="44" t="s">
        <v>265</v>
      </c>
      <c r="E21" s="44" t="s">
        <v>67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1" customFormat="1" ht="15">
      <c r="A22" s="45"/>
      <c r="B22" s="45" t="s">
        <v>22</v>
      </c>
      <c r="C22" s="45"/>
      <c r="D22" s="45" t="s">
        <v>704</v>
      </c>
      <c r="E22" s="45" t="s">
        <v>257</v>
      </c>
      <c r="F22" s="45"/>
      <c r="G22" s="45" t="s">
        <v>63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705</v>
      </c>
      <c r="Q22" s="41" t="s">
        <v>706</v>
      </c>
      <c r="R22" s="41" t="s">
        <v>744</v>
      </c>
      <c r="S22" s="41"/>
      <c r="T22" s="41"/>
      <c r="U22" s="41"/>
      <c r="V22" s="41"/>
      <c r="W22" s="41"/>
      <c r="X22" s="41"/>
      <c r="Y22" s="41"/>
      <c r="Z22" s="41"/>
    </row>
    <row r="23" spans="1:26" s="21" customFormat="1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">
      <c r="A26" s="44" t="b">
        <v>1</v>
      </c>
      <c r="B26" s="38" t="s">
        <v>717</v>
      </c>
      <c r="C26" s="38" t="s">
        <v>75</v>
      </c>
      <c r="D26" s="44" t="s">
        <v>75</v>
      </c>
      <c r="E26" s="44" t="s">
        <v>67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1" customFormat="1" ht="15">
      <c r="A27" s="45"/>
      <c r="B27" s="45" t="s">
        <v>22</v>
      </c>
      <c r="C27" s="45"/>
      <c r="D27" s="45" t="s">
        <v>697</v>
      </c>
      <c r="E27" s="45" t="s">
        <v>76</v>
      </c>
      <c r="F27" s="45"/>
      <c r="G27" s="45" t="s">
        <v>63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743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609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">
      <c r="A30" s="44" t="b">
        <v>1</v>
      </c>
      <c r="B30" s="38" t="s">
        <v>718</v>
      </c>
      <c r="C30" s="38" t="s">
        <v>75</v>
      </c>
      <c r="D30" s="44" t="s">
        <v>75</v>
      </c>
      <c r="E30" s="44" t="s">
        <v>67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1" customFormat="1" ht="15">
      <c r="A31" s="45"/>
      <c r="B31" s="45" t="s">
        <v>22</v>
      </c>
      <c r="C31" s="45"/>
      <c r="D31" s="45" t="s">
        <v>698</v>
      </c>
      <c r="E31" s="45" t="s">
        <v>76</v>
      </c>
      <c r="F31" s="45"/>
      <c r="G31" s="45" t="s">
        <v>63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743</v>
      </c>
      <c r="S31" s="41"/>
      <c r="T31" s="41"/>
      <c r="U31" s="41"/>
      <c r="V31" s="41"/>
      <c r="W31" s="41"/>
      <c r="X31" s="41"/>
      <c r="Y31" s="41"/>
      <c r="Z31" s="41"/>
    </row>
    <row r="32" spans="1:26" s="21" customFormat="1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8" customFormat="1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651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7" customFormat="1">
      <c r="A34" s="38" t="b">
        <v>1</v>
      </c>
      <c r="B34" s="38" t="s">
        <v>168</v>
      </c>
      <c r="C34" s="38" t="s">
        <v>169</v>
      </c>
      <c r="D34" s="38" t="s">
        <v>169</v>
      </c>
      <c r="E34" s="38" t="s">
        <v>67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1" customFormat="1">
      <c r="A35" s="41"/>
      <c r="B35" s="41" t="s">
        <v>22</v>
      </c>
      <c r="C35" s="41"/>
      <c r="D35" s="41" t="s">
        <v>707</v>
      </c>
      <c r="E35" s="41" t="s">
        <v>171</v>
      </c>
      <c r="F35" s="41" t="s">
        <v>690</v>
      </c>
      <c r="G35" s="41" t="s">
        <v>63</v>
      </c>
      <c r="H35" s="41"/>
      <c r="I35" s="41">
        <v>0.5</v>
      </c>
      <c r="J35" s="41"/>
      <c r="K35" s="41">
        <v>0</v>
      </c>
      <c r="L35" s="41">
        <v>0.8</v>
      </c>
      <c r="M35" s="41">
        <v>0.5</v>
      </c>
      <c r="N35" s="41">
        <v>0.133333333</v>
      </c>
      <c r="O35" s="41"/>
      <c r="P35" s="41"/>
      <c r="Q35" s="41"/>
      <c r="R35" s="41" t="s">
        <v>744</v>
      </c>
      <c r="S35" s="41"/>
      <c r="T35" s="41"/>
      <c r="U35" s="41"/>
      <c r="V35" s="41"/>
      <c r="W35" s="41"/>
      <c r="X35" s="41"/>
      <c r="Y35" s="41"/>
      <c r="Z35" s="41"/>
    </row>
    <row r="36" spans="1:26" s="21" customFormat="1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1" customFormat="1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652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7" customFormat="1" ht="15">
      <c r="A39" s="46" t="b">
        <v>1</v>
      </c>
      <c r="B39" s="46" t="s">
        <v>186</v>
      </c>
      <c r="C39" s="46" t="s">
        <v>187</v>
      </c>
      <c r="D39" s="46" t="s">
        <v>187</v>
      </c>
      <c r="E39" s="46" t="s">
        <v>67</v>
      </c>
      <c r="F39" s="46"/>
      <c r="G39" s="46"/>
      <c r="H39" s="46"/>
      <c r="I39" s="46"/>
      <c r="J39" s="46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21" customFormat="1" ht="15">
      <c r="A40" s="47"/>
      <c r="B40" s="47" t="s">
        <v>22</v>
      </c>
      <c r="C40" s="47"/>
      <c r="D40" s="47" t="s">
        <v>188</v>
      </c>
      <c r="E40" s="47" t="s">
        <v>189</v>
      </c>
      <c r="F40" s="47"/>
      <c r="G40" s="47" t="s">
        <v>63</v>
      </c>
      <c r="H40" s="47"/>
      <c r="I40" s="47">
        <v>1</v>
      </c>
      <c r="J40" s="47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P40" s="49"/>
      <c r="Q40" s="49"/>
      <c r="R40" s="49" t="s">
        <v>744</v>
      </c>
      <c r="S40" s="49"/>
      <c r="T40" s="49"/>
      <c r="U40" s="49"/>
      <c r="V40" s="49"/>
      <c r="W40" s="49"/>
      <c r="X40" s="49"/>
      <c r="Y40" s="49"/>
      <c r="Z40" s="49"/>
    </row>
    <row r="41" spans="1:26" s="21" customFormat="1" ht="15">
      <c r="A41" s="47"/>
      <c r="B41" s="47" t="s">
        <v>22</v>
      </c>
      <c r="C41" s="47"/>
      <c r="D41" s="47" t="s">
        <v>190</v>
      </c>
      <c r="E41" s="47" t="s">
        <v>191</v>
      </c>
      <c r="F41" s="47"/>
      <c r="G41" s="47" t="s">
        <v>63</v>
      </c>
      <c r="H41" s="47"/>
      <c r="I41" s="47">
        <v>-1</v>
      </c>
      <c r="J41" s="47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P41" s="49"/>
      <c r="Q41" s="49"/>
      <c r="R41" s="49" t="s">
        <v>744</v>
      </c>
      <c r="S41" s="49"/>
      <c r="T41" s="49"/>
      <c r="U41" s="49"/>
      <c r="V41" s="49"/>
      <c r="W41" s="49"/>
      <c r="X41" s="49"/>
      <c r="Y41" s="49"/>
      <c r="Z41" s="49"/>
    </row>
    <row r="42" spans="1:26" s="21" customFormat="1" ht="15">
      <c r="A42" s="10"/>
      <c r="B42" s="10" t="s">
        <v>21</v>
      </c>
      <c r="C42" s="10"/>
      <c r="D42" s="10" t="s">
        <v>192</v>
      </c>
      <c r="E42" s="10" t="s">
        <v>193</v>
      </c>
      <c r="F42" s="10"/>
      <c r="G42" s="10" t="s">
        <v>62</v>
      </c>
      <c r="H42" s="10"/>
      <c r="I42" s="10" t="b">
        <v>0</v>
      </c>
      <c r="J42" s="10"/>
      <c r="P42" s="22"/>
    </row>
    <row r="43" spans="1:26" s="28" customFormat="1">
      <c r="A43" s="28" t="b">
        <v>1</v>
      </c>
      <c r="B43" s="28" t="s">
        <v>530</v>
      </c>
      <c r="C43" s="28" t="s">
        <v>529</v>
      </c>
      <c r="D43" s="28" t="s">
        <v>529</v>
      </c>
      <c r="E43" s="28" t="s">
        <v>67</v>
      </c>
    </row>
    <row r="44" spans="1:26" s="27" customFormat="1">
      <c r="A44" s="49"/>
      <c r="B44" s="49" t="s">
        <v>22</v>
      </c>
      <c r="C44" s="49"/>
      <c r="D44" s="49" t="s">
        <v>531</v>
      </c>
      <c r="E44" s="49" t="s">
        <v>532</v>
      </c>
      <c r="F44" s="49"/>
      <c r="G44" s="49" t="s">
        <v>63</v>
      </c>
      <c r="H44" s="49"/>
      <c r="I44" s="49">
        <v>44</v>
      </c>
      <c r="J44" s="49"/>
      <c r="K44" s="49">
        <v>42</v>
      </c>
      <c r="L44" s="49">
        <v>46</v>
      </c>
      <c r="M44" s="49">
        <v>44</v>
      </c>
      <c r="N44" s="48">
        <f>(L44-K44)/6</f>
        <v>0.66666666666666663</v>
      </c>
      <c r="O44" s="48">
        <v>1</v>
      </c>
      <c r="P44" s="49"/>
      <c r="Q44" s="49"/>
      <c r="R44" s="49" t="s">
        <v>743</v>
      </c>
      <c r="S44" s="49"/>
      <c r="T44" s="49"/>
      <c r="U44" s="49"/>
      <c r="V44" s="49"/>
      <c r="W44" s="49"/>
      <c r="X44" s="49"/>
      <c r="Y44" s="49"/>
      <c r="Z44" s="49"/>
    </row>
    <row r="45" spans="1:26" s="21" customFormat="1">
      <c r="A45" s="28" t="b">
        <v>1</v>
      </c>
      <c r="B45" s="28" t="s">
        <v>536</v>
      </c>
      <c r="C45" s="28" t="s">
        <v>533</v>
      </c>
      <c r="D45" s="28" t="s">
        <v>533</v>
      </c>
      <c r="E45" s="28" t="s">
        <v>67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s="21" customFormat="1">
      <c r="A46" s="49"/>
      <c r="B46" s="49" t="s">
        <v>22</v>
      </c>
      <c r="C46" s="49"/>
      <c r="D46" s="49" t="s">
        <v>535</v>
      </c>
      <c r="E46" s="49" t="s">
        <v>534</v>
      </c>
      <c r="F46" s="49"/>
      <c r="G46" s="49" t="s">
        <v>63</v>
      </c>
      <c r="H46" s="49"/>
      <c r="I46" s="49">
        <v>120</v>
      </c>
      <c r="J46" s="49"/>
      <c r="K46" s="49">
        <v>118</v>
      </c>
      <c r="L46" s="49">
        <v>122</v>
      </c>
      <c r="M46" s="49">
        <v>120</v>
      </c>
      <c r="N46" s="48">
        <f>(L46-K46)/6</f>
        <v>0.66666666666666663</v>
      </c>
      <c r="O46" s="48">
        <v>1</v>
      </c>
      <c r="P46" s="49"/>
      <c r="Q46" s="49"/>
      <c r="R46" s="49" t="s">
        <v>743</v>
      </c>
      <c r="S46" s="49"/>
      <c r="T46" s="49"/>
      <c r="U46" s="49"/>
      <c r="V46" s="49"/>
      <c r="W46" s="49"/>
      <c r="X46" s="49"/>
      <c r="Y46" s="49"/>
      <c r="Z46" s="49"/>
    </row>
    <row r="47" spans="1:26" s="21" customFormat="1" ht="15">
      <c r="A47" s="44" t="b">
        <v>1</v>
      </c>
      <c r="B47" s="44" t="s">
        <v>398</v>
      </c>
      <c r="C47" s="38" t="s">
        <v>399</v>
      </c>
      <c r="D47" s="44" t="s">
        <v>399</v>
      </c>
      <c r="E47" s="44" t="s">
        <v>159</v>
      </c>
      <c r="F47" s="44"/>
      <c r="G47" s="44"/>
      <c r="H47" s="44"/>
      <c r="I47" s="44"/>
      <c r="J47" s="44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s="28" customFormat="1" ht="15">
      <c r="A48" s="10"/>
      <c r="B48" s="10" t="s">
        <v>21</v>
      </c>
      <c r="C48" s="10"/>
      <c r="D48" s="10" t="s">
        <v>400</v>
      </c>
      <c r="E48" s="10" t="s">
        <v>401</v>
      </c>
      <c r="F48" s="10"/>
      <c r="G48" s="10" t="s">
        <v>61</v>
      </c>
      <c r="H48" s="10"/>
      <c r="I48" s="10" t="s">
        <v>430</v>
      </c>
      <c r="J48" s="10" t="s">
        <v>431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1" customFormat="1" ht="15">
      <c r="A49" s="10"/>
      <c r="B49" s="10" t="s">
        <v>21</v>
      </c>
      <c r="C49" s="10"/>
      <c r="D49" s="10" t="s">
        <v>402</v>
      </c>
      <c r="E49" s="10" t="s">
        <v>403</v>
      </c>
      <c r="F49" s="10"/>
      <c r="G49" s="10" t="s">
        <v>61</v>
      </c>
      <c r="H49" s="10"/>
      <c r="I49" s="10" t="s">
        <v>432</v>
      </c>
      <c r="J49" s="10" t="s">
        <v>433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1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0"/>
      <c r="N57" s="40"/>
      <c r="O57" s="40"/>
      <c r="P57" s="40"/>
      <c r="Q57" s="4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0"/>
      <c r="N60" s="40"/>
      <c r="O60" s="40"/>
      <c r="P60" s="40"/>
      <c r="Q60" s="4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0"/>
      <c r="N63" s="40"/>
      <c r="O63" s="40"/>
      <c r="P63" s="40"/>
      <c r="Q63" s="4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0"/>
      <c r="N66" s="40"/>
      <c r="O66" s="40"/>
      <c r="P66" s="40"/>
      <c r="Q66" s="4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0"/>
      <c r="N69" s="40"/>
      <c r="O69" s="40"/>
      <c r="P69" s="40"/>
      <c r="Q69" s="40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0"/>
      <c r="P73" s="4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0"/>
      <c r="P79" s="4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0"/>
      <c r="P86" s="4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0"/>
      <c r="P89" s="4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0"/>
      <c r="P91" s="4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0"/>
      <c r="P93" s="4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0"/>
      <c r="P95" s="4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0"/>
      <c r="P97" s="4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9"/>
      <c r="B1" s="29"/>
      <c r="C1" s="29"/>
      <c r="D1" s="30"/>
      <c r="E1" s="30" t="s">
        <v>466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">
      <c r="A2" s="34" t="s">
        <v>460</v>
      </c>
      <c r="B2" s="34" t="s">
        <v>634</v>
      </c>
      <c r="C2" s="34" t="s">
        <v>614</v>
      </c>
      <c r="D2" s="34" t="s">
        <v>461</v>
      </c>
      <c r="E2" s="34" t="s">
        <v>7</v>
      </c>
      <c r="F2" s="34" t="s">
        <v>11</v>
      </c>
      <c r="G2" s="34" t="s">
        <v>615</v>
      </c>
      <c r="H2" s="34" t="s">
        <v>616</v>
      </c>
      <c r="I2" s="34" t="s">
        <v>617</v>
      </c>
      <c r="J2" s="34" t="s">
        <v>618</v>
      </c>
      <c r="K2" s="34" t="s">
        <v>619</v>
      </c>
      <c r="L2" s="34" t="s">
        <v>620</v>
      </c>
      <c r="M2" s="34"/>
    </row>
    <row r="3" spans="1:13" s="9" customFormat="1" ht="45">
      <c r="A3" s="34" t="s">
        <v>621</v>
      </c>
      <c r="B3" s="34" t="s">
        <v>635</v>
      </c>
      <c r="C3" s="34" t="s">
        <v>622</v>
      </c>
      <c r="D3" s="34" t="s">
        <v>623</v>
      </c>
      <c r="E3" s="34"/>
      <c r="F3" s="34" t="s">
        <v>624</v>
      </c>
      <c r="G3" s="34" t="s">
        <v>462</v>
      </c>
      <c r="H3" s="34" t="s">
        <v>462</v>
      </c>
      <c r="I3" s="34" t="s">
        <v>462</v>
      </c>
      <c r="J3" s="36" t="s">
        <v>625</v>
      </c>
      <c r="K3" s="34" t="s">
        <v>625</v>
      </c>
      <c r="L3" s="34" t="s">
        <v>626</v>
      </c>
      <c r="M3" s="34"/>
    </row>
    <row r="4" spans="1:13" s="22" customFormat="1">
      <c r="A4" s="15" t="s">
        <v>627</v>
      </c>
      <c r="B4" s="15" t="s">
        <v>691</v>
      </c>
      <c r="C4" s="15" t="s">
        <v>628</v>
      </c>
      <c r="D4" s="15" t="s">
        <v>629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630</v>
      </c>
      <c r="B5" s="15" t="s">
        <v>692</v>
      </c>
      <c r="C5" s="15" t="s">
        <v>631</v>
      </c>
      <c r="D5" s="15" t="s">
        <v>632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653</v>
      </c>
      <c r="B6" s="15"/>
      <c r="C6" s="15"/>
      <c r="D6" s="15" t="s">
        <v>693</v>
      </c>
      <c r="E6" s="15" t="s">
        <v>654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655</v>
      </c>
      <c r="B7" s="15"/>
      <c r="C7" s="15"/>
      <c r="D7" s="15" t="s">
        <v>694</v>
      </c>
      <c r="E7" s="15" t="s">
        <v>654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656</v>
      </c>
      <c r="B8" s="15"/>
      <c r="C8" s="15"/>
      <c r="D8" s="15" t="s">
        <v>695</v>
      </c>
      <c r="E8" s="15" t="s">
        <v>654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657</v>
      </c>
      <c r="B9" s="15"/>
      <c r="C9" s="15"/>
      <c r="D9" s="15" t="s">
        <v>696</v>
      </c>
      <c r="E9" s="15" t="s">
        <v>658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659</v>
      </c>
      <c r="B10" s="15"/>
      <c r="C10" s="15"/>
      <c r="D10" s="15" t="s">
        <v>660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661</v>
      </c>
      <c r="B11" s="15"/>
      <c r="C11" s="15"/>
      <c r="D11" s="15" t="s">
        <v>662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663</v>
      </c>
      <c r="B12" s="15"/>
      <c r="C12" s="15"/>
      <c r="D12" s="15" t="s">
        <v>664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665</v>
      </c>
      <c r="B13" s="15"/>
      <c r="C13" s="15"/>
      <c r="D13" s="15" t="s">
        <v>666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667</v>
      </c>
      <c r="B14" s="15"/>
      <c r="C14" s="15"/>
      <c r="D14" s="15" t="s">
        <v>668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 t="s">
        <v>669</v>
      </c>
      <c r="B15" s="15"/>
      <c r="C15" s="15"/>
      <c r="D15" s="15" t="s">
        <v>670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671</v>
      </c>
      <c r="B16" s="15"/>
      <c r="C16" s="15"/>
      <c r="D16" s="15" t="s">
        <v>672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673</v>
      </c>
      <c r="B17" s="15"/>
      <c r="C17" s="15"/>
      <c r="D17" s="15" t="s">
        <v>674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675</v>
      </c>
      <c r="B18" s="15"/>
      <c r="C18" s="15"/>
      <c r="D18" s="15" t="s">
        <v>676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677</v>
      </c>
      <c r="B19" s="15"/>
      <c r="C19" s="15"/>
      <c r="D19" s="15" t="s">
        <v>678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679</v>
      </c>
      <c r="B20" s="15"/>
      <c r="C20" s="15"/>
      <c r="D20" s="15" t="s">
        <v>680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681</v>
      </c>
      <c r="B21" s="15"/>
      <c r="C21" s="15"/>
      <c r="D21" s="15" t="s">
        <v>682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683</v>
      </c>
      <c r="B22" s="15"/>
      <c r="C22" s="15"/>
      <c r="D22" s="15" t="s">
        <v>684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685</v>
      </c>
      <c r="B23" s="15"/>
      <c r="C23" s="15"/>
      <c r="D23" s="15" t="s">
        <v>686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687</v>
      </c>
      <c r="B24" s="15"/>
      <c r="C24" s="15"/>
      <c r="D24" s="15" t="s">
        <v>688</v>
      </c>
      <c r="E24" s="15" t="s">
        <v>689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649</v>
      </c>
      <c r="E1" t="s">
        <v>5</v>
      </c>
    </row>
    <row r="2" spans="1:7" s="21" customFormat="1">
      <c r="A2" s="21" t="s">
        <v>636</v>
      </c>
      <c r="B2" s="21" t="s">
        <v>637</v>
      </c>
      <c r="C2" s="21" t="s">
        <v>638</v>
      </c>
      <c r="D2" s="21" t="s">
        <v>639</v>
      </c>
      <c r="E2" s="21" t="s">
        <v>647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640</v>
      </c>
      <c r="E3" s="21" t="s">
        <v>648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641</v>
      </c>
      <c r="E4" s="21" t="s">
        <v>648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642</v>
      </c>
      <c r="E5" s="21" t="s">
        <v>648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643</v>
      </c>
      <c r="E6" s="21" t="s">
        <v>708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641</v>
      </c>
      <c r="E7" s="21" t="s">
        <v>708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642</v>
      </c>
      <c r="E8" s="21" t="s">
        <v>709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644</v>
      </c>
      <c r="E9" s="21" t="s">
        <v>709</v>
      </c>
    </row>
    <row r="10" spans="1:7">
      <c r="A10" s="21" t="s">
        <v>601</v>
      </c>
      <c r="B10" s="21" t="s">
        <v>645</v>
      </c>
      <c r="C10" s="21" t="s">
        <v>602</v>
      </c>
      <c r="D10" s="21" t="s">
        <v>646</v>
      </c>
      <c r="E10" s="21" t="s">
        <v>709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746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726</v>
      </c>
      <c r="Y18" s="21"/>
      <c r="Z18" s="21"/>
      <c r="AA18" t="s">
        <v>721</v>
      </c>
      <c r="AD18" t="s">
        <v>722</v>
      </c>
      <c r="AG18" s="21" t="s">
        <v>738</v>
      </c>
      <c r="AH18" s="21"/>
      <c r="AI18" s="21"/>
    </row>
    <row r="19" spans="1:35">
      <c r="A19" t="s">
        <v>548</v>
      </c>
      <c r="F19" s="21" t="s">
        <v>747</v>
      </c>
      <c r="G19" s="21">
        <v>10</v>
      </c>
      <c r="H19" t="s">
        <v>752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735</v>
      </c>
      <c r="Y19" s="21" t="s">
        <v>728</v>
      </c>
      <c r="Z19" s="21" t="s">
        <v>728</v>
      </c>
      <c r="AD19" s="21" t="s">
        <v>723</v>
      </c>
      <c r="AE19" s="21">
        <v>30</v>
      </c>
      <c r="AF19" s="21" t="s">
        <v>587</v>
      </c>
      <c r="AG19" s="21" t="s">
        <v>739</v>
      </c>
      <c r="AH19" s="21" t="b">
        <v>1</v>
      </c>
      <c r="AI19" s="21" t="s">
        <v>740</v>
      </c>
    </row>
    <row r="20" spans="1:35">
      <c r="A20" s="21" t="s">
        <v>746</v>
      </c>
      <c r="F20" s="21" t="s">
        <v>748</v>
      </c>
      <c r="G20" s="21">
        <v>10</v>
      </c>
      <c r="H20" t="s">
        <v>751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727</v>
      </c>
      <c r="AG20" s="21" t="s">
        <v>741</v>
      </c>
      <c r="AH20" s="21" t="b">
        <v>1</v>
      </c>
      <c r="AI20" s="21" t="s">
        <v>742</v>
      </c>
    </row>
    <row r="21" spans="1:35">
      <c r="A21" t="s">
        <v>15</v>
      </c>
      <c r="F21" s="21" t="s">
        <v>749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750</v>
      </c>
      <c r="H22" s="21" t="s">
        <v>750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731</v>
      </c>
      <c r="P23" s="21">
        <v>1</v>
      </c>
      <c r="Q23" s="22" t="s">
        <v>732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724</v>
      </c>
      <c r="M25" s="22">
        <v>0</v>
      </c>
      <c r="N25" s="22" t="s">
        <v>725</v>
      </c>
      <c r="O25" s="1" t="s">
        <v>537</v>
      </c>
      <c r="P25" s="20">
        <v>0.01</v>
      </c>
      <c r="Q25" s="22" t="s">
        <v>576</v>
      </c>
      <c r="R25" s="22" t="s">
        <v>733</v>
      </c>
      <c r="S25" s="21">
        <v>2</v>
      </c>
      <c r="T25" s="21" t="s">
        <v>734</v>
      </c>
    </row>
    <row r="26" spans="1:35">
      <c r="A26" t="s">
        <v>726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721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722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724</v>
      </c>
      <c r="S28" s="22">
        <v>0</v>
      </c>
      <c r="T28" s="22" t="s">
        <v>725</v>
      </c>
    </row>
    <row r="29" spans="1:35">
      <c r="A29" s="21" t="s">
        <v>738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724</v>
      </c>
      <c r="P31" s="22">
        <v>0</v>
      </c>
      <c r="Q31" s="22" t="s">
        <v>725</v>
      </c>
    </row>
    <row r="32" spans="1:35">
      <c r="F32" s="21"/>
      <c r="G32" s="21"/>
      <c r="H32" s="21"/>
      <c r="O32" t="s">
        <v>729</v>
      </c>
      <c r="P32" s="22">
        <v>1</v>
      </c>
      <c r="Q32" s="22" t="s">
        <v>730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2016-09-09T14:59:14Z</dcterms:modified>
</cp:coreProperties>
</file>