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300" windowWidth="15360" windowHeight="7695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Lookups!$A$19:$A$28</definedName>
    <definedName name="instance_defs">Lookups!$A$2:$E$10</definedName>
    <definedName name="instance_types">Lookups!$A$2:$A$10</definedName>
    <definedName name="nsga">Lookups!$O$20:$P$27</definedName>
    <definedName name="nsga_nrel">Lookups!$O$20:$P$27</definedName>
    <definedName name="optim">Lookups!$I$19:$J$24</definedName>
    <definedName name="rgenoud">Lookups!$L$19:$M$30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 concurrentCalc="0"/>
</workbook>
</file>

<file path=xl/calcChain.xml><?xml version="1.0" encoding="utf-8"?>
<calcChain xmlns="http://schemas.openxmlformats.org/spreadsheetml/2006/main">
  <c r="B26" i="7" l="1"/>
  <c r="C37" i="7"/>
  <c r="C38" i="7"/>
  <c r="C36" i="7"/>
  <c r="C35" i="7"/>
  <c r="B37" i="7"/>
  <c r="B36" i="7"/>
  <c r="B38" i="7"/>
  <c r="A38" i="7"/>
  <c r="A37" i="7"/>
  <c r="A36" i="7"/>
  <c r="A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A34" i="7"/>
  <c r="A33" i="7"/>
  <c r="A32" i="7"/>
  <c r="A31" i="7"/>
  <c r="A30" i="7"/>
  <c r="A29" i="7"/>
  <c r="A28" i="7"/>
  <c r="A27" i="7"/>
  <c r="A26" i="7"/>
  <c r="A25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<sst xmlns="http://schemas.openxmlformats.org/spreadsheetml/2006/main" count="2328" uniqueCount="792">
  <si>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</si>
  <si>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</si>
  <si>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</si>
  <si>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</si>
  <si>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</si>
  <si>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</si>
  <si>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</si>
  <si>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</si>
  <si>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</si>
  <si>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</si>
  <si>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</si>
  <si>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</si>
  <si>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</si>
  <si>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</si>
  <si>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</si>
  <si>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</si>
  <si>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</si>
  <si>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</si>
  <si>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</si>
  <si>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</si>
  <si>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</si>
  <si>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</si>
  <si>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</si>
  <si>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</si>
  <si>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</si>
  <si>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</si>
  <si>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</si>
  <si>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</si>
  <si>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</si>
  <si>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</si>
  <si>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</si>
  <si>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</si>
  <si>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</si>
  <si>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</si>
  <si>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</si>
  <si>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</si>
  <si>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</si>
  <si>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</si>
  <si>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</si>
  <si>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</si>
  <si>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</si>
  <si>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</si>
  <si>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</si>
  <si>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</si>
  <si>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</si>
  <si>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</si>
  <si>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</si>
  <si>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</si>
  <si>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</si>
  <si>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</si>
  <si>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</si>
  <si>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</si>
  <si>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</si>
  <si>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</si>
  <si>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</si>
  <si>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</si>
  <si>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</si>
  <si>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</si>
  <si>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</si>
  <si>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</si>
  <si>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</si>
  <si>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</si>
  <si>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</si>
  <si>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</si>
  <si>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</si>
  <si>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</si>
  <si>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</si>
  <si>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</si>
  <si>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</si>
  <si>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</si>
  <si>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</si>
  <si>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</si>
  <si>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</si>
  <si>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</si>
  <si>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</si>
  <si>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</si>
  <si>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</si>
  <si>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</si>
  <si>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</si>
  <si>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</si>
  <si>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</si>
  <si>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</si>
  <si>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</si>
  <si>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</si>
  <si>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</si>
  <si>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</si>
  <si>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</si>
  <si>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</si>
  <si>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</si>
  <si>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</si>
  <si>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</si>
  <si>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</si>
  <si>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</si>
  <si>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</si>
  <si>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</si>
  <si>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</si>
  <si>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</si>
  <si>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</si>
  <si>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</si>
  <si>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</si>
  <si>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</si>
  <si>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</si>
  <si>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</si>
  <si>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</si>
  <si>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</si>
  <si>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</si>
  <si>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</si>
  <si>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</si>
  <si>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</si>
  <si>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</si>
  <si>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</si>
  <si>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</si>
  <si>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</si>
  <si>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</si>
  <si>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</si>
  <si>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</si>
  <si>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</si>
  <si>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</si>
  <si>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</si>
  <si>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</si>
  <si>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</si>
  <si>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</si>
  <si>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</si>
  <si>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</si>
  <si>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</si>
  <si>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</si>
  <si>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</si>
  <si>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</si>
  <si>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</si>
  <si>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</si>
  <si>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</si>
  <si>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</si>
  <si>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</si>
  <si>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</si>
  <si>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</si>
  <si>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</si>
  <si>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</si>
  <si>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</si>
  <si>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</si>
  <si>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</si>
  <si>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</si>
  <si>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</si>
  <si>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</si>
  <si>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</si>
  <si>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</si>
  <si>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</si>
  <si>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</si>
  <si>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</si>
  <si>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</si>
  <si>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</si>
  <si>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</si>
  <si>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</si>
  <si>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</si>
  <si>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</si>
  <si>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</si>
  <si>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</si>
  <si>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</si>
  <si>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</si>
  <si>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</si>
  <si>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</si>
  <si>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</si>
  <si>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</si>
  <si>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</si>
  <si>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</si>
  <si>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</si>
  <si>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</si>
  <si>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</si>
  <si>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</si>
  <si>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</si>
  <si>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</si>
  <si>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</si>
  <si>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</si>
  <si>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</si>
  <si>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</si>
  <si>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</si>
  <si>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</si>
  <si>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</si>
  <si>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</si>
  <si>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</si>
  <si>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</si>
  <si>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</si>
  <si>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</si>
  <si>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</si>
  <si>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</si>
  <si>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</si>
  <si>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</si>
  <si>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</si>
  <si>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</si>
  <si>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</si>
  <si>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</si>
  <si>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</si>
  <si>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</si>
  <si>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</si>
  <si>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</si>
  <si>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</si>
  <si>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</si>
  <si>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</si>
  <si>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</si>
  <si>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</si>
  <si>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</si>
  <si>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</si>
  <si>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</si>
  <si>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</si>
  <si>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</si>
  <si>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</si>
  <si>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</si>
  <si>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</si>
  <si>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</si>
  <si>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</si>
  <si>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</si>
  <si>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</si>
  <si>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</si>
  <si>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</si>
  <si>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</si>
  <si>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</si>
  <si>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</si>
  <si>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</si>
  <si>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</si>
  <si>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</si>
  <si>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</si>
  <si>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</si>
  <si>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</si>
  <si>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</si>
  <si>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</si>
  <si>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</si>
  <si>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</si>
  <si>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</si>
  <si>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</si>
  <si>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</si>
  <si>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</si>
  <si>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</si>
  <si>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</si>
  <si>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</si>
  <si>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</si>
  <si>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</si>
  <si>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</si>
  <si>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</si>
  <si>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</si>
  <si>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</si>
  <si>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</si>
  <si>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</si>
  <si>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</si>
  <si>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</si>
  <si>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</si>
  <si>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</si>
  <si>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</si>
  <si>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</si>
  <si>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</si>
  <si>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</si>
  <si>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</si>
  <si>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</si>
  <si>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</si>
  <si>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</si>
  <si>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</si>
  <si>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</si>
  <si>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</si>
  <si>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</si>
  <si>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</si>
  <si>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</si>
  <si>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</si>
  <si>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</si>
  <si>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</si>
  <si>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</si>
  <si>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</si>
  <si>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</si>
  <si>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</si>
  <si>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</si>
  <si>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</si>
  <si>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</si>
  <si>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</si>
  <si>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</si>
  <si>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</si>
  <si>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</si>
  <si>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</si>
  <si>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</si>
  <si>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</si>
  <si>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</si>
  <si>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</si>
  <si>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</si>
  <si>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</si>
  <si>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</si>
  <si>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</si>
  <si>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</si>
  <si>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</si>
  <si>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</si>
  <si>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</si>
  <si>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</si>
  <si>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</si>
  <si>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</si>
  <si>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</si>
  <si>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</si>
  <si>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</si>
  <si>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</si>
  <si>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</si>
  <si>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</si>
  <si>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</si>
  <si>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</si>
  <si>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</si>
  <si>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</si>
  <si>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</si>
  <si>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</si>
  <si>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</si>
  <si>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</si>
  <si>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</si>
  <si>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</si>
  <si>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</si>
  <si>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</si>
  <si>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</si>
  <si>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</si>
  <si>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</si>
  <si>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</si>
  <si>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</si>
  <si>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</si>
  <si>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</si>
  <si>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</si>
  <si>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</si>
  <si>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</si>
  <si>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</si>
  <si>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</si>
  <si>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</si>
  <si>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</si>
  <si>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</si>
  <si>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</si>
  <si>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</si>
  <si>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</si>
  <si>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</si>
  <si>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</si>
  <si>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</si>
  <si>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</si>
  <si>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</si>
  <si>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</si>
  <si>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</si>
  <si>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</si>
  <si>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</si>
  <si>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</si>
  <si>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</si>
  <si>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</si>
  <si>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</si>
  <si>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</si>
  <si>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</si>
  <si>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</si>
  <si>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</si>
  <si>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</si>
  <si>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</si>
  <si>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</si>
  <si>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</si>
  <si>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</si>
  <si>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</si>
  <si>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</si>
  <si>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</si>
  <si>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</si>
  <si>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</si>
  <si>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</si>
  <si>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</si>
  <si>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</si>
  <si>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</si>
  <si>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</si>
  <si>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</si>
  <si>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</si>
  <si>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</si>
  <si>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</si>
  <si>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</si>
  <si>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</si>
  <si>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</si>
  <si>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</si>
  <si>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</si>
  <si>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</si>
  <si>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</si>
  <si>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</si>
  <si>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</si>
  <si>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</si>
  <si>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</si>
  <si>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</si>
  <si>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</si>
  <si>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</si>
  <si>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</si>
  <si>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</si>
  <si>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</si>
  <si>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</si>
  <si>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</si>
  <si>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</si>
  <si>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</si>
  <si>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</si>
  <si>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</si>
  <si>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</si>
  <si>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</si>
  <si>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</si>
  <si>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</si>
  <si>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</si>
  <si>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</si>
  <si>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</si>
  <si>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</si>
  <si>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</si>
  <si>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</si>
  <si>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</si>
  <si>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</si>
  <si>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</si>
  <si>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</si>
  <si>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</si>
  <si>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</si>
  <si>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</si>
  <si>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</si>
  <si>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</si>
  <si>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</si>
  <si>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</si>
  <si>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</si>
  <si>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</si>
  <si>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</si>
  <si>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</si>
  <si>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</si>
  <si>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</si>
  <si>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</si>
  <si>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</si>
  <si>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</si>
  <si>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</si>
  <si>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</si>
  <si>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</si>
  <si>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</si>
  <si>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</si>
  <si>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</si>
  <si>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</si>
  <si>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</si>
  <si>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</si>
  <si>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</si>
  <si>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</si>
  <si>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</si>
  <si>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</si>
  <si>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</si>
  <si>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</si>
  <si>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</si>
  <si>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</si>
  <si>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</si>
  <si>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</si>
  <si>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</si>
  <si>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</si>
  <si>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</si>
  <si>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</si>
  <si>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</si>
  <si>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</si>
  <si>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</si>
  <si>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</si>
  <si>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</si>
  <si>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</si>
  <si>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</si>
  <si>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</si>
  <si>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</si>
  <si>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</si>
  <si>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</si>
  <si>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</si>
  <si>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</si>
  <si>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</si>
  <si>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</si>
  <si>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</si>
  <si>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</si>
  <si>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</si>
  <si>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</si>
  <si>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</si>
  <si>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</si>
  <si>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</si>
  <si>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</si>
  <si>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</si>
  <si>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</si>
  <si>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</si>
  <si>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</si>
  <si>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</si>
  <si>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</si>
  <si>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</si>
  <si>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</si>
  <si>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</si>
  <si>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</si>
  <si>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</si>
  <si>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</si>
  <si>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</si>
  <si>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</si>
  <si>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</si>
  <si>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</si>
  <si>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</si>
  <si>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</si>
  <si>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</si>
  <si>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</si>
  <si>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</si>
  <si>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</si>
  <si>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</si>
  <si>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</si>
  <si>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</si>
  <si>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</si>
  <si>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</si>
  <si>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</si>
  <si>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</si>
  <si>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</si>
  <si>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</si>
  <si>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</si>
  <si>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</si>
  <si>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</si>
  <si>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</si>
  <si>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</si>
  <si>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</si>
  <si>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</si>
  <si>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</si>
  <si>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</si>
  <si>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</si>
  <si>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</si>
  <si>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</si>
  <si>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</si>
  <si>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</si>
  <si>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</si>
  <si>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</si>
  <si>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</si>
  <si>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</si>
  <si>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</si>
  <si>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</si>
  <si>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</si>
  <si>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</si>
  <si>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</si>
  <si>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</si>
  <si>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</si>
  <si>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</si>
  <si>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</si>
  <si>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</si>
  <si>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</si>
  <si>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</si>
  <si>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</si>
  <si>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</si>
  <si>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</si>
  <si>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</si>
  <si>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</si>
  <si>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</si>
  <si>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</si>
  <si>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</si>
  <si>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</si>
  <si>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</si>
  <si>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</si>
  <si>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</si>
  <si>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</si>
  <si>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</si>
  <si>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</si>
  <si>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</si>
  <si>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</si>
  <si>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</si>
  <si>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</si>
  <si>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</si>
  <si>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</si>
  <si>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</si>
  <si>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</si>
  <si>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</si>
  <si>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</si>
  <si>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</si>
  <si>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</si>
  <si>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</si>
  <si>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</si>
  <si>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</si>
  <si>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</si>
  <si>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</si>
  <si>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</si>
  <si>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</si>
  <si>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</si>
  <si>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</si>
  <si>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</si>
  <si>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</si>
  <si>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</si>
  <si>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</si>
  <si>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</si>
  <si>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</si>
  <si>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</si>
  <si>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</si>
  <si>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</si>
  <si>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</si>
  <si>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</si>
  <si>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</si>
  <si>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</si>
  <si>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</si>
  <si>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</si>
  <si>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</si>
  <si>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</si>
  <si>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</si>
  <si>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</si>
  <si>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</si>
  <si>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</si>
  <si>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</si>
  <si>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</si>
  <si>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</si>
  <si>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</si>
  <si>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</si>
  <si>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</si>
  <si>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</si>
  <si>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</si>
  <si>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</si>
  <si>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</si>
  <si>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</si>
  <si>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</si>
  <si>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</si>
  <si>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</si>
  <si>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</si>
  <si>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</si>
  <si>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</si>
  <si>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</si>
  <si>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</si>
  <si>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</si>
  <si>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</si>
  <si>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</si>
  <si>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</si>
  <si>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</si>
  <si>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</si>
  <si>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</si>
  <si>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</si>
  <si>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</si>
  <si>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</si>
  <si>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</si>
  <si>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</si>
  <si>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</si>
  <si>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</si>
  <si>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</si>
  <si>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</si>
  <si>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</si>
  <si>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</si>
  <si>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</si>
  <si>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</si>
  <si>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</si>
  <si>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</si>
  <si>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</si>
  <si>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</si>
  <si>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</si>
  <si>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</si>
  <si>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</si>
  <si>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</si>
  <si>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</si>
  <si>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</si>
  <si>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</si>
  <si>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</si>
  <si>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</si>
  <si>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</si>
  <si>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</si>
  <si>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</si>
  <si>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</si>
  <si>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</si>
  <si>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</si>
  <si>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</si>
  <si>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</si>
  <si>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</si>
  <si>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</si>
  <si>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</si>
  <si>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</si>
  <si>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</si>
  <si>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</si>
  <si>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</si>
  <si>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</si>
  <si>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Building Area</t>
  </si>
  <si>
    <t>m2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</si>
  <si>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</si>
  <si>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</si>
  <si>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</si>
  <si>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</si>
  <si>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</si>
  <si>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</si>
  <si>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</si>
  <si>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</si>
  <si>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</si>
  <si>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</si>
  <si>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</si>
  <si>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</si>
  <si>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</si>
  <si>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</si>
  <si>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</si>
  <si>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</si>
  <si>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</si>
  <si>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</si>
  <si>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</si>
  <si>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</si>
  <si>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</si>
  <si>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</si>
  <si>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</si>
  <si>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</si>
  <si>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</si>
  <si>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</si>
  <si>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</si>
  <si>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</si>
  <si>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</si>
  <si>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</si>
  <si>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1.14.4</t>
  </si>
  <si>
    <t>UrbanGeometryCreation</t>
  </si>
  <si>
    <t>UrbanBuildingType</t>
  </si>
  <si>
    <t>urban_geometry_creation</t>
  </si>
  <si>
    <t>urban_building_type</t>
  </si>
  <si>
    <t>discrete</t>
  </si>
  <si>
    <t>standard_report_legacy.total_energy</t>
  </si>
  <si>
    <t>../seeds/EmptySeedModel.osm</t>
  </si>
  <si>
    <t>../../../openstudio-urban-measures</t>
  </si>
  <si>
    <t>empty</t>
  </si>
  <si>
    <t>Total Site Energy Intensity</t>
  </si>
  <si>
    <t>Site EUI</t>
  </si>
  <si>
    <t>total_site_energy_intensity</t>
  </si>
  <si>
    <t>Total Natural Gas Intensity</t>
  </si>
  <si>
    <t>NG EUI</t>
  </si>
  <si>
    <t>total_natural_gas_intensity</t>
  </si>
  <si>
    <t>standard_report_legacy.total_natural_gas</t>
  </si>
  <si>
    <t>Total Electricity Intensity</t>
  </si>
  <si>
    <t>Elec EUI</t>
  </si>
  <si>
    <t>total_electricity_intensity</t>
  </si>
  <si>
    <t>standard_report_legacy.total_electricity</t>
  </si>
  <si>
    <t>Electricity Cooling</t>
  </si>
  <si>
    <t>standard_reports.electricity_cooling_ip</t>
  </si>
  <si>
    <t>kWh</t>
  </si>
  <si>
    <t>Electricity Heating</t>
  </si>
  <si>
    <t>standard_reports.electricity_heating_ip</t>
  </si>
  <si>
    <t>Electricity</t>
  </si>
  <si>
    <t>standard_reports.electricity_ip</t>
  </si>
  <si>
    <t>Natural Gas Heating</t>
  </si>
  <si>
    <t>standard_reports.natural_gas_heating_ip</t>
  </si>
  <si>
    <t>MBtu</t>
  </si>
  <si>
    <t>Natural Gas</t>
  </si>
  <si>
    <t>standard_reports.natural_gas_ip</t>
  </si>
  <si>
    <t>jrobert1</t>
  </si>
  <si>
    <t>UrbanBuildingTypeEPlus</t>
  </si>
  <si>
    <t>urban_building_type_e_plus</t>
  </si>
  <si>
    <t>../weather/USA_CO_Denver.Intl.AP.725650_TMY3.epw</t>
  </si>
  <si>
    <t>Add Dencity Meters</t>
  </si>
  <si>
    <t>AddDencityMeters</t>
  </si>
  <si>
    <t>DEnCity Reports</t>
  </si>
  <si>
    <t>DencityReports</t>
  </si>
  <si>
    <t>Output Format</t>
  </si>
  <si>
    <t>output_format</t>
  </si>
  <si>
    <t>CSV</t>
  </si>
  <si>
    <t>DEnCity Datapoint Upload</t>
  </si>
  <si>
    <t>dencity_datapoint_upload</t>
  </si>
  <si>
    <t>DencityDatapointUpload</t>
  </si>
  <si>
    <t>URL of the DEnCity Server</t>
  </si>
  <si>
    <t>hostname</t>
  </si>
  <si>
    <t>http://insight4.hpc.nrel.gov:8080/</t>
  </si>
  <si>
    <t>User ID for DEnCity Server</t>
  </si>
  <si>
    <t>user_id</t>
  </si>
  <si>
    <t>test@nrel.gov</t>
  </si>
  <si>
    <t>Authentication code for User ID on DEnCity server</t>
  </si>
  <si>
    <t>auth_code</t>
  </si>
  <si>
    <t>testing123</t>
  </si>
  <si>
    <t>DEnCity File Upload</t>
  </si>
  <si>
    <t>dencity_file_upload</t>
  </si>
  <si>
    <t>DencityFileUpload</t>
  </si>
  <si>
    <t>../DencityReports/report_metadata.csv</t>
  </si>
  <si>
    <t>../DencityReports/report_timeseries.csv</t>
  </si>
  <si>
    <t>Metadata File Path</t>
  </si>
  <si>
    <t>Timeseries File Path</t>
  </si>
  <si>
    <t>file_path_metadata</t>
  </si>
  <si>
    <t>file_path_timeseries</t>
  </si>
  <si>
    <t>Cooling source to model</t>
  </si>
  <si>
    <t>Heating source to model</t>
  </si>
  <si>
    <t>cooling_source</t>
  </si>
  <si>
    <t>heating_source</t>
  </si>
  <si>
    <t>['Electric','District Chilled Water','District Ambient Water']</t>
  </si>
  <si>
    <t>['Gas','Electric','District Hot Water','District Ambient Water']</t>
  </si>
  <si>
    <t>District Cooling</t>
  </si>
  <si>
    <t>District Heating</t>
  </si>
  <si>
    <t>standard_reports.district_cooling_ip</t>
  </si>
  <si>
    <t>standard_reports.district_heating_ip</t>
  </si>
  <si>
    <t>Bldg Use</t>
  </si>
  <si>
    <t>City Database Url</t>
  </si>
  <si>
    <t>city_db_url</t>
  </si>
  <si>
    <t>http://insight4.hpc.nrel.gov:8081/</t>
  </si>
  <si>
    <t>Building Source ID</t>
  </si>
  <si>
    <t>source_id</t>
  </si>
  <si>
    <t>Building Source Name</t>
  </si>
  <si>
    <t>source_name</t>
  </si>
  <si>
    <t>NREL_GDS</t>
  </si>
  <si>
    <t>Surrounding Buildings</t>
  </si>
  <si>
    <t>surrounding_buildings</t>
  </si>
  <si>
    <t>ShadingOnly</t>
  </si>
  <si>
    <t>urbanbuildingtype.bldg_use</t>
  </si>
  <si>
    <t>Res Units</t>
  </si>
  <si>
    <t>urbanbuildingtype.res_units</t>
  </si>
  <si>
    <t>225950'</t>
  </si>
  <si>
    <t>|'102472', '102905', '108457', '114115', '114593', '119747', '119764', '119928', '12349', '12442', '13365', '133769', '133781', '134009', '13466', '135497', '149555', '150017', '150020', '150541', '150543', '157313', '157798', '158279', '159300', '15988', '165544', '165761', '165781', '166541', '166560', '166737', '166767', '17337', '173534', '174739', '175015', '181740', '181756', '182026', '183490', '184411', '190972', '190985', '191878', '192072', '192075', '200149', '200333', '200348', '201831', '20584', '207895', '21002', '2101', '214904', '215387', '21569', '215879', '216067', '225234', '234485', '235095', '238995', '239535', '239556', '239990', '239991', '249839', '2541', '2567', '259114', '273275', '277313', '277515', '281665', '283782', '30020', '30133', '31582', '38811', '39344', '43911', '46468', '48527', '49478', '49479', '49520', '58111', '58121', '59570', '61651', '62712', '63102', '71281', '71285', '74835', '76846', '79584', '81044', '81046', '83538', '85007', '85057', '89025', '8907', '9315', '9319', '97840'|</t>
  </si>
  <si>
    <t>['102472', '102905', '108457', '114115', '114593', '119747', '119764', '119928', '12349', '12442', '13365', '133769', '133781', '134009', '13466', '135497', '149555', '150017', '150020', '150541', '150543', '157313', '157798', '158279', '159300', '15988', '165544', '165761', '165781', '166541', '166560', '166737', '166767', '17337', '173534', '174739', '175015', '181740', '181756', '182026', '183490', '184411', '190972', '190985', '191878', '192072', '192075', '200149', '200333', '200348', '201831', '20584', '207895', '21002', '2101', '214904', '215387', '21569', '215879', '216067', '225234', '234485', '235095', '238995', '239535', '239556', '239990', '239991', '249839', '2541', '2567', '259114', '273275', '277313', '277515', '281665', '283782', '30020', '30133', '31582', '38811', '39344', '43911', '46468', '48527', '49478', '49479', '49520', '58111', '58121', '59570', '61651', '62712', '63102', '71281', '71285', '74835', '76846', '79584', '81044', '81046', '83538', '85007', '85057', '89025', '8907', '9315', '9319', '97840']</t>
  </si>
  <si>
    <t>|'NA','Electric','District Chilled Water','District Ambient Water'|</t>
  </si>
  <si>
    <t>|'NA','Gas','Electric','District Hot Water','District Ambient Water'|</t>
  </si>
  <si>
    <t>NA</t>
  </si>
  <si>
    <t>Num Spaces</t>
  </si>
  <si>
    <t>urbanbuildingtype.num_spaces</t>
  </si>
  <si>
    <t>Units Per Space</t>
  </si>
  <si>
    <t>urbanbuildingtype.units_per_space</t>
  </si>
  <si>
    <t>|'11886','5594','993','8446','13702','18400','23920','27364','28634','38939','80717','42197','46984','80443','65895','67721','69590','78152','78633','79523','84214','99009','100307','104110','115652','120456','127864','129618','129848','135226','138231','147538','156024','162805','168535','171097','183800','209726','228898','43631','8979','30608','23111','5453','64981','23247','28150','31791','33691','52792','38946','40172','44863','49486','50684','55395','103105','93806','59934','66016','66317','74427','80554','87717','239709','98274','97081','103425','114806','117848','118122','120862','126037','127336','127483','131123','139210','140483','140897','141291','141742','150899','153445','164828','170121','172760','177857','192028','205426','3901','229908','234356','305','2639','6537','8131','8875','9776','9938','10941','11633','13336','46514','17741','17972','18019','18679','20033','23443','60775','118622','27277','29640','28907','29120','29572','37582','42345','43161','43919','44877','46157','46261','46973','100617','57930','67269','48952','54130','82051','71681','54169','56588','59307','120001','72385','62868','62892','62627','74596','82858','75400','75660','77648','89600','77748','77875','78374','79389','81655','218420','105736','89138','92602','93518','93895','94900','100388','102028','120316','102086','104396','106994','110562','110916','111785','113515','117619','115031','210801','120000','204083','120466','121285','126538','223137','127991','128624','132020','148938','211161','129765','130006','132161','156034','133568','134829','156027','172656','139179','139552','142060','146349','146832','147199','151615','154107','155770','159431','181190','161101','161838','163012','163262','182775','240378','163303','164561','165203','168617','178398','179543','183383','186511','187104','191531','191734','231823','197836','200692','202564','209303','210041','212113','235727','217141','218850','219742','237124','237377','154931','35344','1614','491','15251','16539','22654','22044','31609','34670','35912','57995','97760','104357','106584','124080','139905','148683','225950','238930','177785','190299','194472','196651','203955','212394','218327','240032','237960','191582','222162','83186','58911','79514','192702'|</t>
  </si>
  <si>
    <t>['11886','5594','993','8446','13702','18400','23920','27364','28634','38939','80717','42197','46984','80443','65895','67721','69590','78152','78633','79523','84214','99009','100307','104110','115652','120456','127864','129618','129848','135226','138231','147538','156024','162805','168535','171097','183800','209726','228898','43631','8979','30608','23111','5453','64981','23247','28150','31791','33691','52792','38946','40172','44863','49486','50684','55395','103105','93806','59934','66016','66317','74427','80554','87717','239709','98274','97081','103425','114806','117848','118122','120862','126037','127336','127483','131123','139210','140483','140897','141291','141742','150899','153445','164828','170121','172760','177857','192028','205426','3901','229908','234356','305','2639','6537','8131','8875','9776','9938','10941','11633','13336','46514','17741','17972','18019','18679','20033','23443','60775','118622','27277','29640','28907','29120','29572','37582','42345','43161','43919','44877','46157','46261','46973','100617','57930','67269','48952','54130','82051','71681','54169','56588','59307','120001','72385','62868','62892','62627','74596','82858','75400','75660','77648','89600','77748','77875','78374','79389','81655','218420','105736','89138','92602','93518','93895','94900','100388','102028','120316','102086','104396','106994','110562','110916','111785','113515','117619','115031','210801','120000','204083','120466','121285','126538','223137','127991','128624','132020','148938','211161','129765','130006','132161','156034','133568','134829','156027','172656','139179','139552','142060','146349','146832','147199','151615','154107','155770','159431','181190','161101','161838','163012','163262','182775','240378','163303','164561','165203','168617','178398','179543','183383','186511','187104','191531','191734','231823','197836','200692','202564','209303','210041','212113','235727','217141','218850','219742','237124','237377','154931','35344','1614','491','15251','16539','22654','22044','31609','34670','35912','57995','97760','104357','106584','124080','139905','148683','225950','238930','177785','190299','194472','196651','203955','212394','218327','240032','237960','191582','222162','83186','58911','79514','192702']</t>
  </si>
  <si>
    <t>spaces</t>
  </si>
  <si>
    <t>unitsperspace</t>
  </si>
  <si>
    <t>Below Ground Stories</t>
  </si>
  <si>
    <t>count</t>
  </si>
  <si>
    <t>urbangeometrycreation.below_ground_stories</t>
  </si>
  <si>
    <t>URBANopt Testing 2</t>
  </si>
  <si>
    <t>177160'</t>
  </si>
  <si>
    <t>|'177160','178322','176443','176438','176439','178310','178209','176440'|</t>
  </si>
  <si>
    <t>['177160','178322','176443','176438','176439','178310','178209','176440']</t>
  </si>
  <si>
    <t>Project Name</t>
  </si>
  <si>
    <t>project_name</t>
  </si>
  <si>
    <t>Denver LODO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</si>
</sst>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0" fillId="3" borderId="1" xfId="0" applyFill="1" applyBorder="1" applyAlignment="1">
      <alignment horizontal="left" wrapText="1"/>
    </xf>
    <xf numFmtId="0" fontId="6" fillId="14" borderId="0" xfId="0" quotePrefix="1" applyFont="1" applyFill="1"/>
    <xf numFmtId="0" fontId="6" fillId="0" borderId="0" xfId="0" applyFont="1" applyFill="1"/>
    <xf numFmtId="0" fontId="6" fillId="0" borderId="0" xfId="0" applyFont="1" applyFill="1" applyAlignment="1">
      <alignment horizontal="right"/>
    </xf>
    <xf numFmtId="0" fontId="6" fillId="7" borderId="0" xfId="0" applyFont="1" applyFill="1"/>
    <xf numFmtId="0" fontId="5" fillId="7" borderId="0" xfId="0" applyFont="1" applyFill="1"/>
    <xf numFmtId="0" fontId="0" fillId="7" borderId="0" xfId="0" applyFill="1"/>
    <xf numFmtId="0" fontId="5" fillId="7" borderId="0" xfId="0" applyFont="1" applyFill="1"/>
    <xf numFmtId="0" fontId="0" fillId="0" borderId="0" xfId="0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5" fillId="7" borderId="0" xfId="0" applyFont="1" applyFill="1"/>
    <xf numFmtId="0" fontId="6" fillId="7" borderId="0" xfId="0" applyFont="1" applyFill="1"/>
    <xf numFmtId="0" fontId="0" fillId="0" borderId="0" xfId="0" quotePrefix="1"/>
    <xf numFmtId="0" fontId="6" fillId="0" borderId="0" xfId="0" applyFont="1"/>
    <xf numFmtId="0" fontId="6" fillId="15" borderId="0" xfId="0" applyFont="1" applyFill="1"/>
    <xf numFmtId="0" fontId="0" fillId="15" borderId="0" xfId="0" applyFill="1"/>
    <xf numFmtId="0" fontId="6" fillId="0" borderId="0" xfId="0" applyFont="1" applyFill="1" applyAlignment="1"/>
    <xf numFmtId="0" fontId="6" fillId="15" borderId="0" xfId="0" quotePrefix="1" applyFont="1" applyFill="1"/>
    <xf numFmtId="0" fontId="6" fillId="0" borderId="0" xfId="0" quotePrefix="1" applyFont="1" applyFill="1"/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3" zoomScale="80" zoomScaleNormal="80" workbookViewId="0">
      <selection activeCell="B13" sqref="B13"/>
    </sheetView>
  </sheetViews>
  <sheetFormatPr defaultColWidth="10.7109375" defaultRowHeight="15" x14ac:dyDescent="0.25"/>
  <cols>
    <col min="1" max="1" width="25.7109375" style="1" customWidth="1"/>
    <col min="2" max="2" width="53.42578125" style="18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20"/>
      <c r="C1" s="12"/>
      <c r="D1" s="13"/>
      <c r="E1" s="13"/>
      <c r="F1" s="13" t="s">
        <v>5</v>
      </c>
    </row>
    <row r="2" spans="1:6" s="7" customFormat="1" ht="14.45" x14ac:dyDescent="0.3">
      <c r="A2" s="6" t="s">
        <v>434</v>
      </c>
      <c r="B2" s="19"/>
      <c r="C2" s="8"/>
      <c r="D2" s="8"/>
      <c r="E2" s="8"/>
      <c r="F2" s="8"/>
    </row>
    <row r="3" spans="1:6" ht="14.45" x14ac:dyDescent="0.3">
      <c r="A3" s="1" t="s">
        <v>435</v>
      </c>
      <c r="B3" s="18" t="s">
        <v>656</v>
      </c>
      <c r="F3" s="1" t="s">
        <v>436</v>
      </c>
    </row>
    <row r="4" spans="1:6" ht="28.9" x14ac:dyDescent="0.3">
      <c r="A4" s="1" t="s">
        <v>457</v>
      </c>
      <c r="B4" s="17" t="s">
        <v>711</v>
      </c>
      <c r="F4" s="2" t="s">
        <v>458</v>
      </c>
    </row>
    <row r="5" spans="1:6" ht="72" x14ac:dyDescent="0.3">
      <c r="A5" s="1" t="s">
        <v>470</v>
      </c>
      <c r="B5" s="18" t="s">
        <v>678</v>
      </c>
      <c r="F5" s="2" t="s">
        <v>611</v>
      </c>
    </row>
    <row r="6" spans="1:6" ht="46.15" customHeight="1" x14ac:dyDescent="0.3">
      <c r="A6" s="1" t="s">
        <v>471</v>
      </c>
      <c r="B6" s="17" t="s">
        <v>672</v>
      </c>
      <c r="F6" s="2" t="s">
        <v>473</v>
      </c>
    </row>
    <row r="7" spans="1:6" ht="14.45" x14ac:dyDescent="0.3">
      <c r="A7" s="1" t="s">
        <v>441</v>
      </c>
      <c r="B7" s="17" t="s">
        <v>592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605</v>
      </c>
    </row>
    <row r="8" spans="1:6" ht="28.9" x14ac:dyDescent="0.3">
      <c r="A8" s="1" t="s">
        <v>442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443</v>
      </c>
    </row>
    <row r="9" spans="1:6" ht="28.9" x14ac:dyDescent="0.3">
      <c r="A9" s="1" t="s">
        <v>459</v>
      </c>
      <c r="B9" s="17">
        <v>1</v>
      </c>
      <c r="C9" s="3"/>
      <c r="D9" s="24" t="s">
        <v>645</v>
      </c>
      <c r="E9" s="24" t="str">
        <f>"$"&amp;VALUE(LEFT(E7,5))+B9*VALUE(LEFT(E8,5))&amp;"/hour"</f>
        <v>$1.96/hour</v>
      </c>
      <c r="F9" s="2" t="s">
        <v>654</v>
      </c>
    </row>
    <row r="10" spans="1:6" s="23" customFormat="1" ht="28.9" x14ac:dyDescent="0.3">
      <c r="A10" s="23" t="s">
        <v>651</v>
      </c>
      <c r="B10" s="17" t="s">
        <v>652</v>
      </c>
      <c r="C10" s="3"/>
      <c r="D10" s="24"/>
      <c r="E10" s="24"/>
      <c r="F10" s="2" t="s">
        <v>653</v>
      </c>
    </row>
    <row r="12" spans="1:6" s="7" customFormat="1" ht="14.45" x14ac:dyDescent="0.3">
      <c r="A12" s="6" t="s">
        <v>27</v>
      </c>
      <c r="B12" s="19"/>
      <c r="C12" s="6"/>
      <c r="D12" s="8"/>
      <c r="E12" s="8"/>
      <c r="F12" s="8"/>
    </row>
    <row r="13" spans="1:6" ht="14.45" x14ac:dyDescent="0.3">
      <c r="A13" s="1" t="s">
        <v>38</v>
      </c>
      <c r="B13" s="17" t="s">
        <v>785</v>
      </c>
      <c r="F13" s="1" t="s">
        <v>472</v>
      </c>
    </row>
    <row r="14" spans="1:6" ht="14.45" x14ac:dyDescent="0.3">
      <c r="A14" s="1" t="s">
        <v>24</v>
      </c>
      <c r="B14" s="17" t="s">
        <v>686</v>
      </c>
      <c r="F14" s="23" t="s">
        <v>612</v>
      </c>
    </row>
    <row r="15" spans="1:6" ht="14.45" x14ac:dyDescent="0.3">
      <c r="A15" s="1" t="s">
        <v>25</v>
      </c>
      <c r="B15" s="17" t="s">
        <v>451</v>
      </c>
      <c r="F15" s="23" t="s">
        <v>612</v>
      </c>
    </row>
    <row r="16" spans="1:6" ht="14.45" x14ac:dyDescent="0.3">
      <c r="A16" s="1" t="s">
        <v>463</v>
      </c>
      <c r="B16" s="18" t="b">
        <v>1</v>
      </c>
      <c r="F16" s="1" t="s">
        <v>436</v>
      </c>
    </row>
    <row r="17" spans="1:6" ht="14.45" x14ac:dyDescent="0.3">
      <c r="A17" s="1" t="s">
        <v>464</v>
      </c>
      <c r="B17" s="16" t="b">
        <v>1</v>
      </c>
      <c r="F17" s="2" t="s">
        <v>655</v>
      </c>
    </row>
    <row r="18" spans="1:6" ht="14.45" x14ac:dyDescent="0.3">
      <c r="A18" s="1" t="s">
        <v>465</v>
      </c>
      <c r="B18" s="18" t="s">
        <v>466</v>
      </c>
      <c r="F18" s="1" t="s">
        <v>436</v>
      </c>
    </row>
    <row r="19" spans="1:6" ht="14.45" x14ac:dyDescent="0.3">
      <c r="A19" s="1" t="s">
        <v>467</v>
      </c>
      <c r="B19" s="18" t="s">
        <v>545</v>
      </c>
      <c r="F19" s="1" t="s">
        <v>436</v>
      </c>
    </row>
    <row r="21" spans="1:6" s="2" customFormat="1" ht="57.6" x14ac:dyDescent="0.3">
      <c r="A21" s="6" t="s">
        <v>26</v>
      </c>
      <c r="B21" s="19" t="s">
        <v>606</v>
      </c>
      <c r="C21" s="6"/>
      <c r="D21" s="6"/>
      <c r="E21" s="6"/>
      <c r="F21" s="8" t="s">
        <v>456</v>
      </c>
    </row>
    <row r="22" spans="1:6" ht="14.45" x14ac:dyDescent="0.3">
      <c r="A22" s="1" t="s">
        <v>452</v>
      </c>
      <c r="B22" s="17" t="s">
        <v>15</v>
      </c>
    </row>
    <row r="23" spans="1:6" s="23" customFormat="1" ht="14.45" x14ac:dyDescent="0.3">
      <c r="B23" s="18"/>
      <c r="D23" s="2"/>
      <c r="E23" s="2"/>
    </row>
    <row r="24" spans="1:6" s="2" customFormat="1" ht="57.6" x14ac:dyDescent="0.3">
      <c r="A24" s="6" t="s">
        <v>450</v>
      </c>
      <c r="B24" s="19" t="s">
        <v>609</v>
      </c>
      <c r="C24" s="6" t="s">
        <v>607</v>
      </c>
      <c r="D24" s="6" t="s">
        <v>608</v>
      </c>
      <c r="E24" s="6"/>
      <c r="F24" s="8" t="s">
        <v>456</v>
      </c>
    </row>
    <row r="25" spans="1:6" ht="14.45" x14ac:dyDescent="0.3">
      <c r="A25" s="23" t="str">
        <f>IF(LEN(INDEX(Lookups!$C$19:$AF$28,1,3*MATCH(Setup!$B22,Lookups!$A$19:$A$28,0)-2))=0,"",INDEX(Lookups!$C$19:$AF$28,1,3*MATCH(Setup!$B22,Lookups!$A$19:$A$28,0)-2))</f>
        <v>Sample Method</v>
      </c>
      <c r="B25" s="18" t="s">
        <v>453</v>
      </c>
      <c r="C25" s="25" t="str">
        <f>IF(LEN(INDEX(Lookups!$C$19:$AF$28,1,3*MATCH(Setup!$B22,Lookups!$A$19:$A$28,0)))=0,"",INDEX(Lookups!$C$19:$AF$28,1,3*MATCH(Setup!$B22,Lookups!$A$19:$A$28,0)))</f>
        <v>individual_variables / all_variables</v>
      </c>
      <c r="D25" s="27"/>
      <c r="E25" s="23"/>
    </row>
    <row r="26" spans="1:6" ht="28.9" x14ac:dyDescent="0.3">
      <c r="A26" s="23" t="str">
        <f>IF(LEN(INDEX(Lookups!$C$19:$AF$28,2,3*MATCH(Setup!$B22,Lookups!$A$19:$A$28,0)-2))=0,"",INDEX(Lookups!$C$19:$AF$28,2,3*MATCH(Setup!$B22,Lookups!$A$19:$A$28,0)-2))</f>
        <v>Number of Samples</v>
      </c>
      <c r="B26" s="18">
        <f>IF(D26&lt;&gt;"",D26,IF(LEN(INDEX(Lookups!$C$19:$AF$28,2,3*MATCH(Setup!$B22,Lookups!$A$19:$A$28,0)-1))=0,"",INDEX(Lookups!$C$19:$AF$28,2,3*MATCH(Setup!$B22,Lookups!$A$19:$A$28,0)-1)))</f>
        <v>1921</v>
      </c>
      <c r="C26" s="25" t="str">
        <f>IF(LEN(INDEX(Lookups!$C$19:$AF$28,2,3*MATCH(Setup!$B22,Lookups!$A$19:$A$28,0)))=0,"",INDEX(Lookups!$C$19:$AF$28,2,3*MATCH(Setup!$B22,Lookups!$A$19:$A$28,0)))</f>
        <v>positive integer (if individual, total simulations is this times each variable)</v>
      </c>
      <c r="D26" s="27">
        <v>1921</v>
      </c>
      <c r="E26" s="23"/>
    </row>
    <row r="27" spans="1:6" x14ac:dyDescent="0.25">
      <c r="A27" s="23" t="str">
        <f>IF(LEN(INDEX(Lookups!$C$19:$AF$28,3,3*MATCH(Setup!$B22,Lookups!$A$19:$A$28,0)-2))=0,"",INDEX(Lookups!$C$19:$AF$28,3,3*MATCH(Setup!$B22,Lookups!$A$19:$A$28,0)-2))</f>
        <v/>
      </c>
      <c r="B27" s="18" t="str">
        <f>IF(D27&lt;&gt;"",D27,IF(LEN(INDEX(Lookups!$C$19:$AF$28,3,3*MATCH(Setup!$B22,Lookups!$A$19:$A$28,0)-1))=0,"",INDEX(Lookups!$C$19:$AF$28,3,3*MATCH(Setup!$B22,Lookups!$A$19:$A$28,0)-1)))</f>
        <v/>
      </c>
      <c r="C27" s="25" t="str">
        <f>IF(LEN(INDEX(Lookups!$C$19:$AF$28,3,3*MATCH(Setup!$B22,Lookups!$A$19:$A$28,0)))=0,"",INDEX(Lookups!$C$19:$AF$28,3,3*MATCH(Setup!$B22,Lookups!$A$19:$A$28,0)))</f>
        <v/>
      </c>
      <c r="D27" s="27"/>
      <c r="E27" s="23"/>
    </row>
    <row r="28" spans="1:6" s="23" customFormat="1" x14ac:dyDescent="0.25">
      <c r="A28" s="23" t="str">
        <f>IF(LEN(INDEX(Lookups!$C$19:$AF$28,4,3*MATCH(Setup!$B22,Lookups!$A$19:$A$28,0)-2))=0,"",INDEX(Lookups!$C$19:$AF$28,4,3*MATCH(Setup!$B22,Lookups!$A$19:$A$28,0)-2))</f>
        <v/>
      </c>
      <c r="B28" s="18" t="str">
        <f>IF(D28&lt;&gt;"",D28,IF(LEN(INDEX(Lookups!$C$19:$AF$28,4,3*MATCH(Setup!$B22,Lookups!$A$19:$A$28,0)-1))=0,"",INDEX(Lookups!$C$19:$AF$28,4,3*MATCH(Setup!$B22,Lookups!$A$19:$A$28,0)-1)))</f>
        <v/>
      </c>
      <c r="C28" s="25" t="str">
        <f>IF(LEN(INDEX(Lookups!$C$19:$AF$28,4,3*MATCH(Setup!$B22,Lookups!$A$19:$A$28,0)))=0,"",INDEX(Lookups!$C$19:$AF$28,4,3*MATCH(Setup!$B22,Lookups!$A$19:$A$28,0)))</f>
        <v/>
      </c>
      <c r="D28" s="27"/>
    </row>
    <row r="29" spans="1:6" s="23" customFormat="1" x14ac:dyDescent="0.25">
      <c r="A29" s="23" t="str">
        <f>IF(LEN(INDEX(Lookups!$C$19:$AF$28,5,3*MATCH(Setup!$B22,Lookups!$A$19:$A$28,0)-2))=0,"",INDEX(Lookups!$C$19:$AF$28,5,3*MATCH(Setup!$B22,Lookups!$A$19:$A$28,0)-2))</f>
        <v/>
      </c>
      <c r="B29" s="18" t="str">
        <f>IF(D29&lt;&gt;"",D29,IF(LEN(INDEX(Lookups!$C$19:$AF$28,5,3*MATCH(Setup!$B22,Lookups!$A$19:$A$28,0)-1))=0,"",INDEX(Lookups!$C$19:$AF$28,5,3*MATCH(Setup!$B22,Lookups!$A$19:$A$28,0)-1)))</f>
        <v/>
      </c>
      <c r="C29" s="25" t="str">
        <f>IF(LEN(INDEX(Lookups!$C$19:$AF$28,5,3*MATCH(Setup!$B22,Lookups!$A$19:$A$28,0)))=0,"",INDEX(Lookups!$C$19:$AF$28,5,3*MATCH(Setup!$B22,Lookups!$A$19:$A$28,0)))</f>
        <v/>
      </c>
      <c r="D29" s="27"/>
    </row>
    <row r="30" spans="1:6" s="23" customFormat="1" x14ac:dyDescent="0.25">
      <c r="A30" s="23" t="str">
        <f>IF(LEN(INDEX(Lookups!$C$19:$AF$28,6,3*MATCH(Setup!$B22,Lookups!$A$19:$A$28,0)-2))=0,"",INDEX(Lookups!$C$19:$AF$28,6,3*MATCH(Setup!$B22,Lookups!$A$19:$A$28,0)-2))</f>
        <v/>
      </c>
      <c r="B30" s="18" t="str">
        <f>IF(D30&lt;&gt;"",D30,IF(LEN(INDEX(Lookups!$C$19:$AF$28,6,3*MATCH(Setup!$B22,Lookups!$A$19:$A$28,0)-1))=0,"",INDEX(Lookups!$C$19:$AF$28,6,3*MATCH(Setup!$B22,Lookups!$A$19:$A$28,0)-1)))</f>
        <v/>
      </c>
      <c r="C30" s="25" t="str">
        <f>IF(LEN(INDEX(Lookups!$C$19:$AF$28,6,3*MATCH(Setup!$B22,Lookups!$A$19:$A$28,0)))=0,"",INDEX(Lookups!$C$19:$AF$28,6,3*MATCH(Setup!$B22,Lookups!$A$19:$A$28,0)))</f>
        <v/>
      </c>
      <c r="D30" s="27"/>
    </row>
    <row r="31" spans="1:6" s="23" customFormat="1" x14ac:dyDescent="0.25">
      <c r="A31" s="23" t="str">
        <f>IF(LEN(INDEX(Lookups!$C$19:$AF$28,7,3*MATCH(Setup!$B22,Lookups!$A$19:$A$28,0)-2))=0,"",INDEX(Lookups!$C$19:$AF$28,7,3*MATCH(Setup!$B22,Lookups!$A$19:$A$28,0)-2))</f>
        <v/>
      </c>
      <c r="B31" s="18" t="str">
        <f>IF(D31&lt;&gt;"",D31,IF(LEN(INDEX(Lookups!$C$19:$AF$28,7,3*MATCH(Setup!$B22,Lookups!$A$19:$A$28,0)-1))=0,"",INDEX(Lookups!$C$19:$AF$28,7,3*MATCH(Setup!$B22,Lookups!$A$19:$A$28,0)-1)))</f>
        <v/>
      </c>
      <c r="C31" s="25" t="str">
        <f>IF(LEN(INDEX(Lookups!$C$19:$AF$28,7,3*MATCH(Setup!$B22,Lookups!$A$19:$A$28,0)))=0,"",INDEX(Lookups!$C$19:$AF$28,7,3*MATCH(Setup!$B22,Lookups!$A$19:$A$28,0)))</f>
        <v/>
      </c>
      <c r="D31" s="27"/>
    </row>
    <row r="32" spans="1:6" s="23" customFormat="1" x14ac:dyDescent="0.25">
      <c r="A32" s="23" t="str">
        <f>IF(LEN(INDEX(Lookups!$C$19:$AF$28,8,3*MATCH(Setup!$B22,Lookups!$A$19:$A$28,0)-2))=0,"",INDEX(Lookups!$C$19:$AF$28,8,3*MATCH(Setup!$B22,Lookups!$A$19:$A$28,0)-2))</f>
        <v/>
      </c>
      <c r="B32" s="18" t="str">
        <f>IF(D32&lt;&gt;"",D32,IF(LEN(INDEX(Lookups!$C$19:$AF$28,8,3*MATCH(Setup!$B22,Lookups!$A$19:$A$28,0)-1))=0,"",INDEX(Lookups!$C$19:$AF$28,8,3*MATCH(Setup!$B22,Lookups!$A$19:$A$28,0)-1)))</f>
        <v/>
      </c>
      <c r="C32" s="25" t="str">
        <f>IF(LEN(INDEX(Lookups!$C$19:$AF$28,8,3*MATCH(Setup!$B22,Lookups!$A$19:$A$28,0)))=0,"",INDEX(Lookups!$C$19:$AF$28,8,3*MATCH(Setup!$B22,Lookups!$A$19:$A$28,0)))</f>
        <v/>
      </c>
      <c r="D32" s="27"/>
    </row>
    <row r="33" spans="1:6" s="23" customFormat="1" x14ac:dyDescent="0.25">
      <c r="A33" s="23" t="str">
        <f>IF(LEN(INDEX(Lookups!$C$19:$AF$28,9,3*MATCH(Setup!$B22,Lookups!$A$19:$A$28,0)-2))=0,"",INDEX(Lookups!$C$19:$AF$28,9,3*MATCH(Setup!$B22,Lookups!$A$19:$A$28,0)-2))</f>
        <v/>
      </c>
      <c r="B33" s="18" t="str">
        <f>IF(D33&lt;&gt;"",D33,IF(LEN(INDEX(Lookups!$C$19:$AF$28,9,3*MATCH(Setup!$B22,Lookups!$A$19:$A$28,0)-1))=0,"",INDEX(Lookups!$C$19:$AF$28,9,3*MATCH(Setup!$B22,Lookups!$A$19:$A$28,0)-1)))</f>
        <v/>
      </c>
      <c r="C33" s="25" t="str">
        <f>IF(LEN(INDEX(Lookups!$C$19:$AF$28,9,3*MATCH(Setup!$B22,Lookups!$A$19:$A$28,0)))=0,"",INDEX(Lookups!$C$19:$AF$28,9,3*MATCH(Setup!$B22,Lookups!$A$19:$A$28,0)))</f>
        <v/>
      </c>
      <c r="D33" s="27"/>
    </row>
    <row r="34" spans="1:6" x14ac:dyDescent="0.25">
      <c r="A34" s="23" t="str">
        <f>IF(LEN(INDEX(Lookups!$C$19:$AF$28,10,3*MATCH(Setup!$B22,Lookups!$A$19:$A$28,0)-2))=0,"",INDEX(Lookups!$C$19:$AF$28,10,3*MATCH(Setup!$B22,Lookups!$A$19:$A$28,0)-2))</f>
        <v/>
      </c>
      <c r="B34" s="18" t="str">
        <f>IF(D34&lt;&gt;"",D34,IF(LEN(INDEX(Lookups!$C$19:$AF$28,10,3*MATCH(Setup!$B22,Lookups!$A$19:$A$28,0)-1))=0,"",INDEX(Lookups!$C$19:$AF$28,10,3*MATCH(Setup!$B22,Lookups!$A$19:$A$28,0)-1)))</f>
        <v/>
      </c>
      <c r="C34" s="25" t="str">
        <f>IF(LEN(INDEX(Lookups!$C$19:$AF$28,10,3*MATCH(Setup!$B22,Lookups!$A$19:$A$28,0)))=0,"",INDEX(Lookups!$C$19:$AF$28,10,3*MATCH(Setup!$B22,Lookups!$A$19:$A$28,0)))</f>
        <v/>
      </c>
      <c r="D34" s="27"/>
      <c r="E34" s="23"/>
    </row>
    <row r="35" spans="1:6" s="23" customFormat="1" x14ac:dyDescent="0.25">
      <c r="A35" s="23" t="str">
        <f>IF(LEN(INDEX(Lookups!$C$19:$AF$32,11,3*MATCH(Setup!$B22,Lookups!$A$19:$A$28,0)-2))=0,"",INDEX(Lookups!$C$19:$AF$32,11,3*MATCH(Setup!$B22,Lookups!$A$19:$A$28,0)-2))</f>
        <v/>
      </c>
      <c r="B35" s="18" t="str">
        <f>IF(D35&lt;&gt;"",D35,IF(LEN(INDEX(Lookups!$C$19:$AF$29,11,3*MATCH(Setup!$B22,Lookups!$A$19:$A$28,0)-1))=0,"",INDEX(Lookups!$C$19:$AF$29,11,3*MATCH(Setup!$B22,Lookups!$A$19:$A$28,0)-1)))</f>
        <v/>
      </c>
      <c r="C35" s="25" t="str">
        <f>IF(LEN(INDEX(Lookups!$C$19:$AF$32,11,3*MATCH(Setup!$B22,Lookups!$A$19:$A$28,0)))=0,"",INDEX(Lookups!$C$19:$AF$32,11,3*MATCH(Setup!$B22,Lookups!$A$19:$A$28,0)))</f>
        <v/>
      </c>
      <c r="D35" s="27"/>
    </row>
    <row r="36" spans="1:6" s="23" customFormat="1" x14ac:dyDescent="0.25">
      <c r="A36" s="23" t="str">
        <f>IF(LEN(INDEX(Lookups!$C$19:$AF$32,12,3*MATCH(Setup!$B22,Lookups!$A$19:$A$28,0)-2))=0,"",INDEX(Lookups!$C$19:$AF$32,12,3*MATCH(Setup!$B22,Lookups!$A$19:$A$28,0)-2))</f>
        <v/>
      </c>
      <c r="B36" s="18" t="str">
        <f>IF(D36&lt;&gt;"",D36,IF(LEN(INDEX(Lookups!$C$19:$AF$32,12,3*MATCH(Setup!$B22,Lookups!$A$19:$A$28,0)-1))=0,"",INDEX(Lookups!$C$19:$AF$32,12,3*MATCH(Setup!$B22,Lookups!$A$19:$A$28,0)-1)))</f>
        <v/>
      </c>
      <c r="C36" s="25" t="str">
        <f>IF(LEN(INDEX(Lookups!$C$19:$AF$32,12,3*MATCH(Setup!$B22,Lookups!$A$19:$A$28,0)))=0,"",INDEX(Lookups!$C$19:$AF$32,12,3*MATCH(Setup!$B22,Lookups!$A$19:$A$28,0)))</f>
        <v/>
      </c>
      <c r="D36" s="2"/>
      <c r="E36" s="2"/>
    </row>
    <row r="37" spans="1:6" s="23" customFormat="1" x14ac:dyDescent="0.25">
      <c r="A37" s="23" t="str">
        <f>IF(LEN(INDEX(Lookups!$C$19:$AF$32,13,3*MATCH(Setup!$B22,Lookups!$A$19:$A$28,0)-2))=0,"",INDEX(Lookups!$C$19:$AF$32,13,3*MATCH(Setup!$B22,Lookups!$A$19:$A$28,0)-2))</f>
        <v/>
      </c>
      <c r="B37" s="18" t="str">
        <f>IF(D37&lt;&gt;"",D37,IF(LEN(INDEX(Lookups!$C$19:$AF$32,13,3*MATCH(Setup!$B22,Lookups!$A$19:$A$28,0)-1))=0,"",INDEX(Lookups!$C$19:$AF$32,13,3*MATCH(Setup!$B22,Lookups!$A$19:$A$28,0)-1)))</f>
        <v/>
      </c>
      <c r="C37" s="25" t="str">
        <f>IF(LEN(INDEX(Lookups!$C$19:$AF$32,13,3*MATCH(Setup!$B22,Lookups!$A$19:$A$28,0)))=0,"",INDEX(Lookups!$C$19:$AF$32,13,3*MATCH(Setup!$B22,Lookups!$A$19:$A$28,0)))</f>
        <v/>
      </c>
      <c r="D37" s="2"/>
      <c r="E37" s="2"/>
    </row>
    <row r="38" spans="1:6" s="23" customFormat="1" x14ac:dyDescent="0.25">
      <c r="A38" s="23" t="str">
        <f>IF(LEN(INDEX(Lookups!$C$19:$AF$32,14,3*MATCH(Setup!$B22,Lookups!$A$19:$A$28,0)-2))=0,"",INDEX(Lookups!$C$19:$AF$32,14,3*MATCH(Setup!$B22,Lookups!$A$19:$A$28,0)-2))</f>
        <v/>
      </c>
      <c r="B38" s="18" t="str">
        <f>IF(D38&lt;&gt;"",D38,IF(LEN(INDEX(Lookups!$C$19:$AF$32,14,3*MATCH(Setup!$B22,Lookups!$A$19:$A$28,0)-1))=0,"",INDEX(Lookups!$C$19:$AF$32,14,3*MATCH(Setup!$B22,Lookups!$A$19:$A$28,0)-1)))</f>
        <v/>
      </c>
      <c r="C38" s="25" t="str">
        <f>IF(LEN(INDEX(Lookups!$C$19:$AF$32,14,3*MATCH(Setup!$B22,Lookups!$A$19:$A$28,0)))=0,"",INDEX(Lookups!$C$19:$AF$32,14,3*MATCH(Setup!$B22,Lookups!$A$19:$A$28,0)))</f>
        <v/>
      </c>
      <c r="D38" s="2"/>
      <c r="E38" s="2"/>
    </row>
    <row r="39" spans="1:6" s="2" customFormat="1" ht="30" x14ac:dyDescent="0.25">
      <c r="A39" s="6" t="s">
        <v>32</v>
      </c>
      <c r="B39" s="19" t="s">
        <v>613</v>
      </c>
      <c r="C39" s="6" t="s">
        <v>30</v>
      </c>
      <c r="D39" s="6"/>
      <c r="E39" s="6"/>
      <c r="F39" s="8"/>
    </row>
    <row r="40" spans="1:6" ht="18" customHeight="1" x14ac:dyDescent="0.25">
      <c r="A40" s="1" t="s">
        <v>28</v>
      </c>
      <c r="B40" s="26" t="s">
        <v>714</v>
      </c>
    </row>
    <row r="42" spans="1:6" s="2" customFormat="1" ht="30" x14ac:dyDescent="0.25">
      <c r="A42" s="6" t="s">
        <v>29</v>
      </c>
      <c r="B42" s="44" t="s">
        <v>454</v>
      </c>
      <c r="C42" s="6" t="s">
        <v>37</v>
      </c>
      <c r="D42" s="6" t="s">
        <v>613</v>
      </c>
      <c r="E42" s="6"/>
      <c r="F42" s="8" t="s">
        <v>448</v>
      </c>
    </row>
    <row r="43" spans="1:6" ht="30" x14ac:dyDescent="0.25">
      <c r="A43" s="23" t="s">
        <v>31</v>
      </c>
      <c r="B43" s="17" t="s">
        <v>687</v>
      </c>
      <c r="C43" s="14" t="s">
        <v>40</v>
      </c>
      <c r="D43" s="23" t="s">
        <v>685</v>
      </c>
      <c r="F43" s="2" t="s">
        <v>449</v>
      </c>
    </row>
    <row r="45" spans="1:6" s="2" customFormat="1" ht="45" x14ac:dyDescent="0.25">
      <c r="A45" s="6" t="s">
        <v>34</v>
      </c>
      <c r="B45" s="19" t="s">
        <v>33</v>
      </c>
      <c r="C45" s="6" t="s">
        <v>614</v>
      </c>
      <c r="D45" s="6"/>
      <c r="E45" s="6"/>
      <c r="F45" s="8" t="s">
        <v>610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8"/>
  <sheetViews>
    <sheetView tabSelected="1" zoomScale="80" zoomScaleNormal="80" workbookViewId="0"/>
  </sheetViews>
  <sheetFormatPr defaultColWidth="11.42578125" defaultRowHeight="15" x14ac:dyDescent="0.25"/>
  <cols>
    <col min="1" max="1" width="9.140625" style="1" customWidth="1"/>
    <col min="2" max="2" width="47" style="1" bestFit="1" customWidth="1"/>
    <col min="3" max="3" width="47" style="1" customWidth="1"/>
    <col min="4" max="4" width="39.140625" style="1" customWidth="1"/>
    <col min="5" max="5" width="27.28515625" style="1" bestFit="1" customWidth="1"/>
    <col min="6" max="6" width="24.140625" style="23" customWidth="1"/>
    <col min="7" max="7" width="9.7109375" style="1" customWidth="1"/>
    <col min="8" max="8" width="6.7109375" style="1" customWidth="1"/>
    <col min="9" max="9" width="15.4257812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30"/>
      <c r="B1" s="30"/>
      <c r="C1" s="30"/>
      <c r="D1" s="31" t="s">
        <v>39</v>
      </c>
      <c r="E1" s="30"/>
      <c r="F1" s="30"/>
      <c r="G1" s="30"/>
      <c r="H1" s="30"/>
      <c r="I1" s="30"/>
      <c r="J1" s="30"/>
      <c r="K1" s="32" t="s">
        <v>474</v>
      </c>
      <c r="L1" s="32"/>
      <c r="M1" s="32"/>
      <c r="N1" s="32"/>
      <c r="O1" s="32"/>
      <c r="P1" s="33" t="s">
        <v>475</v>
      </c>
      <c r="Q1" s="33"/>
      <c r="R1" s="33"/>
      <c r="S1" s="30"/>
      <c r="T1" s="30"/>
      <c r="U1" s="65" t="s">
        <v>60</v>
      </c>
      <c r="V1" s="65"/>
      <c r="W1" s="65"/>
      <c r="X1" s="65"/>
      <c r="Y1" s="65"/>
      <c r="Z1" s="65"/>
    </row>
    <row r="2" spans="1:26" s="5" customFormat="1" ht="15.6" x14ac:dyDescent="0.3">
      <c r="A2" s="34" t="s">
        <v>3</v>
      </c>
      <c r="B2" s="34" t="s">
        <v>36</v>
      </c>
      <c r="C2" s="34" t="s">
        <v>548</v>
      </c>
      <c r="D2" s="34" t="s">
        <v>547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3" x14ac:dyDescent="0.25">
      <c r="A3" s="35" t="s">
        <v>1</v>
      </c>
      <c r="B3" s="35" t="s">
        <v>0</v>
      </c>
      <c r="C3" s="35" t="s">
        <v>24</v>
      </c>
      <c r="D3" s="35" t="s">
        <v>41</v>
      </c>
      <c r="E3" s="35" t="s">
        <v>35</v>
      </c>
      <c r="F3" s="36" t="s">
        <v>628</v>
      </c>
      <c r="G3" s="37" t="s">
        <v>11</v>
      </c>
      <c r="H3" s="35" t="s">
        <v>7</v>
      </c>
      <c r="I3" s="35" t="s">
        <v>84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546</v>
      </c>
      <c r="P3" s="38" t="s">
        <v>476</v>
      </c>
      <c r="Q3" s="38" t="s">
        <v>477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50" customFormat="1" x14ac:dyDescent="0.25">
      <c r="A4" s="39" t="b">
        <v>0</v>
      </c>
      <c r="B4" s="39" t="s">
        <v>679</v>
      </c>
      <c r="C4" s="39" t="s">
        <v>681</v>
      </c>
      <c r="D4" s="39" t="s">
        <v>679</v>
      </c>
      <c r="E4" s="39" t="s">
        <v>67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3" customFormat="1" x14ac:dyDescent="0.25">
      <c r="A5" s="46"/>
      <c r="B5" s="46" t="s">
        <v>21</v>
      </c>
      <c r="C5" s="46"/>
      <c r="D5" s="46" t="s">
        <v>754</v>
      </c>
      <c r="E5" s="46" t="s">
        <v>755</v>
      </c>
      <c r="F5" s="46"/>
      <c r="G5" s="46" t="s">
        <v>103</v>
      </c>
      <c r="H5" s="46"/>
      <c r="I5" s="58" t="s">
        <v>756</v>
      </c>
      <c r="J5" s="46"/>
      <c r="K5" s="47"/>
      <c r="L5" s="47"/>
      <c r="M5" s="47"/>
      <c r="N5" s="47"/>
      <c r="O5" s="47"/>
      <c r="P5" s="62"/>
      <c r="Q5" s="47"/>
      <c r="R5" s="46"/>
      <c r="S5" s="46"/>
      <c r="T5" s="46"/>
      <c r="U5" s="46"/>
      <c r="V5" s="46"/>
      <c r="W5" s="46"/>
      <c r="X5" s="46"/>
      <c r="Y5" s="46"/>
      <c r="Z5" s="46"/>
    </row>
    <row r="6" spans="1:26" s="28" customFormat="1" x14ac:dyDescent="0.25">
      <c r="A6" s="42"/>
      <c r="B6" s="42" t="s">
        <v>22</v>
      </c>
      <c r="C6" s="42"/>
      <c r="D6" s="42" t="s">
        <v>757</v>
      </c>
      <c r="E6" s="42" t="s">
        <v>758</v>
      </c>
      <c r="F6" s="42"/>
      <c r="G6" s="42" t="s">
        <v>103</v>
      </c>
      <c r="H6" s="42"/>
      <c r="I6" s="45" t="s">
        <v>768</v>
      </c>
      <c r="J6" s="42" t="s">
        <v>769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2" t="s">
        <v>770</v>
      </c>
      <c r="Q6" s="43"/>
      <c r="R6" s="42" t="s">
        <v>683</v>
      </c>
      <c r="S6" s="42"/>
      <c r="T6" s="42"/>
      <c r="U6" s="42"/>
      <c r="V6" s="42"/>
      <c r="W6" s="42"/>
      <c r="X6" s="42"/>
      <c r="Y6" s="42"/>
      <c r="Z6" s="42"/>
    </row>
    <row r="7" spans="1:26" x14ac:dyDescent="0.25">
      <c r="B7" s="1" t="s">
        <v>21</v>
      </c>
      <c r="D7" s="1" t="s">
        <v>759</v>
      </c>
      <c r="E7" s="1" t="s">
        <v>760</v>
      </c>
      <c r="G7" s="23" t="s">
        <v>103</v>
      </c>
      <c r="I7" s="4" t="s">
        <v>761</v>
      </c>
    </row>
    <row r="8" spans="1:26" x14ac:dyDescent="0.25">
      <c r="B8" s="1" t="s">
        <v>21</v>
      </c>
      <c r="D8" s="1" t="s">
        <v>762</v>
      </c>
      <c r="E8" s="1" t="s">
        <v>763</v>
      </c>
      <c r="G8" s="23" t="s">
        <v>61</v>
      </c>
      <c r="I8" s="4" t="s">
        <v>764</v>
      </c>
    </row>
    <row r="9" spans="1:26" s="50" customFormat="1" x14ac:dyDescent="0.25">
      <c r="A9" s="39" t="b">
        <v>0</v>
      </c>
      <c r="B9" s="39" t="s">
        <v>679</v>
      </c>
      <c r="C9" s="39" t="s">
        <v>681</v>
      </c>
      <c r="D9" s="39" t="s">
        <v>679</v>
      </c>
      <c r="E9" s="39" t="s">
        <v>67</v>
      </c>
      <c r="F9" s="39"/>
      <c r="G9" s="39"/>
      <c r="H9" s="39"/>
      <c r="I9" s="39"/>
      <c r="J9" s="39"/>
      <c r="K9" s="40"/>
      <c r="L9" s="40"/>
      <c r="M9" s="40"/>
      <c r="N9" s="40"/>
      <c r="O9" s="40"/>
      <c r="P9" s="40"/>
      <c r="Q9" s="40"/>
      <c r="R9" s="39"/>
      <c r="S9" s="39"/>
      <c r="T9" s="39"/>
      <c r="U9" s="39"/>
      <c r="V9" s="39"/>
      <c r="W9" s="39"/>
      <c r="X9" s="39"/>
      <c r="Y9" s="39"/>
      <c r="Z9" s="39"/>
    </row>
    <row r="10" spans="1:26" s="23" customFormat="1" x14ac:dyDescent="0.25">
      <c r="A10" s="46"/>
      <c r="B10" s="46" t="s">
        <v>21</v>
      </c>
      <c r="C10" s="46"/>
      <c r="D10" s="46" t="s">
        <v>754</v>
      </c>
      <c r="E10" s="46" t="s">
        <v>755</v>
      </c>
      <c r="F10" s="46"/>
      <c r="G10" s="46" t="s">
        <v>103</v>
      </c>
      <c r="H10" s="46"/>
      <c r="I10" s="58" t="s">
        <v>756</v>
      </c>
      <c r="J10" s="46"/>
      <c r="K10" s="47"/>
      <c r="L10" s="47"/>
      <c r="M10" s="47"/>
      <c r="N10" s="47"/>
      <c r="O10" s="47"/>
      <c r="P10" s="62"/>
      <c r="Q10" s="47"/>
      <c r="R10" s="46"/>
      <c r="S10" s="46"/>
      <c r="T10" s="46"/>
      <c r="U10" s="46"/>
      <c r="V10" s="46"/>
      <c r="W10" s="46"/>
      <c r="X10" s="46"/>
      <c r="Y10" s="46"/>
      <c r="Z10" s="46"/>
    </row>
    <row r="11" spans="1:26" s="28" customFormat="1" x14ac:dyDescent="0.25">
      <c r="A11" s="42"/>
      <c r="B11" s="42" t="s">
        <v>22</v>
      </c>
      <c r="C11" s="42"/>
      <c r="D11" s="42" t="s">
        <v>757</v>
      </c>
      <c r="E11" s="42" t="s">
        <v>758</v>
      </c>
      <c r="F11" s="42"/>
      <c r="G11" s="42" t="s">
        <v>103</v>
      </c>
      <c r="H11" s="42"/>
      <c r="I11" s="45" t="s">
        <v>768</v>
      </c>
      <c r="J11" s="42" t="s">
        <v>778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2" t="s">
        <v>779</v>
      </c>
      <c r="Q11" s="43"/>
      <c r="R11" s="42" t="s">
        <v>683</v>
      </c>
      <c r="S11" s="42"/>
      <c r="T11" s="42"/>
      <c r="U11" s="42"/>
      <c r="V11" s="42"/>
      <c r="W11" s="42"/>
      <c r="X11" s="42"/>
      <c r="Y11" s="42"/>
      <c r="Z11" s="42"/>
    </row>
    <row r="12" spans="1:26" s="23" customFormat="1" x14ac:dyDescent="0.25">
      <c r="B12" s="23" t="s">
        <v>21</v>
      </c>
      <c r="D12" s="23" t="s">
        <v>759</v>
      </c>
      <c r="E12" s="23" t="s">
        <v>760</v>
      </c>
      <c r="G12" s="23" t="s">
        <v>103</v>
      </c>
      <c r="I12" s="4" t="s">
        <v>761</v>
      </c>
      <c r="J12" s="4"/>
    </row>
    <row r="13" spans="1:26" s="23" customFormat="1" x14ac:dyDescent="0.25">
      <c r="B13" s="23" t="s">
        <v>21</v>
      </c>
      <c r="D13" s="23" t="s">
        <v>762</v>
      </c>
      <c r="E13" s="23" t="s">
        <v>763</v>
      </c>
      <c r="G13" s="23" t="s">
        <v>61</v>
      </c>
      <c r="I13" s="4" t="s">
        <v>764</v>
      </c>
      <c r="J13" s="4"/>
    </row>
    <row r="14" spans="1:26" s="50" customFormat="1" x14ac:dyDescent="0.25">
      <c r="A14" s="39" t="b">
        <v>1</v>
      </c>
      <c r="B14" s="39" t="s">
        <v>679</v>
      </c>
      <c r="C14" s="39" t="s">
        <v>681</v>
      </c>
      <c r="D14" s="39" t="s">
        <v>679</v>
      </c>
      <c r="E14" s="39" t="s">
        <v>67</v>
      </c>
      <c r="F14" s="39"/>
      <c r="G14" s="39"/>
      <c r="H14" s="39"/>
      <c r="I14" s="39"/>
      <c r="J14" s="39"/>
      <c r="K14" s="40"/>
      <c r="L14" s="40"/>
      <c r="M14" s="40"/>
      <c r="N14" s="40"/>
      <c r="O14" s="40"/>
      <c r="P14" s="40"/>
      <c r="Q14" s="40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3" customFormat="1" x14ac:dyDescent="0.25">
      <c r="A15" s="46"/>
      <c r="B15" s="46" t="s">
        <v>21</v>
      </c>
      <c r="C15" s="46"/>
      <c r="D15" s="46" t="s">
        <v>754</v>
      </c>
      <c r="E15" s="46" t="s">
        <v>755</v>
      </c>
      <c r="F15" s="46"/>
      <c r="G15" s="46" t="s">
        <v>103</v>
      </c>
      <c r="H15" s="46"/>
      <c r="I15" s="58" t="s">
        <v>756</v>
      </c>
      <c r="J15" s="46"/>
      <c r="K15" s="47"/>
      <c r="L15" s="47"/>
      <c r="M15" s="47"/>
      <c r="N15" s="47"/>
      <c r="O15" s="47"/>
      <c r="P15" s="62"/>
      <c r="Q15" s="47"/>
      <c r="R15" s="46"/>
      <c r="S15" s="46"/>
      <c r="T15" s="46"/>
      <c r="U15" s="46"/>
      <c r="V15" s="46"/>
      <c r="W15" s="46"/>
      <c r="X15" s="46"/>
      <c r="Y15" s="46"/>
      <c r="Z15" s="46"/>
    </row>
    <row r="16" spans="1:26" s="23" customFormat="1" x14ac:dyDescent="0.25">
      <c r="A16" s="46"/>
      <c r="B16" s="46" t="s">
        <v>21</v>
      </c>
      <c r="C16" s="46"/>
      <c r="D16" s="46" t="s">
        <v>789</v>
      </c>
      <c r="E16" s="46" t="s">
        <v>790</v>
      </c>
      <c r="F16" s="46"/>
      <c r="G16" s="46" t="s">
        <v>103</v>
      </c>
      <c r="H16" s="46"/>
      <c r="I16" s="64" t="s">
        <v>791</v>
      </c>
      <c r="J16" s="46"/>
      <c r="K16" s="47"/>
      <c r="L16" s="47"/>
      <c r="M16" s="47"/>
      <c r="N16" s="47"/>
      <c r="O16" s="47"/>
      <c r="P16" s="62"/>
      <c r="Q16" s="47"/>
      <c r="R16" s="46"/>
      <c r="S16" s="46"/>
      <c r="T16" s="46"/>
      <c r="U16" s="46"/>
      <c r="V16" s="46"/>
      <c r="W16" s="46"/>
      <c r="X16" s="46"/>
      <c r="Y16" s="46"/>
      <c r="Z16" s="46"/>
    </row>
    <row r="17" spans="1:26" s="28" customFormat="1" x14ac:dyDescent="0.25">
      <c r="A17" s="42"/>
      <c r="B17" s="42" t="s">
        <v>22</v>
      </c>
      <c r="C17" s="42"/>
      <c r="D17" s="42" t="s">
        <v>757</v>
      </c>
      <c r="E17" s="42" t="s">
        <v>758</v>
      </c>
      <c r="F17" s="42"/>
      <c r="G17" s="42" t="s">
        <v>103</v>
      </c>
      <c r="H17" s="42"/>
      <c r="I17" s="45" t="s">
        <v>786</v>
      </c>
      <c r="J17" s="42" t="s">
        <v>787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2" t="s">
        <v>788</v>
      </c>
      <c r="Q17" s="43"/>
      <c r="R17" s="42" t="s">
        <v>683</v>
      </c>
      <c r="S17" s="42"/>
      <c r="T17" s="42"/>
      <c r="U17" s="42"/>
      <c r="V17" s="42"/>
      <c r="W17" s="42"/>
      <c r="X17" s="42"/>
      <c r="Y17" s="42"/>
      <c r="Z17" s="42"/>
    </row>
    <row r="18" spans="1:26" s="23" customFormat="1" x14ac:dyDescent="0.25">
      <c r="B18" s="23" t="s">
        <v>21</v>
      </c>
      <c r="D18" s="23" t="s">
        <v>759</v>
      </c>
      <c r="E18" s="23" t="s">
        <v>760</v>
      </c>
      <c r="G18" s="23" t="s">
        <v>103</v>
      </c>
      <c r="I18" s="4" t="s">
        <v>761</v>
      </c>
      <c r="J18" s="4"/>
    </row>
    <row r="19" spans="1:26" s="23" customFormat="1" x14ac:dyDescent="0.25">
      <c r="B19" s="23" t="s">
        <v>21</v>
      </c>
      <c r="D19" s="23" t="s">
        <v>762</v>
      </c>
      <c r="E19" s="23" t="s">
        <v>763</v>
      </c>
      <c r="G19" s="23" t="s">
        <v>61</v>
      </c>
      <c r="I19" s="4" t="s">
        <v>764</v>
      </c>
      <c r="J19" s="4"/>
    </row>
    <row r="20" spans="1:26" s="22" customFormat="1" ht="15.75" customHeight="1" x14ac:dyDescent="0.25">
      <c r="A20" s="39" t="b">
        <v>0</v>
      </c>
      <c r="B20" s="39" t="s">
        <v>680</v>
      </c>
      <c r="C20" s="39" t="s">
        <v>682</v>
      </c>
      <c r="D20" s="39" t="s">
        <v>680</v>
      </c>
      <c r="E20" s="39" t="s">
        <v>67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s="61" customFormat="1" ht="15.75" customHeight="1" x14ac:dyDescent="0.25">
      <c r="A21" s="60"/>
      <c r="B21" s="60" t="s">
        <v>22</v>
      </c>
      <c r="C21" s="60"/>
      <c r="D21" s="60" t="s">
        <v>743</v>
      </c>
      <c r="E21" s="60" t="s">
        <v>745</v>
      </c>
      <c r="F21" s="60"/>
      <c r="G21" s="60" t="s">
        <v>61</v>
      </c>
      <c r="H21" s="60"/>
      <c r="I21" s="63" t="s">
        <v>773</v>
      </c>
      <c r="J21" s="60" t="s">
        <v>771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 t="s">
        <v>747</v>
      </c>
      <c r="Q21" s="60"/>
      <c r="R21" s="60" t="s">
        <v>683</v>
      </c>
      <c r="S21" s="60"/>
      <c r="T21" s="60"/>
      <c r="U21" s="60"/>
      <c r="V21" s="60"/>
      <c r="W21" s="60"/>
      <c r="X21" s="60"/>
      <c r="Y21" s="60"/>
      <c r="Z21" s="60"/>
    </row>
    <row r="22" spans="1:26" s="61" customFormat="1" ht="15.75" customHeight="1" x14ac:dyDescent="0.25">
      <c r="A22" s="60"/>
      <c r="B22" s="60" t="s">
        <v>22</v>
      </c>
      <c r="C22" s="60"/>
      <c r="D22" s="60" t="s">
        <v>744</v>
      </c>
      <c r="E22" s="60" t="s">
        <v>746</v>
      </c>
      <c r="F22" s="60"/>
      <c r="G22" s="60" t="s">
        <v>61</v>
      </c>
      <c r="H22" s="60"/>
      <c r="I22" s="63" t="s">
        <v>773</v>
      </c>
      <c r="J22" s="60" t="s">
        <v>772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 t="s">
        <v>748</v>
      </c>
      <c r="Q22" s="60"/>
      <c r="R22" s="60" t="s">
        <v>683</v>
      </c>
      <c r="S22" s="60"/>
      <c r="T22" s="60"/>
      <c r="U22" s="60"/>
      <c r="V22" s="60"/>
      <c r="W22" s="60"/>
      <c r="X22" s="60"/>
      <c r="Y22" s="60"/>
      <c r="Z22" s="60"/>
    </row>
    <row r="23" spans="1:26" s="29" customFormat="1" ht="15.75" customHeight="1" x14ac:dyDescent="0.25">
      <c r="A23" s="49" t="b">
        <v>1</v>
      </c>
      <c r="B23" s="49" t="s">
        <v>712</v>
      </c>
      <c r="C23" s="49" t="s">
        <v>713</v>
      </c>
      <c r="D23" s="49" t="s">
        <v>712</v>
      </c>
      <c r="E23" s="49" t="s">
        <v>159</v>
      </c>
      <c r="F23" s="49"/>
      <c r="G23" s="49"/>
      <c r="H23" s="49"/>
      <c r="I23" s="49"/>
      <c r="J23" s="49"/>
      <c r="K23" s="49"/>
      <c r="L23" s="49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customFormat="1" ht="15.6" customHeight="1" x14ac:dyDescent="0.25">
      <c r="A24" s="50" t="b">
        <v>0</v>
      </c>
      <c r="B24" s="51" t="s">
        <v>715</v>
      </c>
      <c r="C24" s="51" t="s">
        <v>716</v>
      </c>
      <c r="D24" s="51" t="s">
        <v>716</v>
      </c>
      <c r="E24" s="51" t="s">
        <v>67</v>
      </c>
      <c r="F24" s="51"/>
      <c r="G24" s="51"/>
      <c r="H24" s="51"/>
      <c r="I24" s="51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spans="1:26" customFormat="1" ht="15.75" x14ac:dyDescent="0.25">
      <c r="A25" s="56" t="b">
        <v>0</v>
      </c>
      <c r="B25" s="56" t="s">
        <v>717</v>
      </c>
      <c r="C25" s="56" t="s">
        <v>718</v>
      </c>
      <c r="D25" s="56" t="s">
        <v>718</v>
      </c>
      <c r="E25" s="56" t="s">
        <v>232</v>
      </c>
      <c r="F25" s="56"/>
      <c r="G25" s="56"/>
      <c r="H25" s="56"/>
      <c r="I25" s="56"/>
      <c r="J25" s="56"/>
      <c r="K25" s="56"/>
      <c r="L25" s="56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</row>
    <row r="26" spans="1:26" customFormat="1" ht="15.75" x14ac:dyDescent="0.25">
      <c r="A26" s="53"/>
      <c r="B26" s="53" t="s">
        <v>21</v>
      </c>
      <c r="C26" s="53"/>
      <c r="D26" s="53" t="s">
        <v>719</v>
      </c>
      <c r="E26" s="53" t="s">
        <v>720</v>
      </c>
      <c r="F26" s="53"/>
      <c r="G26" s="53" t="s">
        <v>61</v>
      </c>
      <c r="H26" s="53"/>
      <c r="I26" s="53" t="s">
        <v>721</v>
      </c>
      <c r="J26" s="53"/>
      <c r="K26" s="53"/>
      <c r="L26" s="53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spans="1:26" customFormat="1" ht="15.6" customHeight="1" x14ac:dyDescent="0.25">
      <c r="A27" s="56" t="b">
        <v>0</v>
      </c>
      <c r="B27" s="56" t="s">
        <v>722</v>
      </c>
      <c r="C27" s="56" t="s">
        <v>723</v>
      </c>
      <c r="D27" s="56" t="s">
        <v>724</v>
      </c>
      <c r="E27" s="56" t="s">
        <v>232</v>
      </c>
      <c r="F27" s="56"/>
      <c r="G27" s="56"/>
      <c r="H27" s="56"/>
      <c r="I27" s="56"/>
      <c r="J27" s="56"/>
      <c r="K27" s="56"/>
      <c r="L27" s="56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</row>
    <row r="28" spans="1:26" ht="15.6" customHeight="1" x14ac:dyDescent="0.25">
      <c r="A28" s="53"/>
      <c r="B28" s="53" t="s">
        <v>21</v>
      </c>
      <c r="C28" s="53"/>
      <c r="D28" s="53" t="s">
        <v>725</v>
      </c>
      <c r="E28" s="53" t="s">
        <v>726</v>
      </c>
      <c r="F28" s="53"/>
      <c r="G28" s="53" t="s">
        <v>103</v>
      </c>
      <c r="H28" s="53"/>
      <c r="I28" s="58" t="s">
        <v>727</v>
      </c>
      <c r="J28" s="53"/>
      <c r="K28" s="53"/>
      <c r="L28" s="53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customFormat="1" ht="15.75" x14ac:dyDescent="0.25">
      <c r="A29" s="53"/>
      <c r="B29" s="53" t="s">
        <v>21</v>
      </c>
      <c r="C29" s="53"/>
      <c r="D29" s="53" t="s">
        <v>728</v>
      </c>
      <c r="E29" s="53" t="s">
        <v>729</v>
      </c>
      <c r="F29" s="53"/>
      <c r="G29" s="53" t="s">
        <v>103</v>
      </c>
      <c r="H29" s="53"/>
      <c r="I29" s="52" t="s">
        <v>730</v>
      </c>
      <c r="J29" s="53"/>
      <c r="K29" s="53"/>
      <c r="L29" s="53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spans="1:26" ht="15.75" x14ac:dyDescent="0.25">
      <c r="A30" s="54"/>
      <c r="B30" s="53" t="s">
        <v>21</v>
      </c>
      <c r="C30" s="53"/>
      <c r="D30" s="53" t="s">
        <v>731</v>
      </c>
      <c r="E30" s="53" t="s">
        <v>732</v>
      </c>
      <c r="F30" s="53"/>
      <c r="G30" s="53" t="s">
        <v>103</v>
      </c>
      <c r="H30" s="53"/>
      <c r="I30" s="53" t="s">
        <v>733</v>
      </c>
      <c r="J30" s="53"/>
      <c r="K30" s="53"/>
      <c r="L30" s="53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spans="1:26" ht="15.75" x14ac:dyDescent="0.25">
      <c r="A31" s="56" t="b">
        <v>0</v>
      </c>
      <c r="B31" s="56" t="s">
        <v>734</v>
      </c>
      <c r="C31" s="56" t="s">
        <v>735</v>
      </c>
      <c r="D31" s="56" t="s">
        <v>736</v>
      </c>
      <c r="E31" s="56" t="s">
        <v>232</v>
      </c>
      <c r="F31" s="56"/>
      <c r="G31" s="56"/>
      <c r="H31" s="56"/>
      <c r="I31" s="56"/>
      <c r="J31" s="56"/>
      <c r="K31" s="56"/>
      <c r="L31" s="56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</row>
    <row r="32" spans="1:26" ht="15.75" x14ac:dyDescent="0.25">
      <c r="A32" s="53"/>
      <c r="B32" s="53" t="s">
        <v>21</v>
      </c>
      <c r="C32" s="53"/>
      <c r="D32" s="53" t="s">
        <v>725</v>
      </c>
      <c r="E32" s="53" t="s">
        <v>726</v>
      </c>
      <c r="F32" s="53"/>
      <c r="G32" s="53" t="s">
        <v>103</v>
      </c>
      <c r="H32" s="53"/>
      <c r="I32" s="58" t="s">
        <v>727</v>
      </c>
      <c r="J32" s="53"/>
      <c r="K32" s="53"/>
      <c r="L32" s="53"/>
      <c r="M32" s="55"/>
      <c r="N32" s="55"/>
      <c r="O32" s="55"/>
      <c r="P32" s="55"/>
      <c r="Q32" s="55"/>
      <c r="R32" s="54"/>
      <c r="S32" s="54"/>
      <c r="T32" s="54"/>
      <c r="U32" s="54"/>
      <c r="V32" s="54"/>
      <c r="W32" s="54"/>
      <c r="X32" s="54"/>
      <c r="Y32" s="54"/>
      <c r="Z32" s="54"/>
    </row>
    <row r="33" spans="1:26" ht="15.75" x14ac:dyDescent="0.25">
      <c r="A33" s="54"/>
      <c r="B33" s="53" t="s">
        <v>21</v>
      </c>
      <c r="C33" s="53"/>
      <c r="D33" s="53" t="s">
        <v>728</v>
      </c>
      <c r="E33" s="53" t="s">
        <v>729</v>
      </c>
      <c r="F33" s="53"/>
      <c r="G33" s="53" t="s">
        <v>103</v>
      </c>
      <c r="H33" s="53"/>
      <c r="I33" s="52" t="s">
        <v>730</v>
      </c>
      <c r="J33" s="53"/>
      <c r="K33" s="53"/>
      <c r="L33" s="53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 ht="15.75" x14ac:dyDescent="0.25">
      <c r="A34" s="53"/>
      <c r="B34" s="53" t="s">
        <v>21</v>
      </c>
      <c r="C34" s="53"/>
      <c r="D34" s="53" t="s">
        <v>731</v>
      </c>
      <c r="E34" s="53" t="s">
        <v>732</v>
      </c>
      <c r="F34" s="53"/>
      <c r="G34" s="53" t="s">
        <v>103</v>
      </c>
      <c r="H34" s="53"/>
      <c r="I34" s="53" t="s">
        <v>733</v>
      </c>
      <c r="J34" s="53"/>
      <c r="K34" s="53"/>
      <c r="L34" s="53"/>
      <c r="M34" s="53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spans="1:26" ht="15.75" x14ac:dyDescent="0.25">
      <c r="A35" s="53"/>
      <c r="B35" s="53" t="s">
        <v>21</v>
      </c>
      <c r="C35" s="53"/>
      <c r="D35" s="53" t="s">
        <v>739</v>
      </c>
      <c r="E35" s="53" t="s">
        <v>741</v>
      </c>
      <c r="F35" s="53"/>
      <c r="G35" s="53" t="s">
        <v>103</v>
      </c>
      <c r="H35" s="53"/>
      <c r="I35" s="53" t="s">
        <v>737</v>
      </c>
      <c r="J35" s="53"/>
      <c r="K35" s="53"/>
      <c r="L35" s="53"/>
      <c r="M35" s="55"/>
      <c r="N35" s="55"/>
      <c r="O35" s="55"/>
      <c r="P35" s="55"/>
      <c r="Q35" s="55"/>
      <c r="R35" s="54"/>
      <c r="S35" s="54"/>
      <c r="T35" s="54"/>
      <c r="U35" s="54"/>
      <c r="V35" s="54"/>
      <c r="W35" s="54"/>
      <c r="X35" s="54"/>
      <c r="Y35" s="54"/>
      <c r="Z35" s="54"/>
    </row>
    <row r="36" spans="1:26" ht="15.75" x14ac:dyDescent="0.25">
      <c r="A36" s="15"/>
      <c r="B36" s="53" t="s">
        <v>21</v>
      </c>
      <c r="C36" s="53"/>
      <c r="D36" s="53" t="s">
        <v>740</v>
      </c>
      <c r="E36" s="53" t="s">
        <v>742</v>
      </c>
      <c r="F36" s="53"/>
      <c r="G36" s="53" t="s">
        <v>103</v>
      </c>
      <c r="H36" s="53"/>
      <c r="I36" s="53" t="s">
        <v>738</v>
      </c>
      <c r="J36" s="10"/>
      <c r="K36" s="10"/>
      <c r="L36" s="10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52" customFormat="1" ht="15.75" customHeight="1" x14ac:dyDescent="0.25">
      <c r="A37" s="39" t="b">
        <v>1</v>
      </c>
      <c r="B37" s="39" t="s">
        <v>680</v>
      </c>
      <c r="C37" s="39" t="s">
        <v>682</v>
      </c>
      <c r="D37" s="39" t="s">
        <v>680</v>
      </c>
      <c r="E37" s="39" t="s">
        <v>67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s="23" customFormat="1" ht="15.75" customHeight="1" x14ac:dyDescent="0.25">
      <c r="A38" s="46"/>
      <c r="B38" s="46" t="s">
        <v>21</v>
      </c>
      <c r="C38" s="46"/>
      <c r="D38" s="46" t="s">
        <v>743</v>
      </c>
      <c r="E38" s="46" t="s">
        <v>745</v>
      </c>
      <c r="F38" s="46"/>
      <c r="G38" s="46" t="s">
        <v>61</v>
      </c>
      <c r="H38" s="46"/>
      <c r="I38" s="64" t="s">
        <v>773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s="23" customFormat="1" ht="15.75" customHeight="1" x14ac:dyDescent="0.25">
      <c r="A39" s="46"/>
      <c r="B39" s="46" t="s">
        <v>21</v>
      </c>
      <c r="C39" s="46"/>
      <c r="D39" s="46" t="s">
        <v>744</v>
      </c>
      <c r="E39" s="46" t="s">
        <v>746</v>
      </c>
      <c r="F39" s="46"/>
      <c r="G39" s="46" t="s">
        <v>61</v>
      </c>
      <c r="H39" s="46"/>
      <c r="I39" s="64" t="s">
        <v>773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41"/>
      <c r="P43" s="41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0"/>
      <c r="O49" s="41"/>
      <c r="P49" s="41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x14ac:dyDescent="0.25">
      <c r="A56" s="10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41"/>
      <c r="P56" s="41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41"/>
      <c r="P58" s="41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41"/>
      <c r="P59" s="41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41"/>
      <c r="P61" s="41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41"/>
      <c r="P63" s="41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41"/>
      <c r="P65" s="41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41"/>
      <c r="P67" s="41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zoomScale="80" zoomScaleNormal="80"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28.140625" style="1" bestFit="1" customWidth="1"/>
    <col min="2" max="2" width="14" style="23" customWidth="1"/>
    <col min="3" max="3" width="28.140625" style="1" customWidth="1"/>
    <col min="4" max="4" width="67.5703125" style="1" customWidth="1"/>
    <col min="5" max="5" width="15.28515625" style="1" bestFit="1" customWidth="1"/>
    <col min="6" max="6" width="14.28515625" style="1" bestFit="1" customWidth="1"/>
    <col min="7" max="8" width="11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3" customFormat="1" ht="18" x14ac:dyDescent="0.35">
      <c r="A1" s="30"/>
      <c r="B1" s="30"/>
      <c r="C1" s="30"/>
      <c r="D1" s="31"/>
      <c r="E1" s="31" t="s">
        <v>468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460</v>
      </c>
      <c r="B2" s="35" t="s">
        <v>629</v>
      </c>
      <c r="C2" s="35" t="s">
        <v>615</v>
      </c>
      <c r="D2" s="35" t="s">
        <v>461</v>
      </c>
      <c r="E2" s="35" t="s">
        <v>7</v>
      </c>
      <c r="F2" s="35" t="s">
        <v>11</v>
      </c>
      <c r="G2" s="35" t="s">
        <v>616</v>
      </c>
      <c r="H2" s="35" t="s">
        <v>617</v>
      </c>
      <c r="I2" s="35" t="s">
        <v>618</v>
      </c>
      <c r="J2" s="35" t="s">
        <v>619</v>
      </c>
      <c r="K2" s="35" t="s">
        <v>620</v>
      </c>
      <c r="L2" s="35" t="s">
        <v>621</v>
      </c>
      <c r="M2" s="35"/>
    </row>
    <row r="3" spans="1:13" s="9" customFormat="1" ht="46.9" x14ac:dyDescent="0.3">
      <c r="A3" s="35" t="s">
        <v>622</v>
      </c>
      <c r="B3" s="35" t="s">
        <v>630</v>
      </c>
      <c r="C3" s="35" t="s">
        <v>623</v>
      </c>
      <c r="D3" s="35" t="s">
        <v>624</v>
      </c>
      <c r="E3" s="35"/>
      <c r="F3" s="35" t="s">
        <v>625</v>
      </c>
      <c r="G3" s="35" t="s">
        <v>462</v>
      </c>
      <c r="H3" s="35" t="s">
        <v>462</v>
      </c>
      <c r="I3" s="35" t="s">
        <v>462</v>
      </c>
      <c r="J3" s="37" t="s">
        <v>626</v>
      </c>
      <c r="K3" s="35" t="s">
        <v>626</v>
      </c>
      <c r="L3" s="35" t="s">
        <v>627</v>
      </c>
      <c r="M3" s="35"/>
    </row>
    <row r="4" spans="1:13" s="23" customFormat="1" x14ac:dyDescent="0.25">
      <c r="A4" s="15" t="s">
        <v>688</v>
      </c>
      <c r="B4" s="22" t="s">
        <v>689</v>
      </c>
      <c r="C4" s="15" t="s">
        <v>690</v>
      </c>
      <c r="D4" s="15" t="s">
        <v>684</v>
      </c>
      <c r="E4" s="15" t="s">
        <v>469</v>
      </c>
      <c r="F4" s="15" t="s">
        <v>63</v>
      </c>
      <c r="G4" s="15" t="b">
        <v>0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 x14ac:dyDescent="0.25">
      <c r="A5" s="46" t="s">
        <v>691</v>
      </c>
      <c r="B5" s="23" t="s">
        <v>692</v>
      </c>
      <c r="C5" s="46" t="s">
        <v>693</v>
      </c>
      <c r="D5" s="46" t="s">
        <v>694</v>
      </c>
      <c r="E5" s="46" t="s">
        <v>469</v>
      </c>
      <c r="F5" s="46" t="s">
        <v>63</v>
      </c>
      <c r="G5" s="46" t="b">
        <v>0</v>
      </c>
      <c r="H5" s="46" t="b">
        <v>1</v>
      </c>
      <c r="I5" s="46" t="b">
        <v>0</v>
      </c>
      <c r="J5" s="15"/>
      <c r="K5" s="15"/>
      <c r="L5" s="15"/>
      <c r="M5" s="15"/>
    </row>
    <row r="6" spans="1:13" s="23" customFormat="1" x14ac:dyDescent="0.25">
      <c r="A6" s="46" t="s">
        <v>695</v>
      </c>
      <c r="B6" s="23" t="s">
        <v>696</v>
      </c>
      <c r="C6" s="46" t="s">
        <v>697</v>
      </c>
      <c r="D6" s="46" t="s">
        <v>698</v>
      </c>
      <c r="E6" s="46" t="s">
        <v>469</v>
      </c>
      <c r="F6" s="46" t="s">
        <v>63</v>
      </c>
      <c r="G6" s="46" t="b">
        <v>0</v>
      </c>
      <c r="H6" s="46" t="b">
        <v>1</v>
      </c>
      <c r="I6" s="46" t="b">
        <v>0</v>
      </c>
      <c r="J6" s="15"/>
      <c r="K6" s="15"/>
      <c r="L6" s="15"/>
      <c r="M6" s="15"/>
    </row>
    <row r="7" spans="1:13" x14ac:dyDescent="0.25">
      <c r="A7" s="15" t="s">
        <v>646</v>
      </c>
      <c r="B7" s="15"/>
      <c r="C7" s="15"/>
      <c r="D7" s="15" t="s">
        <v>648</v>
      </c>
      <c r="E7" s="15" t="s">
        <v>647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x14ac:dyDescent="0.25">
      <c r="A8" s="15" t="s">
        <v>699</v>
      </c>
      <c r="B8" s="15"/>
      <c r="C8" s="15"/>
      <c r="D8" s="15" t="s">
        <v>700</v>
      </c>
      <c r="E8" s="15" t="s">
        <v>701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x14ac:dyDescent="0.25">
      <c r="A9" s="15" t="s">
        <v>702</v>
      </c>
      <c r="B9" s="15"/>
      <c r="C9" s="15"/>
      <c r="D9" s="15" t="s">
        <v>703</v>
      </c>
      <c r="E9" s="15" t="s">
        <v>701</v>
      </c>
      <c r="F9" s="15" t="s">
        <v>63</v>
      </c>
      <c r="G9" s="15" t="b">
        <v>0</v>
      </c>
      <c r="H9" s="15" t="b">
        <v>1</v>
      </c>
      <c r="I9" s="15" t="b">
        <v>0</v>
      </c>
    </row>
    <row r="10" spans="1:13" x14ac:dyDescent="0.25">
      <c r="A10" s="15" t="s">
        <v>704</v>
      </c>
      <c r="B10" s="15"/>
      <c r="C10" s="15"/>
      <c r="D10" s="15" t="s">
        <v>705</v>
      </c>
      <c r="E10" s="15" t="s">
        <v>701</v>
      </c>
      <c r="F10" s="15" t="s">
        <v>63</v>
      </c>
      <c r="G10" s="15" t="b">
        <v>0</v>
      </c>
      <c r="H10" s="15" t="b">
        <v>1</v>
      </c>
      <c r="I10" s="15" t="b">
        <v>0</v>
      </c>
    </row>
    <row r="11" spans="1:13" x14ac:dyDescent="0.25">
      <c r="A11" s="15" t="s">
        <v>706</v>
      </c>
      <c r="B11" s="15"/>
      <c r="C11" s="15"/>
      <c r="D11" s="15" t="s">
        <v>707</v>
      </c>
      <c r="E11" s="15" t="s">
        <v>708</v>
      </c>
      <c r="F11" s="15" t="s">
        <v>63</v>
      </c>
      <c r="G11" s="15" t="b">
        <v>0</v>
      </c>
      <c r="H11" s="15" t="b">
        <v>1</v>
      </c>
      <c r="I11" s="15" t="b">
        <v>0</v>
      </c>
    </row>
    <row r="12" spans="1:13" x14ac:dyDescent="0.25">
      <c r="A12" s="15" t="s">
        <v>709</v>
      </c>
      <c r="B12" s="15"/>
      <c r="C12" s="15"/>
      <c r="D12" s="15" t="s">
        <v>710</v>
      </c>
      <c r="E12" s="15" t="s">
        <v>708</v>
      </c>
      <c r="F12" s="15" t="s">
        <v>63</v>
      </c>
      <c r="G12" s="15" t="b">
        <v>0</v>
      </c>
      <c r="H12" s="15" t="b">
        <v>1</v>
      </c>
      <c r="I12" s="15" t="b">
        <v>0</v>
      </c>
    </row>
    <row r="13" spans="1:13" x14ac:dyDescent="0.25">
      <c r="A13" s="46" t="s">
        <v>749</v>
      </c>
      <c r="B13" s="22"/>
      <c r="D13" s="46" t="s">
        <v>751</v>
      </c>
      <c r="E13" s="46" t="s">
        <v>708</v>
      </c>
      <c r="F13" s="46" t="s">
        <v>63</v>
      </c>
      <c r="G13" s="59" t="b">
        <v>0</v>
      </c>
      <c r="H13" s="59" t="b">
        <v>1</v>
      </c>
      <c r="I13" s="59" t="b">
        <v>0</v>
      </c>
    </row>
    <row r="14" spans="1:13" x14ac:dyDescent="0.25">
      <c r="A14" s="46" t="s">
        <v>750</v>
      </c>
      <c r="B14" s="22"/>
      <c r="D14" s="46" t="s">
        <v>752</v>
      </c>
      <c r="E14" s="46" t="s">
        <v>708</v>
      </c>
      <c r="F14" s="46" t="s">
        <v>63</v>
      </c>
      <c r="G14" s="59" t="b">
        <v>0</v>
      </c>
      <c r="H14" s="59" t="b">
        <v>1</v>
      </c>
      <c r="I14" s="59" t="b">
        <v>0</v>
      </c>
    </row>
    <row r="15" spans="1:13" x14ac:dyDescent="0.25">
      <c r="A15" s="46" t="s">
        <v>753</v>
      </c>
      <c r="B15" s="52"/>
      <c r="C15" s="23"/>
      <c r="D15" s="46" t="s">
        <v>765</v>
      </c>
      <c r="E15" s="46"/>
      <c r="F15" s="46" t="s">
        <v>103</v>
      </c>
      <c r="G15" s="46" t="b">
        <v>0</v>
      </c>
      <c r="H15" s="46" t="b">
        <v>1</v>
      </c>
      <c r="I15" s="46" t="b">
        <v>1</v>
      </c>
    </row>
    <row r="16" spans="1:13" x14ac:dyDescent="0.25">
      <c r="A16" s="46" t="s">
        <v>766</v>
      </c>
      <c r="B16" s="22"/>
      <c r="D16" s="46" t="s">
        <v>767</v>
      </c>
      <c r="E16" s="46" t="s">
        <v>783</v>
      </c>
      <c r="F16" s="46" t="s">
        <v>64</v>
      </c>
      <c r="G16" s="46" t="b">
        <v>0</v>
      </c>
      <c r="H16" s="46" t="b">
        <v>1</v>
      </c>
      <c r="I16" s="46" t="b">
        <v>1</v>
      </c>
    </row>
    <row r="17" spans="1:9" s="23" customFormat="1" x14ac:dyDescent="0.25">
      <c r="A17" s="46" t="s">
        <v>774</v>
      </c>
      <c r="B17" s="52"/>
      <c r="D17" s="46" t="s">
        <v>775</v>
      </c>
      <c r="E17" s="46" t="s">
        <v>780</v>
      </c>
      <c r="F17" s="46" t="s">
        <v>64</v>
      </c>
      <c r="G17" s="46" t="b">
        <v>0</v>
      </c>
      <c r="H17" s="46" t="b">
        <v>1</v>
      </c>
      <c r="I17" s="46" t="b">
        <v>1</v>
      </c>
    </row>
    <row r="18" spans="1:9" s="23" customFormat="1" x14ac:dyDescent="0.25">
      <c r="A18" s="46" t="s">
        <v>776</v>
      </c>
      <c r="B18" s="52"/>
      <c r="D18" s="46" t="s">
        <v>777</v>
      </c>
      <c r="E18" s="46" t="s">
        <v>781</v>
      </c>
      <c r="F18" s="46" t="s">
        <v>63</v>
      </c>
      <c r="G18" s="46" t="b">
        <v>0</v>
      </c>
      <c r="H18" s="46" t="b">
        <v>1</v>
      </c>
      <c r="I18" s="46" t="b">
        <v>1</v>
      </c>
    </row>
    <row r="19" spans="1:9" x14ac:dyDescent="0.25">
      <c r="A19" s="46" t="s">
        <v>782</v>
      </c>
      <c r="B19" s="22"/>
      <c r="D19" s="46" t="s">
        <v>784</v>
      </c>
      <c r="E19" s="46" t="s">
        <v>783</v>
      </c>
      <c r="F19" s="46" t="s">
        <v>64</v>
      </c>
      <c r="G19" s="46" t="b">
        <v>0</v>
      </c>
      <c r="H19" s="46" t="b">
        <v>1</v>
      </c>
      <c r="I19" s="46" t="b">
        <v>1</v>
      </c>
    </row>
    <row r="20" spans="1:9" x14ac:dyDescent="0.25">
      <c r="B20" s="22"/>
    </row>
    <row r="21" spans="1:9" x14ac:dyDescent="0.25">
      <c r="B21" s="22"/>
    </row>
    <row r="22" spans="1:9" x14ac:dyDescent="0.25">
      <c r="B22" s="22"/>
    </row>
    <row r="23" spans="1:9" x14ac:dyDescent="0.25">
      <c r="B23" s="22"/>
    </row>
    <row r="24" spans="1:9" x14ac:dyDescent="0.25">
      <c r="B24" s="22"/>
    </row>
    <row r="25" spans="1:9" x14ac:dyDescent="0.25">
      <c r="B25" s="22"/>
    </row>
    <row r="26" spans="1:9" x14ac:dyDescent="0.25">
      <c r="B26" s="22"/>
    </row>
    <row r="27" spans="1:9" x14ac:dyDescent="0.25">
      <c r="B27" s="22"/>
    </row>
    <row r="28" spans="1:9" x14ac:dyDescent="0.25">
      <c r="B28" s="22"/>
    </row>
    <row r="29" spans="1:9" x14ac:dyDescent="0.25">
      <c r="B29" s="22"/>
    </row>
    <row r="30" spans="1:9" x14ac:dyDescent="0.25">
      <c r="B30" s="22"/>
    </row>
    <row r="31" spans="1:9" x14ac:dyDescent="0.25">
      <c r="B31" s="22"/>
    </row>
    <row r="32" spans="1:9" x14ac:dyDescent="0.25">
      <c r="B32" s="22"/>
    </row>
    <row r="33" spans="2:2" x14ac:dyDescent="0.25">
      <c r="B33" s="22"/>
    </row>
    <row r="34" spans="2:2" x14ac:dyDescent="0.25">
      <c r="B34" s="22"/>
    </row>
    <row r="35" spans="2:2" x14ac:dyDescent="0.25">
      <c r="B35" s="22"/>
    </row>
    <row r="36" spans="2:2" x14ac:dyDescent="0.25">
      <c r="B36" s="22"/>
    </row>
    <row r="37" spans="2:2" x14ac:dyDescent="0.25">
      <c r="B37" s="22"/>
    </row>
    <row r="38" spans="2:2" x14ac:dyDescent="0.25">
      <c r="B38" s="22"/>
    </row>
    <row r="39" spans="2:2" x14ac:dyDescent="0.25">
      <c r="B39" s="22"/>
    </row>
    <row r="40" spans="2:2" x14ac:dyDescent="0.25">
      <c r="B40" s="22"/>
    </row>
    <row r="41" spans="2:2" x14ac:dyDescent="0.25">
      <c r="B41" s="22"/>
    </row>
    <row r="42" spans="2:2" x14ac:dyDescent="0.25">
      <c r="B42" s="22"/>
    </row>
    <row r="43" spans="2:2" x14ac:dyDescent="0.25">
      <c r="B43" s="22"/>
    </row>
    <row r="44" spans="2:2" x14ac:dyDescent="0.25">
      <c r="B44" s="22"/>
    </row>
    <row r="45" spans="2:2" x14ac:dyDescent="0.25">
      <c r="B45" s="22"/>
    </row>
    <row r="46" spans="2:2" x14ac:dyDescent="0.25">
      <c r="B46" s="22"/>
    </row>
    <row r="47" spans="2:2" x14ac:dyDescent="0.25">
      <c r="B47" s="22"/>
    </row>
    <row r="48" spans="2:2" x14ac:dyDescent="0.25">
      <c r="B48" s="22"/>
    </row>
    <row r="49" spans="2:2" x14ac:dyDescent="0.25">
      <c r="B49" s="22"/>
    </row>
    <row r="50" spans="2:2" x14ac:dyDescent="0.25">
      <c r="B50" s="22"/>
    </row>
    <row r="51" spans="2:2" x14ac:dyDescent="0.25">
      <c r="B51" s="22"/>
    </row>
    <row r="52" spans="2:2" x14ac:dyDescent="0.25">
      <c r="B52" s="22"/>
    </row>
    <row r="53" spans="2:2" x14ac:dyDescent="0.25">
      <c r="B53" s="22"/>
    </row>
    <row r="54" spans="2:2" x14ac:dyDescent="0.25">
      <c r="B54" s="22"/>
    </row>
    <row r="55" spans="2:2" x14ac:dyDescent="0.25">
      <c r="B55" s="22"/>
    </row>
    <row r="56" spans="2:2" x14ac:dyDescent="0.25">
      <c r="B56" s="22"/>
    </row>
    <row r="57" spans="2:2" x14ac:dyDescent="0.25">
      <c r="B57" s="22"/>
    </row>
    <row r="58" spans="2:2" x14ac:dyDescent="0.25">
      <c r="B58" s="22"/>
    </row>
    <row r="59" spans="2:2" x14ac:dyDescent="0.25">
      <c r="B59" s="22"/>
    </row>
    <row r="60" spans="2:2" x14ac:dyDescent="0.25">
      <c r="B60" s="22"/>
    </row>
    <row r="61" spans="2:2" x14ac:dyDescent="0.25">
      <c r="B61" s="22"/>
    </row>
    <row r="62" spans="2:2" x14ac:dyDescent="0.25">
      <c r="B62" s="22"/>
    </row>
    <row r="63" spans="2:2" x14ac:dyDescent="0.25">
      <c r="B63" s="22"/>
    </row>
    <row r="64" spans="2:2" x14ac:dyDescent="0.25">
      <c r="B64" s="22"/>
    </row>
    <row r="65" spans="2:2" x14ac:dyDescent="0.25">
      <c r="B65" s="22"/>
    </row>
    <row r="66" spans="2:2" x14ac:dyDescent="0.25">
      <c r="B66" s="22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75" x14ac:dyDescent="0.2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75" x14ac:dyDescent="0.2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75" x14ac:dyDescent="0.2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75" x14ac:dyDescent="0.2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75" x14ac:dyDescent="0.2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75" x14ac:dyDescent="0.2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75" x14ac:dyDescent="0.2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75" x14ac:dyDescent="0.2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75" x14ac:dyDescent="0.2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75" x14ac:dyDescent="0.2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75" x14ac:dyDescent="0.2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75" x14ac:dyDescent="0.2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75" x14ac:dyDescent="0.2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75" x14ac:dyDescent="0.2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75" x14ac:dyDescent="0.2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75" x14ac:dyDescent="0.2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75" x14ac:dyDescent="0.2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75" x14ac:dyDescent="0.2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75" x14ac:dyDescent="0.2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75" x14ac:dyDescent="0.2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75" x14ac:dyDescent="0.2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75" x14ac:dyDescent="0.2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75" x14ac:dyDescent="0.2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75" x14ac:dyDescent="0.2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75" x14ac:dyDescent="0.2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75" x14ac:dyDescent="0.2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75" x14ac:dyDescent="0.2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75" x14ac:dyDescent="0.2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75" x14ac:dyDescent="0.2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75" x14ac:dyDescent="0.2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75" x14ac:dyDescent="0.2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75" x14ac:dyDescent="0.2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75" x14ac:dyDescent="0.2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75" x14ac:dyDescent="0.2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75" x14ac:dyDescent="0.2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75" x14ac:dyDescent="0.2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75" x14ac:dyDescent="0.2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75" x14ac:dyDescent="0.2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75" x14ac:dyDescent="0.2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75" x14ac:dyDescent="0.2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75" x14ac:dyDescent="0.2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75" x14ac:dyDescent="0.2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75" x14ac:dyDescent="0.2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75" x14ac:dyDescent="0.2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75" x14ac:dyDescent="0.2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75" x14ac:dyDescent="0.2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75" x14ac:dyDescent="0.2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75" x14ac:dyDescent="0.2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75" x14ac:dyDescent="0.2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75" x14ac:dyDescent="0.2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75" x14ac:dyDescent="0.2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75" x14ac:dyDescent="0.2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75" x14ac:dyDescent="0.2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75" x14ac:dyDescent="0.2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75" x14ac:dyDescent="0.2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75" x14ac:dyDescent="0.2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75" x14ac:dyDescent="0.2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75" x14ac:dyDescent="0.2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75" x14ac:dyDescent="0.2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75" x14ac:dyDescent="0.2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75" x14ac:dyDescent="0.2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75" x14ac:dyDescent="0.2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75" x14ac:dyDescent="0.2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75" x14ac:dyDescent="0.2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75" x14ac:dyDescent="0.2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75" x14ac:dyDescent="0.2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75" x14ac:dyDescent="0.2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75" x14ac:dyDescent="0.2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75" x14ac:dyDescent="0.2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75" x14ac:dyDescent="0.2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75" x14ac:dyDescent="0.2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75" x14ac:dyDescent="0.2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75" x14ac:dyDescent="0.2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75" x14ac:dyDescent="0.2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75" x14ac:dyDescent="0.2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75" x14ac:dyDescent="0.2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75" x14ac:dyDescent="0.2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75" x14ac:dyDescent="0.2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75" x14ac:dyDescent="0.2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75" x14ac:dyDescent="0.2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75" x14ac:dyDescent="0.2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75" x14ac:dyDescent="0.2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75" x14ac:dyDescent="0.2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75" x14ac:dyDescent="0.2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75" x14ac:dyDescent="0.2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75" x14ac:dyDescent="0.2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75" x14ac:dyDescent="0.2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75" x14ac:dyDescent="0.2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75" x14ac:dyDescent="0.2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75" x14ac:dyDescent="0.2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75" x14ac:dyDescent="0.2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75" x14ac:dyDescent="0.2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75" x14ac:dyDescent="0.2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75" x14ac:dyDescent="0.2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75" x14ac:dyDescent="0.2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75" x14ac:dyDescent="0.2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75" x14ac:dyDescent="0.2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75" x14ac:dyDescent="0.2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75" x14ac:dyDescent="0.2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75" x14ac:dyDescent="0.2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75" x14ac:dyDescent="0.2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75" x14ac:dyDescent="0.2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75" x14ac:dyDescent="0.2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75" x14ac:dyDescent="0.2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75" x14ac:dyDescent="0.2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75" x14ac:dyDescent="0.2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75" x14ac:dyDescent="0.2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75" x14ac:dyDescent="0.2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75" x14ac:dyDescent="0.2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75" x14ac:dyDescent="0.2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75" x14ac:dyDescent="0.2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75" x14ac:dyDescent="0.2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75" x14ac:dyDescent="0.2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75" x14ac:dyDescent="0.2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75" x14ac:dyDescent="0.2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75" x14ac:dyDescent="0.2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75" x14ac:dyDescent="0.2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75" x14ac:dyDescent="0.2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75" x14ac:dyDescent="0.2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75" x14ac:dyDescent="0.2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75" x14ac:dyDescent="0.2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75" x14ac:dyDescent="0.2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75" x14ac:dyDescent="0.2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75" x14ac:dyDescent="0.2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75" x14ac:dyDescent="0.2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75" x14ac:dyDescent="0.2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75" x14ac:dyDescent="0.2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75" x14ac:dyDescent="0.2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75" x14ac:dyDescent="0.2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75" x14ac:dyDescent="0.2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75" x14ac:dyDescent="0.2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75" x14ac:dyDescent="0.2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75" x14ac:dyDescent="0.2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75" x14ac:dyDescent="0.2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75" x14ac:dyDescent="0.2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75" x14ac:dyDescent="0.2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75" x14ac:dyDescent="0.2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75" x14ac:dyDescent="0.2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75" x14ac:dyDescent="0.2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75" x14ac:dyDescent="0.2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75" x14ac:dyDescent="0.2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75" x14ac:dyDescent="0.2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75" x14ac:dyDescent="0.2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75" x14ac:dyDescent="0.2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75" x14ac:dyDescent="0.2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75" x14ac:dyDescent="0.2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75" x14ac:dyDescent="0.2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75" x14ac:dyDescent="0.2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75" x14ac:dyDescent="0.2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75" x14ac:dyDescent="0.2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75" x14ac:dyDescent="0.2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75" x14ac:dyDescent="0.2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75" x14ac:dyDescent="0.2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75" x14ac:dyDescent="0.2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75" x14ac:dyDescent="0.2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75" x14ac:dyDescent="0.2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75" x14ac:dyDescent="0.2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75" x14ac:dyDescent="0.2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75" x14ac:dyDescent="0.2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75" x14ac:dyDescent="0.2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75" x14ac:dyDescent="0.2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75" x14ac:dyDescent="0.2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75" x14ac:dyDescent="0.2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75" x14ac:dyDescent="0.2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75" x14ac:dyDescent="0.2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75" x14ac:dyDescent="0.2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75" x14ac:dyDescent="0.2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75" x14ac:dyDescent="0.2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75" x14ac:dyDescent="0.2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75" x14ac:dyDescent="0.2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75" x14ac:dyDescent="0.2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75" x14ac:dyDescent="0.2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75" x14ac:dyDescent="0.2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75" x14ac:dyDescent="0.2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75" x14ac:dyDescent="0.2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75" x14ac:dyDescent="0.2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75" x14ac:dyDescent="0.2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75" x14ac:dyDescent="0.2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75" x14ac:dyDescent="0.2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75" x14ac:dyDescent="0.2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75" x14ac:dyDescent="0.2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75" x14ac:dyDescent="0.2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75" x14ac:dyDescent="0.2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75" x14ac:dyDescent="0.2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75" x14ac:dyDescent="0.2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75" x14ac:dyDescent="0.2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75" x14ac:dyDescent="0.2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75" x14ac:dyDescent="0.2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75" x14ac:dyDescent="0.2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75" x14ac:dyDescent="0.2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75" x14ac:dyDescent="0.2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75" x14ac:dyDescent="0.2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75" x14ac:dyDescent="0.2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75" x14ac:dyDescent="0.2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75" x14ac:dyDescent="0.2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75" x14ac:dyDescent="0.2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75" x14ac:dyDescent="0.2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75" x14ac:dyDescent="0.2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75" x14ac:dyDescent="0.2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75" x14ac:dyDescent="0.2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75" x14ac:dyDescent="0.2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75" x14ac:dyDescent="0.2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75" x14ac:dyDescent="0.2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75" x14ac:dyDescent="0.2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75" x14ac:dyDescent="0.2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75" x14ac:dyDescent="0.2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75" x14ac:dyDescent="0.2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75" x14ac:dyDescent="0.2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75" x14ac:dyDescent="0.2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75" x14ac:dyDescent="0.2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75" x14ac:dyDescent="0.2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75" x14ac:dyDescent="0.2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75" x14ac:dyDescent="0.2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75" x14ac:dyDescent="0.2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75" x14ac:dyDescent="0.2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75" x14ac:dyDescent="0.2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75" x14ac:dyDescent="0.2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75" x14ac:dyDescent="0.2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75" x14ac:dyDescent="0.2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75" x14ac:dyDescent="0.2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75" x14ac:dyDescent="0.2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75" x14ac:dyDescent="0.2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75" x14ac:dyDescent="0.2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75" x14ac:dyDescent="0.2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75" x14ac:dyDescent="0.2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75" x14ac:dyDescent="0.2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75" x14ac:dyDescent="0.2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75" x14ac:dyDescent="0.2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75" x14ac:dyDescent="0.2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75" x14ac:dyDescent="0.2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75" x14ac:dyDescent="0.2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75" x14ac:dyDescent="0.2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75" x14ac:dyDescent="0.2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75" x14ac:dyDescent="0.2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75" x14ac:dyDescent="0.2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75" x14ac:dyDescent="0.2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75" x14ac:dyDescent="0.2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75" x14ac:dyDescent="0.2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75" x14ac:dyDescent="0.2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75" x14ac:dyDescent="0.2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75" x14ac:dyDescent="0.2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75" x14ac:dyDescent="0.2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75" x14ac:dyDescent="0.2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75" x14ac:dyDescent="0.2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75" x14ac:dyDescent="0.2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75" x14ac:dyDescent="0.2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75" x14ac:dyDescent="0.2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75" x14ac:dyDescent="0.2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75" x14ac:dyDescent="0.2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75" x14ac:dyDescent="0.2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75" x14ac:dyDescent="0.2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75" x14ac:dyDescent="0.2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75" x14ac:dyDescent="0.2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75" x14ac:dyDescent="0.2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75" x14ac:dyDescent="0.2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75" x14ac:dyDescent="0.2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75" x14ac:dyDescent="0.2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75" x14ac:dyDescent="0.2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75" x14ac:dyDescent="0.2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75" x14ac:dyDescent="0.2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75" x14ac:dyDescent="0.2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75" x14ac:dyDescent="0.2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75" x14ac:dyDescent="0.2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75" x14ac:dyDescent="0.2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75" x14ac:dyDescent="0.2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75" x14ac:dyDescent="0.2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75" x14ac:dyDescent="0.2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75" x14ac:dyDescent="0.2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75" x14ac:dyDescent="0.2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75" x14ac:dyDescent="0.2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75" x14ac:dyDescent="0.2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75" x14ac:dyDescent="0.2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75" x14ac:dyDescent="0.2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75" x14ac:dyDescent="0.2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75" x14ac:dyDescent="0.2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75" x14ac:dyDescent="0.2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75" x14ac:dyDescent="0.2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75" x14ac:dyDescent="0.2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75" x14ac:dyDescent="0.2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75" x14ac:dyDescent="0.2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75" x14ac:dyDescent="0.2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75" x14ac:dyDescent="0.2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75" x14ac:dyDescent="0.2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75" x14ac:dyDescent="0.2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75" x14ac:dyDescent="0.2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75" x14ac:dyDescent="0.2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75" x14ac:dyDescent="0.2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75" x14ac:dyDescent="0.2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75" x14ac:dyDescent="0.2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75" x14ac:dyDescent="0.2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75" x14ac:dyDescent="0.2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75" x14ac:dyDescent="0.2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75" x14ac:dyDescent="0.2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75" x14ac:dyDescent="0.2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75" x14ac:dyDescent="0.2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75" x14ac:dyDescent="0.2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75" x14ac:dyDescent="0.2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75" x14ac:dyDescent="0.2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75" x14ac:dyDescent="0.2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75" x14ac:dyDescent="0.2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75" x14ac:dyDescent="0.2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75" x14ac:dyDescent="0.2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75" x14ac:dyDescent="0.2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75" x14ac:dyDescent="0.2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75" x14ac:dyDescent="0.2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75" x14ac:dyDescent="0.2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75" x14ac:dyDescent="0.2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75" x14ac:dyDescent="0.2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75" x14ac:dyDescent="0.2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25">
      <c r="A328" t="b">
        <v>0</v>
      </c>
      <c r="B328" t="s">
        <v>478</v>
      </c>
      <c r="C328" t="s">
        <v>479</v>
      </c>
      <c r="D328" t="s">
        <v>67</v>
      </c>
    </row>
    <row r="329" spans="1:9" x14ac:dyDescent="0.25">
      <c r="B329" t="s">
        <v>21</v>
      </c>
      <c r="C329" t="s">
        <v>480</v>
      </c>
      <c r="D329" t="s">
        <v>481</v>
      </c>
      <c r="E329" t="s">
        <v>2</v>
      </c>
      <c r="F329" t="s">
        <v>61</v>
      </c>
      <c r="H329" t="s">
        <v>482</v>
      </c>
      <c r="I329" t="s">
        <v>483</v>
      </c>
    </row>
    <row r="330" spans="1:9" x14ac:dyDescent="0.25">
      <c r="B330" t="s">
        <v>21</v>
      </c>
      <c r="C330" t="s">
        <v>484</v>
      </c>
      <c r="D330" t="s">
        <v>485</v>
      </c>
      <c r="E330" t="s">
        <v>2</v>
      </c>
      <c r="F330" t="s">
        <v>62</v>
      </c>
      <c r="H330" t="b">
        <v>0</v>
      </c>
    </row>
    <row r="331" spans="1:9" x14ac:dyDescent="0.25">
      <c r="B331" t="s">
        <v>21</v>
      </c>
      <c r="C331" t="s">
        <v>486</v>
      </c>
      <c r="D331" t="s">
        <v>487</v>
      </c>
      <c r="E331" t="s">
        <v>2</v>
      </c>
      <c r="F331" t="s">
        <v>63</v>
      </c>
      <c r="H331">
        <v>0.8</v>
      </c>
    </row>
    <row r="332" spans="1:9" x14ac:dyDescent="0.25">
      <c r="B332" t="s">
        <v>21</v>
      </c>
      <c r="C332" t="s">
        <v>488</v>
      </c>
      <c r="D332" t="s">
        <v>489</v>
      </c>
      <c r="E332" t="s">
        <v>2</v>
      </c>
      <c r="F332" t="s">
        <v>62</v>
      </c>
      <c r="H332" t="b">
        <v>0</v>
      </c>
    </row>
    <row r="333" spans="1:9" x14ac:dyDescent="0.25">
      <c r="B333" t="s">
        <v>21</v>
      </c>
      <c r="C333" t="s">
        <v>490</v>
      </c>
      <c r="D333" t="s">
        <v>491</v>
      </c>
      <c r="E333" t="s">
        <v>2</v>
      </c>
      <c r="F333" t="s">
        <v>63</v>
      </c>
    </row>
    <row r="334" spans="1:9" x14ac:dyDescent="0.25">
      <c r="B334" t="s">
        <v>21</v>
      </c>
      <c r="C334" t="s">
        <v>492</v>
      </c>
      <c r="D334" t="s">
        <v>493</v>
      </c>
      <c r="E334" t="s">
        <v>2</v>
      </c>
      <c r="F334" t="s">
        <v>61</v>
      </c>
      <c r="H334" t="s">
        <v>494</v>
      </c>
      <c r="I334" t="s">
        <v>495</v>
      </c>
    </row>
    <row r="335" spans="1:9" x14ac:dyDescent="0.25">
      <c r="B335" t="s">
        <v>21</v>
      </c>
      <c r="C335" t="s">
        <v>496</v>
      </c>
      <c r="D335" t="s">
        <v>497</v>
      </c>
      <c r="E335" t="s">
        <v>2</v>
      </c>
      <c r="F335" t="s">
        <v>61</v>
      </c>
      <c r="H335" t="s">
        <v>498</v>
      </c>
      <c r="I335" t="s">
        <v>499</v>
      </c>
    </row>
    <row r="336" spans="1:9" x14ac:dyDescent="0.25">
      <c r="A336" t="b">
        <v>0</v>
      </c>
      <c r="B336" t="s">
        <v>500</v>
      </c>
      <c r="C336" t="s">
        <v>501</v>
      </c>
      <c r="D336" t="s">
        <v>67</v>
      </c>
    </row>
    <row r="337" spans="1:16" x14ac:dyDescent="0.25">
      <c r="B337" t="s">
        <v>21</v>
      </c>
      <c r="C337" t="s">
        <v>502</v>
      </c>
      <c r="D337" t="s">
        <v>503</v>
      </c>
      <c r="E337" t="s">
        <v>2</v>
      </c>
      <c r="F337" t="s">
        <v>61</v>
      </c>
      <c r="H337" t="s">
        <v>504</v>
      </c>
      <c r="I337" t="s">
        <v>505</v>
      </c>
    </row>
    <row r="338" spans="1:16" x14ac:dyDescent="0.25">
      <c r="B338" t="s">
        <v>21</v>
      </c>
      <c r="C338" t="s">
        <v>492</v>
      </c>
      <c r="D338" t="s">
        <v>506</v>
      </c>
      <c r="E338" t="s">
        <v>2</v>
      </c>
      <c r="F338" t="s">
        <v>61</v>
      </c>
      <c r="H338" t="s">
        <v>507</v>
      </c>
      <c r="I338" t="s">
        <v>508</v>
      </c>
    </row>
    <row r="339" spans="1:16" x14ac:dyDescent="0.25">
      <c r="B339" t="s">
        <v>21</v>
      </c>
      <c r="C339" t="s">
        <v>509</v>
      </c>
      <c r="D339" t="s">
        <v>510</v>
      </c>
      <c r="E339" t="s">
        <v>2</v>
      </c>
      <c r="F339" t="s">
        <v>63</v>
      </c>
      <c r="H339">
        <v>0.8</v>
      </c>
    </row>
    <row r="340" spans="1:16" x14ac:dyDescent="0.25">
      <c r="B340" t="s">
        <v>21</v>
      </c>
      <c r="C340" t="s">
        <v>511</v>
      </c>
      <c r="D340" t="s">
        <v>512</v>
      </c>
      <c r="E340" t="s">
        <v>2</v>
      </c>
      <c r="F340" t="s">
        <v>63</v>
      </c>
      <c r="H340">
        <v>0</v>
      </c>
    </row>
    <row r="341" spans="1:16" x14ac:dyDescent="0.25">
      <c r="B341" t="s">
        <v>21</v>
      </c>
      <c r="C341" t="s">
        <v>513</v>
      </c>
      <c r="D341" t="s">
        <v>514</v>
      </c>
      <c r="E341" t="s">
        <v>2</v>
      </c>
      <c r="F341" t="s">
        <v>63</v>
      </c>
    </row>
    <row r="342" spans="1:16" x14ac:dyDescent="0.25">
      <c r="A342" s="1" t="b">
        <v>0</v>
      </c>
      <c r="B342" s="1" t="s">
        <v>515</v>
      </c>
      <c r="C342" s="1" t="s">
        <v>515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480</v>
      </c>
      <c r="D343" t="s">
        <v>516</v>
      </c>
      <c r="E343" t="s">
        <v>2</v>
      </c>
      <c r="F343" t="s">
        <v>61</v>
      </c>
      <c r="H343" t="s">
        <v>519</v>
      </c>
      <c r="I343" t="s">
        <v>520</v>
      </c>
      <c r="L343" s="1"/>
      <c r="M343" s="1"/>
      <c r="N343" s="1"/>
      <c r="O343" s="1"/>
      <c r="P343" s="1"/>
    </row>
    <row r="344" spans="1:16" ht="15.75" x14ac:dyDescent="0.25">
      <c r="A344" s="10"/>
      <c r="B344" t="s">
        <v>21</v>
      </c>
      <c r="C344" t="s">
        <v>517</v>
      </c>
      <c r="D344" t="s">
        <v>518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25">
      <c r="A345" t="b">
        <v>0</v>
      </c>
      <c r="B345" t="s">
        <v>524</v>
      </c>
      <c r="C345" t="s">
        <v>522</v>
      </c>
      <c r="D345" s="1" t="s">
        <v>67</v>
      </c>
    </row>
    <row r="346" spans="1:16" x14ac:dyDescent="0.25">
      <c r="B346" t="s">
        <v>21</v>
      </c>
      <c r="C346" t="s">
        <v>521</v>
      </c>
      <c r="D346" s="1" t="s">
        <v>523</v>
      </c>
      <c r="E346" t="s">
        <v>2</v>
      </c>
      <c r="F346" s="1" t="s">
        <v>63</v>
      </c>
      <c r="H346">
        <v>30</v>
      </c>
    </row>
    <row r="347" spans="1:16" x14ac:dyDescent="0.25">
      <c r="A347" t="b">
        <v>0</v>
      </c>
      <c r="B347" t="s">
        <v>99</v>
      </c>
      <c r="C347" t="s">
        <v>100</v>
      </c>
      <c r="D347" t="s">
        <v>67</v>
      </c>
    </row>
    <row r="348" spans="1:16" x14ac:dyDescent="0.25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25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25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25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25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25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25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25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25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25">
      <c r="A357" t="b">
        <v>0</v>
      </c>
      <c r="B357" t="s">
        <v>526</v>
      </c>
      <c r="C357" t="s">
        <v>525</v>
      </c>
      <c r="D357" t="s">
        <v>67</v>
      </c>
    </row>
    <row r="358" spans="1:18" x14ac:dyDescent="0.25">
      <c r="B358" t="s">
        <v>21</v>
      </c>
      <c r="C358" t="s">
        <v>527</v>
      </c>
      <c r="D358" t="s">
        <v>528</v>
      </c>
      <c r="E358" t="s">
        <v>2</v>
      </c>
      <c r="F358" t="s">
        <v>63</v>
      </c>
      <c r="H358">
        <v>1.25</v>
      </c>
    </row>
    <row r="359" spans="1:18" x14ac:dyDescent="0.25">
      <c r="B359" t="s">
        <v>21</v>
      </c>
      <c r="C359" t="s">
        <v>530</v>
      </c>
      <c r="D359" t="s">
        <v>529</v>
      </c>
      <c r="E359" t="s">
        <v>2</v>
      </c>
      <c r="F359" t="s">
        <v>63</v>
      </c>
      <c r="H359">
        <v>1.1499999999999999</v>
      </c>
    </row>
    <row r="360" spans="1:18" s="1" customFormat="1" x14ac:dyDescent="0.25">
      <c r="A360" t="b">
        <v>0</v>
      </c>
      <c r="B360" s="1" t="s">
        <v>515</v>
      </c>
      <c r="C360" s="1" t="s">
        <v>515</v>
      </c>
      <c r="D360" s="1" t="s">
        <v>67</v>
      </c>
      <c r="H360" s="4"/>
      <c r="I360" s="4"/>
    </row>
    <row r="361" spans="1:18" s="1" customFormat="1" x14ac:dyDescent="0.25">
      <c r="B361" t="s">
        <v>21</v>
      </c>
      <c r="C361" t="s">
        <v>480</v>
      </c>
      <c r="D361" t="s">
        <v>516</v>
      </c>
      <c r="E361" t="s">
        <v>2</v>
      </c>
      <c r="F361" t="s">
        <v>61</v>
      </c>
      <c r="G361"/>
      <c r="H361" t="s">
        <v>519</v>
      </c>
      <c r="I361" t="s">
        <v>520</v>
      </c>
      <c r="J361"/>
      <c r="K361"/>
    </row>
    <row r="362" spans="1:18" s="1" customFormat="1" ht="15.75" x14ac:dyDescent="0.25">
      <c r="A362" s="10"/>
      <c r="B362" t="s">
        <v>22</v>
      </c>
      <c r="C362" t="s">
        <v>517</v>
      </c>
      <c r="D362" t="s">
        <v>518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25">
      <c r="A363" t="b">
        <v>0</v>
      </c>
      <c r="B363" t="s">
        <v>532</v>
      </c>
      <c r="C363" t="s">
        <v>531</v>
      </c>
      <c r="D363" s="1" t="s">
        <v>67</v>
      </c>
    </row>
    <row r="364" spans="1:18" x14ac:dyDescent="0.25">
      <c r="B364" t="s">
        <v>21</v>
      </c>
      <c r="C364" t="s">
        <v>533</v>
      </c>
      <c r="D364" t="s">
        <v>534</v>
      </c>
      <c r="E364" t="s">
        <v>2</v>
      </c>
      <c r="F364" t="s">
        <v>63</v>
      </c>
      <c r="H364">
        <v>45</v>
      </c>
    </row>
    <row r="365" spans="1:18" x14ac:dyDescent="0.25">
      <c r="A365" t="b">
        <v>0</v>
      </c>
      <c r="B365" t="s">
        <v>538</v>
      </c>
      <c r="C365" t="s">
        <v>535</v>
      </c>
      <c r="D365" s="1" t="s">
        <v>67</v>
      </c>
    </row>
    <row r="366" spans="1:18" x14ac:dyDescent="0.25">
      <c r="B366" t="s">
        <v>21</v>
      </c>
      <c r="C366" t="s">
        <v>537</v>
      </c>
      <c r="D366" t="s">
        <v>536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workbookViewId="0">
      <selection activeCell="C31" sqref="C31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440</v>
      </c>
      <c r="B1" t="s">
        <v>437</v>
      </c>
      <c r="C1" t="s">
        <v>438</v>
      </c>
      <c r="D1" t="s">
        <v>644</v>
      </c>
      <c r="E1" t="s">
        <v>5</v>
      </c>
    </row>
    <row r="2" spans="1:7" s="22" customFormat="1" ht="14.45" x14ac:dyDescent="0.3">
      <c r="A2" s="22" t="s">
        <v>631</v>
      </c>
      <c r="B2" s="22" t="s">
        <v>632</v>
      </c>
      <c r="C2" s="22" t="s">
        <v>633</v>
      </c>
      <c r="D2" s="22" t="s">
        <v>634</v>
      </c>
      <c r="E2" s="22" t="s">
        <v>642</v>
      </c>
    </row>
    <row r="3" spans="1:7" s="22" customFormat="1" ht="14.45" x14ac:dyDescent="0.3">
      <c r="A3" s="22" t="s">
        <v>590</v>
      </c>
      <c r="B3" s="22" t="s">
        <v>444</v>
      </c>
      <c r="C3" s="22" t="s">
        <v>591</v>
      </c>
      <c r="D3" s="22" t="s">
        <v>635</v>
      </c>
      <c r="E3" s="22" t="s">
        <v>643</v>
      </c>
    </row>
    <row r="4" spans="1:7" s="22" customFormat="1" ht="14.45" x14ac:dyDescent="0.3">
      <c r="A4" s="22" t="s">
        <v>592</v>
      </c>
      <c r="B4" s="22" t="s">
        <v>445</v>
      </c>
      <c r="C4" s="22" t="s">
        <v>593</v>
      </c>
      <c r="D4" s="22" t="s">
        <v>636</v>
      </c>
      <c r="E4" s="22" t="s">
        <v>643</v>
      </c>
    </row>
    <row r="5" spans="1:7" s="22" customFormat="1" ht="14.45" x14ac:dyDescent="0.3">
      <c r="A5" s="22" t="s">
        <v>594</v>
      </c>
      <c r="B5" s="22" t="s">
        <v>446</v>
      </c>
      <c r="C5" s="22" t="s">
        <v>595</v>
      </c>
      <c r="D5" s="22" t="s">
        <v>637</v>
      </c>
      <c r="E5" s="22" t="s">
        <v>643</v>
      </c>
    </row>
    <row r="6" spans="1:7" s="22" customFormat="1" ht="14.45" x14ac:dyDescent="0.3">
      <c r="A6" s="22" t="s">
        <v>596</v>
      </c>
      <c r="B6" s="22" t="s">
        <v>444</v>
      </c>
      <c r="C6" s="22" t="s">
        <v>597</v>
      </c>
      <c r="D6" s="22" t="s">
        <v>638</v>
      </c>
      <c r="E6" s="22" t="s">
        <v>649</v>
      </c>
    </row>
    <row r="7" spans="1:7" s="22" customFormat="1" ht="14.45" x14ac:dyDescent="0.3">
      <c r="A7" s="22" t="s">
        <v>598</v>
      </c>
      <c r="B7" s="22" t="s">
        <v>445</v>
      </c>
      <c r="C7" s="22" t="s">
        <v>599</v>
      </c>
      <c r="D7" s="22" t="s">
        <v>636</v>
      </c>
      <c r="E7" s="22" t="s">
        <v>649</v>
      </c>
    </row>
    <row r="8" spans="1:7" s="22" customFormat="1" ht="14.45" x14ac:dyDescent="0.3">
      <c r="A8" s="22" t="s">
        <v>439</v>
      </c>
      <c r="B8" s="22" t="s">
        <v>446</v>
      </c>
      <c r="C8" s="22" t="s">
        <v>600</v>
      </c>
      <c r="D8" s="22" t="s">
        <v>637</v>
      </c>
      <c r="E8" s="22" t="s">
        <v>650</v>
      </c>
    </row>
    <row r="9" spans="1:7" s="22" customFormat="1" ht="14.45" x14ac:dyDescent="0.3">
      <c r="A9" s="22" t="s">
        <v>601</v>
      </c>
      <c r="B9" s="22" t="s">
        <v>447</v>
      </c>
      <c r="C9" s="22" t="s">
        <v>602</v>
      </c>
      <c r="D9" s="22" t="s">
        <v>639</v>
      </c>
      <c r="E9" s="22" t="s">
        <v>650</v>
      </c>
    </row>
    <row r="10" spans="1:7" ht="14.45" x14ac:dyDescent="0.3">
      <c r="A10" s="22" t="s">
        <v>603</v>
      </c>
      <c r="B10" s="22" t="s">
        <v>640</v>
      </c>
      <c r="C10" s="22" t="s">
        <v>604</v>
      </c>
      <c r="D10" s="22" t="s">
        <v>641</v>
      </c>
      <c r="E10" s="22" t="s">
        <v>650</v>
      </c>
    </row>
    <row r="11" spans="1:7" s="22" customFormat="1" ht="14.45" x14ac:dyDescent="0.3"/>
    <row r="12" spans="1:7" s="22" customFormat="1" ht="14.45" x14ac:dyDescent="0.3"/>
    <row r="13" spans="1:7" ht="14.45" x14ac:dyDescent="0.3">
      <c r="A13" t="s">
        <v>570</v>
      </c>
      <c r="C13" s="11" t="s">
        <v>554</v>
      </c>
      <c r="E13" t="s">
        <v>555</v>
      </c>
      <c r="G13" t="s">
        <v>572</v>
      </c>
    </row>
    <row r="14" spans="1:7" ht="14.45" x14ac:dyDescent="0.3">
      <c r="A14" t="s">
        <v>455</v>
      </c>
      <c r="C14" t="b">
        <v>1</v>
      </c>
      <c r="E14" t="s">
        <v>556</v>
      </c>
      <c r="G14" t="s">
        <v>466</v>
      </c>
    </row>
    <row r="15" spans="1:7" ht="14.45" x14ac:dyDescent="0.3">
      <c r="A15" t="s">
        <v>453</v>
      </c>
      <c r="C15" t="b">
        <v>0</v>
      </c>
      <c r="E15" t="s">
        <v>545</v>
      </c>
    </row>
    <row r="16" spans="1:7" s="22" customFormat="1" ht="14.45" x14ac:dyDescent="0.3"/>
    <row r="18" spans="1:32" x14ac:dyDescent="0.25">
      <c r="A18" t="s">
        <v>549</v>
      </c>
      <c r="C18" t="s">
        <v>550</v>
      </c>
      <c r="F18" t="s">
        <v>15</v>
      </c>
      <c r="I18" t="s">
        <v>557</v>
      </c>
      <c r="L18" t="s">
        <v>560</v>
      </c>
      <c r="O18" t="s">
        <v>564</v>
      </c>
      <c r="R18" s="22" t="s">
        <v>553</v>
      </c>
      <c r="U18" s="22" t="s">
        <v>662</v>
      </c>
      <c r="V18" s="22"/>
      <c r="W18" s="22"/>
      <c r="X18" t="s">
        <v>657</v>
      </c>
      <c r="AA18" t="s">
        <v>658</v>
      </c>
      <c r="AD18" s="22" t="s">
        <v>673</v>
      </c>
      <c r="AE18" s="22"/>
      <c r="AF18" s="22"/>
    </row>
    <row r="19" spans="1:32" x14ac:dyDescent="0.25">
      <c r="A19" t="s">
        <v>550</v>
      </c>
      <c r="F19" t="s">
        <v>571</v>
      </c>
      <c r="G19" t="s">
        <v>455</v>
      </c>
      <c r="H19" t="s">
        <v>573</v>
      </c>
      <c r="I19" s="1" t="s">
        <v>539</v>
      </c>
      <c r="J19" s="21">
        <v>0.01</v>
      </c>
      <c r="K19" s="23" t="s">
        <v>578</v>
      </c>
      <c r="L19" s="1" t="s">
        <v>562</v>
      </c>
      <c r="M19">
        <v>30</v>
      </c>
      <c r="N19" t="s">
        <v>580</v>
      </c>
      <c r="O19" t="s">
        <v>4</v>
      </c>
      <c r="P19">
        <v>30</v>
      </c>
      <c r="Q19" s="22" t="s">
        <v>580</v>
      </c>
      <c r="U19" s="22" t="s">
        <v>671</v>
      </c>
      <c r="V19" s="22" t="s">
        <v>664</v>
      </c>
      <c r="W19" s="22" t="s">
        <v>664</v>
      </c>
      <c r="AA19" s="22" t="s">
        <v>659</v>
      </c>
      <c r="AB19" s="22">
        <v>30</v>
      </c>
      <c r="AC19" s="22" t="s">
        <v>589</v>
      </c>
      <c r="AD19" s="22" t="s">
        <v>674</v>
      </c>
      <c r="AE19" s="22" t="b">
        <v>1</v>
      </c>
      <c r="AF19" s="22" t="s">
        <v>675</v>
      </c>
    </row>
    <row r="20" spans="1:32" x14ac:dyDescent="0.25">
      <c r="A20" t="s">
        <v>15</v>
      </c>
      <c r="F20" t="s">
        <v>4</v>
      </c>
      <c r="G20">
        <v>30</v>
      </c>
      <c r="H20" t="s">
        <v>589</v>
      </c>
      <c r="I20" s="1" t="s">
        <v>544</v>
      </c>
      <c r="J20" s="21">
        <v>0.01</v>
      </c>
      <c r="K20" t="s">
        <v>577</v>
      </c>
      <c r="L20" s="23" t="s">
        <v>565</v>
      </c>
      <c r="M20">
        <v>5</v>
      </c>
      <c r="N20" s="22" t="s">
        <v>579</v>
      </c>
      <c r="O20" s="23" t="s">
        <v>565</v>
      </c>
      <c r="P20">
        <v>3</v>
      </c>
      <c r="Q20" t="s">
        <v>579</v>
      </c>
      <c r="U20" s="22" t="s">
        <v>4</v>
      </c>
      <c r="V20" s="22">
        <v>2</v>
      </c>
      <c r="W20" s="22" t="s">
        <v>663</v>
      </c>
      <c r="AD20" s="22" t="s">
        <v>676</v>
      </c>
      <c r="AE20" s="22" t="b">
        <v>1</v>
      </c>
      <c r="AF20" s="22" t="s">
        <v>677</v>
      </c>
    </row>
    <row r="21" spans="1:32" x14ac:dyDescent="0.25">
      <c r="A21" t="s">
        <v>543</v>
      </c>
      <c r="I21" s="1" t="s">
        <v>558</v>
      </c>
      <c r="J21" s="21">
        <v>45036000000000</v>
      </c>
      <c r="K21" t="s">
        <v>576</v>
      </c>
      <c r="L21" s="1" t="s">
        <v>561</v>
      </c>
      <c r="M21">
        <v>2</v>
      </c>
      <c r="N21" t="s">
        <v>584</v>
      </c>
      <c r="O21" s="23" t="s">
        <v>566</v>
      </c>
      <c r="P21">
        <v>0.85</v>
      </c>
      <c r="Q21" t="s">
        <v>585</v>
      </c>
    </row>
    <row r="22" spans="1:32" x14ac:dyDescent="0.25">
      <c r="A22" t="s">
        <v>552</v>
      </c>
      <c r="I22" s="1" t="s">
        <v>559</v>
      </c>
      <c r="J22">
        <v>100</v>
      </c>
      <c r="K22" t="s">
        <v>575</v>
      </c>
      <c r="L22" t="s">
        <v>581</v>
      </c>
      <c r="M22">
        <v>2</v>
      </c>
      <c r="N22" t="s">
        <v>582</v>
      </c>
      <c r="O22" s="23" t="s">
        <v>567</v>
      </c>
      <c r="P22">
        <v>5</v>
      </c>
      <c r="Q22" t="s">
        <v>587</v>
      </c>
    </row>
    <row r="23" spans="1:32" x14ac:dyDescent="0.25">
      <c r="A23" t="s">
        <v>551</v>
      </c>
      <c r="I23" s="1" t="s">
        <v>540</v>
      </c>
      <c r="J23" s="23" t="s">
        <v>541</v>
      </c>
      <c r="L23" s="22" t="s">
        <v>667</v>
      </c>
      <c r="M23" s="22">
        <v>1</v>
      </c>
      <c r="N23" s="23" t="s">
        <v>668</v>
      </c>
      <c r="O23" s="23" t="s">
        <v>568</v>
      </c>
      <c r="P23">
        <v>5</v>
      </c>
      <c r="Q23" s="22" t="s">
        <v>588</v>
      </c>
    </row>
    <row r="24" spans="1:32" x14ac:dyDescent="0.25">
      <c r="A24" t="s">
        <v>553</v>
      </c>
      <c r="I24" s="1" t="s">
        <v>542</v>
      </c>
      <c r="J24" s="23">
        <v>2</v>
      </c>
      <c r="K24" t="s">
        <v>574</v>
      </c>
      <c r="L24" s="1" t="s">
        <v>563</v>
      </c>
      <c r="M24" s="21">
        <v>0.01</v>
      </c>
      <c r="N24" s="23" t="s">
        <v>583</v>
      </c>
      <c r="O24" s="23" t="s">
        <v>569</v>
      </c>
      <c r="P24">
        <v>0.8</v>
      </c>
      <c r="Q24" t="s">
        <v>586</v>
      </c>
    </row>
    <row r="25" spans="1:32" x14ac:dyDescent="0.25">
      <c r="A25" t="s">
        <v>662</v>
      </c>
      <c r="I25" s="22" t="s">
        <v>660</v>
      </c>
      <c r="J25" s="23">
        <v>0</v>
      </c>
      <c r="K25" s="23" t="s">
        <v>661</v>
      </c>
      <c r="L25" s="1" t="s">
        <v>539</v>
      </c>
      <c r="M25" s="21">
        <v>0.01</v>
      </c>
      <c r="N25" s="23" t="s">
        <v>578</v>
      </c>
      <c r="O25" s="23" t="s">
        <v>669</v>
      </c>
      <c r="P25" s="22">
        <v>2</v>
      </c>
      <c r="Q25" s="22" t="s">
        <v>670</v>
      </c>
    </row>
    <row r="26" spans="1:32" x14ac:dyDescent="0.25">
      <c r="A26" t="s">
        <v>657</v>
      </c>
      <c r="L26" s="1" t="s">
        <v>544</v>
      </c>
      <c r="M26" s="21">
        <v>0.01</v>
      </c>
      <c r="N26" s="22" t="s">
        <v>577</v>
      </c>
      <c r="O26" s="23" t="s">
        <v>540</v>
      </c>
      <c r="P26" s="23" t="s">
        <v>541</v>
      </c>
    </row>
    <row r="27" spans="1:32" x14ac:dyDescent="0.25">
      <c r="A27" t="s">
        <v>658</v>
      </c>
      <c r="L27" s="1" t="s">
        <v>558</v>
      </c>
      <c r="M27" s="21">
        <v>45036000000000</v>
      </c>
      <c r="N27" s="22" t="s">
        <v>576</v>
      </c>
      <c r="O27" s="23" t="s">
        <v>542</v>
      </c>
      <c r="P27" s="23">
        <v>2</v>
      </c>
      <c r="Q27" s="22" t="s">
        <v>574</v>
      </c>
    </row>
    <row r="28" spans="1:32" x14ac:dyDescent="0.25">
      <c r="A28" s="22" t="s">
        <v>673</v>
      </c>
      <c r="L28" s="1" t="s">
        <v>559</v>
      </c>
      <c r="M28" s="22">
        <v>100</v>
      </c>
      <c r="N28" s="22" t="s">
        <v>575</v>
      </c>
      <c r="O28" t="s">
        <v>660</v>
      </c>
      <c r="P28" s="23">
        <v>0</v>
      </c>
      <c r="Q28" s="23" t="s">
        <v>661</v>
      </c>
    </row>
    <row r="29" spans="1:32" x14ac:dyDescent="0.25">
      <c r="L29" s="1" t="s">
        <v>540</v>
      </c>
      <c r="M29" s="23" t="s">
        <v>541</v>
      </c>
    </row>
    <row r="30" spans="1:32" x14ac:dyDescent="0.25">
      <c r="L30" s="1" t="s">
        <v>542</v>
      </c>
      <c r="M30" s="23">
        <v>2</v>
      </c>
      <c r="N30" s="22" t="s">
        <v>574</v>
      </c>
    </row>
    <row r="31" spans="1:32" x14ac:dyDescent="0.25">
      <c r="L31" s="22" t="s">
        <v>660</v>
      </c>
      <c r="M31" s="23">
        <v>0</v>
      </c>
      <c r="N31" s="23" t="s">
        <v>661</v>
      </c>
    </row>
    <row r="32" spans="1:32" x14ac:dyDescent="0.25">
      <c r="L32" t="s">
        <v>665</v>
      </c>
      <c r="M32" s="23">
        <v>1</v>
      </c>
      <c r="N32" s="23" t="s">
        <v>666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robertson</cp:lastModifiedBy>
  <dcterms:created xsi:type="dcterms:W3CDTF">2013-02-05T14:00:14Z</dcterms:created>
  <dcterms:modified xsi:type="dcterms:W3CDTF">2016-04-29T17:34:12Z</dcterms:modified>
</cp:coreProperties>
</file>