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35" yWindow="375" windowWidth="19860" windowHeight="1300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calcPr calcId="145621"/>
</workbook>
</file>

<file path=xl/calcChain.xml><?xml version="1.0" encoding="utf-8"?>
<calcChain xmlns="http://schemas.openxmlformats.org/spreadsheetml/2006/main">
  <c r="F141" i="1" l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5" i="1" l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D129" i="1" l="1"/>
  <c r="C129" i="1" l="1"/>
  <c r="F129" i="1" l="1"/>
  <c r="E129" i="1" l="1"/>
  <c r="F127" i="1" l="1"/>
  <c r="E127" i="1"/>
  <c r="D127" i="1"/>
  <c r="C127" i="1"/>
  <c r="F126" i="1"/>
  <c r="E126" i="1"/>
  <c r="D126" i="1"/>
  <c r="C126" i="1"/>
  <c r="F124" i="1" l="1"/>
  <c r="E124" i="1"/>
  <c r="D124" i="1"/>
  <c r="C124" i="1"/>
  <c r="D123" i="1"/>
  <c r="F122" i="1"/>
  <c r="E122" i="1"/>
  <c r="D122" i="1"/>
  <c r="C122" i="1"/>
  <c r="F119" i="1" l="1"/>
  <c r="E119" i="1"/>
  <c r="D119" i="1"/>
  <c r="C119" i="1"/>
  <c r="F120" i="1"/>
  <c r="E120" i="1"/>
  <c r="D120" i="1"/>
  <c r="C120" i="1"/>
  <c r="F117" i="1" l="1"/>
  <c r="E117" i="1"/>
  <c r="D117" i="1"/>
  <c r="C117" i="1"/>
  <c r="F115" i="1" l="1"/>
  <c r="E115" i="1"/>
  <c r="D115" i="1"/>
  <c r="C115" i="1"/>
  <c r="F114" i="1"/>
  <c r="E114" i="1"/>
  <c r="D114" i="1"/>
  <c r="C114" i="1"/>
  <c r="F112" i="1" l="1"/>
  <c r="E112" i="1"/>
  <c r="D112" i="1"/>
  <c r="C112" i="1"/>
  <c r="F111" i="1"/>
  <c r="E111" i="1"/>
  <c r="D111" i="1"/>
  <c r="C111" i="1"/>
  <c r="F108" i="1" l="1"/>
  <c r="E108" i="1"/>
  <c r="D108" i="1"/>
  <c r="C108" i="1"/>
  <c r="F109" i="1"/>
  <c r="E109" i="1"/>
  <c r="D109" i="1"/>
  <c r="C109" i="1"/>
  <c r="F106" i="1" l="1"/>
  <c r="E106" i="1"/>
  <c r="D106" i="1"/>
  <c r="C106" i="1"/>
  <c r="F105" i="1"/>
  <c r="E105" i="1"/>
  <c r="D105" i="1"/>
  <c r="C105" i="1"/>
  <c r="F103" i="1" l="1"/>
  <c r="E103" i="1"/>
  <c r="D103" i="1"/>
  <c r="C103" i="1"/>
  <c r="F102" i="1"/>
  <c r="E102" i="1"/>
  <c r="D102" i="1"/>
  <c r="C102" i="1"/>
  <c r="F100" i="1" l="1"/>
  <c r="E100" i="1"/>
  <c r="D100" i="1"/>
  <c r="C100" i="1"/>
  <c r="F98" i="1" l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89" i="1" l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0" i="1" l="1"/>
  <c r="E80" i="1"/>
  <c r="D80" i="1"/>
  <c r="C80" i="1"/>
  <c r="F79" i="1"/>
  <c r="E79" i="1"/>
  <c r="D79" i="1"/>
  <c r="C79" i="1"/>
  <c r="F77" i="1" l="1"/>
  <c r="E77" i="1"/>
  <c r="D77" i="1"/>
  <c r="C77" i="1"/>
  <c r="F76" i="1"/>
  <c r="E76" i="1"/>
  <c r="D76" i="1"/>
  <c r="C76" i="1"/>
  <c r="F74" i="1" l="1"/>
  <c r="E74" i="1"/>
  <c r="D74" i="1"/>
  <c r="C74" i="1"/>
  <c r="F72" i="1" l="1"/>
  <c r="E72" i="1"/>
  <c r="D72" i="1"/>
  <c r="C72" i="1"/>
  <c r="F71" i="1"/>
  <c r="E71" i="1"/>
  <c r="D71" i="1"/>
  <c r="C71" i="1"/>
  <c r="F69" i="1" l="1"/>
  <c r="E69" i="1"/>
  <c r="D69" i="1"/>
  <c r="C69" i="1"/>
  <c r="F68" i="1"/>
  <c r="E68" i="1"/>
  <c r="D68" i="1"/>
  <c r="C68" i="1"/>
  <c r="F66" i="1" l="1"/>
  <c r="E66" i="1"/>
  <c r="D66" i="1"/>
  <c r="C66" i="1"/>
  <c r="E63" i="1" l="1"/>
  <c r="F64" i="1"/>
  <c r="E64" i="1"/>
  <c r="D64" i="1"/>
  <c r="C64" i="1"/>
  <c r="F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4" i="1" l="1"/>
  <c r="E54" i="1"/>
  <c r="D54" i="1"/>
  <c r="C54" i="1"/>
  <c r="F53" i="1"/>
  <c r="E53" i="1"/>
  <c r="D53" i="1"/>
  <c r="C53" i="1"/>
  <c r="F51" i="1" l="1"/>
  <c r="E51" i="1"/>
  <c r="D51" i="1"/>
  <c r="C51" i="1"/>
  <c r="F50" i="1"/>
  <c r="E50" i="1"/>
  <c r="D50" i="1"/>
  <c r="C50" i="1"/>
  <c r="F48" i="1" l="1"/>
  <c r="E48" i="1"/>
  <c r="D48" i="1"/>
  <c r="C48" i="1"/>
  <c r="F47" i="1"/>
  <c r="E47" i="1"/>
  <c r="D47" i="1"/>
  <c r="C47" i="1"/>
  <c r="F46" i="1"/>
  <c r="E46" i="1"/>
  <c r="D46" i="1"/>
  <c r="C46" i="1"/>
  <c r="F44" i="1" l="1"/>
  <c r="E44" i="1"/>
  <c r="D44" i="1"/>
  <c r="C44" i="1"/>
  <c r="F43" i="1"/>
  <c r="E43" i="1"/>
  <c r="D43" i="1"/>
  <c r="C43" i="1"/>
  <c r="F41" i="1" l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6" i="1" l="1"/>
  <c r="E36" i="1"/>
  <c r="D36" i="1"/>
  <c r="C36" i="1"/>
  <c r="F35" i="1"/>
  <c r="E35" i="1"/>
  <c r="D35" i="1"/>
  <c r="C35" i="1"/>
  <c r="F33" i="1" l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8" i="1" l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1" i="1" l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E17" i="1"/>
  <c r="F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1" i="1" l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6" i="1" l="1"/>
  <c r="E6" i="1"/>
  <c r="D6" i="1"/>
  <c r="C6" i="1"/>
  <c r="F3" i="1" l="1"/>
  <c r="F5" i="1" s="1"/>
  <c r="E3" i="1"/>
  <c r="E5" i="1" s="1"/>
  <c r="D3" i="1"/>
  <c r="D5" i="1" s="1"/>
  <c r="C3" i="1"/>
  <c r="C5" i="1" s="1"/>
  <c r="C123" i="1" l="1"/>
  <c r="F123" i="1" l="1"/>
  <c r="E123" i="1"/>
</calcChain>
</file>

<file path=xl/sharedStrings.xml><?xml version="1.0" encoding="utf-8"?>
<sst xmlns="http://schemas.openxmlformats.org/spreadsheetml/2006/main" count="111" uniqueCount="111">
  <si>
    <t>Run description</t>
  </si>
  <si>
    <t>RMSD</t>
  </si>
  <si>
    <t>Annual Energy Difference</t>
  </si>
  <si>
    <t>TCS Enet sum</t>
  </si>
  <si>
    <t>TRNSYS Enet sum</t>
  </si>
  <si>
    <t>Default run for physical trough model</t>
  </si>
  <si>
    <t>- allow partial defocusing</t>
  </si>
  <si>
    <t xml:space="preserve"> - field subsections = 2</t>
  </si>
  <si>
    <t xml:space="preserve"> - field subsections = 4</t>
  </si>
  <si>
    <t xml:space="preserve"> - field subsections = 8</t>
  </si>
  <si>
    <t xml:space="preserve"> - field subsections = 12</t>
  </si>
  <si>
    <t xml:space="preserve"> - HTF = Therminal VP-1</t>
  </si>
  <si>
    <t xml:space="preserve"> - HTF=Hitec Solar Salt</t>
  </si>
  <si>
    <t xml:space="preserve"> - HTF=Caloria HT 43</t>
  </si>
  <si>
    <t xml:space="preserve"> - HTF=Hitec XL</t>
  </si>
  <si>
    <t xml:space="preserve"> - HTF=Hitec</t>
  </si>
  <si>
    <t xml:space="preserve"> - HTF=Dowtherm Q</t>
  </si>
  <si>
    <t xml:space="preserve"> - HTF=Dowtherm RP</t>
  </si>
  <si>
    <t xml:space="preserve"> - HTF=Therminol 59</t>
  </si>
  <si>
    <t xml:space="preserve"> - HTF=Therminol 66</t>
  </si>
  <si>
    <t xml:space="preserve"> - collector = Solargenix SGX-1</t>
  </si>
  <si>
    <t xml:space="preserve"> - collector = EuroTrough ET150</t>
  </si>
  <si>
    <t xml:space="preserve"> - collector = Luz LS-2</t>
  </si>
  <si>
    <t xml:space="preserve"> - collector = Luz LS-3</t>
  </si>
  <si>
    <t xml:space="preserve"> - collector = AlbiasaTrough AT150</t>
  </si>
  <si>
    <t xml:space="preserve"> - collector = Siemens SunField 6</t>
  </si>
  <si>
    <t xml:space="preserve"> - receiver = Schott PTR70 2008</t>
  </si>
  <si>
    <t xml:space="preserve"> - receiver = Schott PTR70</t>
  </si>
  <si>
    <t xml:space="preserve"> - receiver = Solel UVAC 3</t>
  </si>
  <si>
    <t xml:space="preserve"> - receiver = Siemens UVAC 2010</t>
  </si>
  <si>
    <t xml:space="preserve"> - flow pattern = tube flow</t>
  </si>
  <si>
    <t xml:space="preserve"> - flow pattern = annular flow</t>
  </si>
  <si>
    <t xml:space="preserve"> - absorber material = 304L</t>
  </si>
  <si>
    <t xml:space="preserve"> - absorber material = 216L</t>
  </si>
  <si>
    <t xml:space="preserve"> - absorber material = 321H</t>
  </si>
  <si>
    <t xml:space="preserve"> - absorber material = B42 Copper</t>
  </si>
  <si>
    <t xml:space="preserve"> - annulus gas = hydrogen</t>
  </si>
  <si>
    <t xml:space="preserve"> - annulus gas = Argon</t>
  </si>
  <si>
    <t xml:space="preserve"> - condenser type = evaporative</t>
  </si>
  <si>
    <t xml:space="preserve"> - condenser type = Air-Cooled</t>
  </si>
  <si>
    <t xml:space="preserve"> - condenser type = Hybrid</t>
  </si>
  <si>
    <t xml:space="preserve"> - pressure control = fixed</t>
  </si>
  <si>
    <t xml:space="preserve"> - pressure control = Sliding</t>
  </si>
  <si>
    <t xml:space="preserve"> - dispatch mode = min backup level</t>
  </si>
  <si>
    <t xml:space="preserve"> - dispatch mode = Supplemental operation</t>
  </si>
  <si>
    <t xml:space="preserve"> - storage HTF = Hitec Solar Salt</t>
  </si>
  <si>
    <t xml:space="preserve"> - storage HTF = Caloria HT 43</t>
  </si>
  <si>
    <t xml:space="preserve"> - storage HTF = Hitec XL</t>
  </si>
  <si>
    <t xml:space="preserve"> - storage HTF = Therminol VP-1</t>
  </si>
  <si>
    <t xml:space="preserve"> - storage HTF = Hitec</t>
  </si>
  <si>
    <t xml:space="preserve"> - storage HTF = Dowtherm Q</t>
  </si>
  <si>
    <t xml:space="preserve"> - storage HTF = Dowtherm RP</t>
  </si>
  <si>
    <t xml:space="preserve"> - storage HTF = Therminol 59</t>
  </si>
  <si>
    <t xml:space="preserve"> - storage HTF = Therminol 66</t>
  </si>
  <si>
    <t>Default run for linear Fresnel model</t>
  </si>
  <si>
    <t xml:space="preserve"> - loop flow configuration = recirculated</t>
  </si>
  <si>
    <t xml:space="preserve"> - loop flow configuration = once through</t>
  </si>
  <si>
    <t>- disallow partial defocusing</t>
  </si>
  <si>
    <t xml:space="preserve"> - superheater geometry is unique</t>
  </si>
  <si>
    <t xml:space="preserve"> - superheater geometry is not unique</t>
  </si>
  <si>
    <t>Default run for external receiver power tower</t>
  </si>
  <si>
    <t xml:space="preserve"> - HTF = Salt 60% NaNO3</t>
  </si>
  <si>
    <t xml:space="preserve"> - HTF = Salt 46.5% LiF</t>
  </si>
  <si>
    <t xml:space="preserve"> - flow patter = 1</t>
  </si>
  <si>
    <t xml:space="preserve"> - flow patter = 2</t>
  </si>
  <si>
    <t xml:space="preserve"> - flow patter = 3</t>
  </si>
  <si>
    <t xml:space="preserve"> - flow patter = 4</t>
  </si>
  <si>
    <t xml:space="preserve"> - flow patter = 5</t>
  </si>
  <si>
    <t xml:space="preserve"> - flow patter = 6</t>
  </si>
  <si>
    <t xml:space="preserve"> - flow patter = 7</t>
  </si>
  <si>
    <t xml:space="preserve"> - flow patter = 8</t>
  </si>
  <si>
    <t xml:space="preserve"> - storage type = two tank</t>
  </si>
  <si>
    <t xml:space="preserve"> - storage type = thermocline</t>
  </si>
  <si>
    <t xml:space="preserve"> - filler material = Quartzite</t>
  </si>
  <si>
    <t xml:space="preserve"> - filler material = Taconite</t>
  </si>
  <si>
    <t xml:space="preserve"> - filler material = Calcium carbonate</t>
  </si>
  <si>
    <t xml:space="preserve"> - filler material = Gravel</t>
  </si>
  <si>
    <t xml:space="preserve"> - filler material = Marble</t>
  </si>
  <si>
    <t xml:space="preserve"> - filler material = Limestone</t>
  </si>
  <si>
    <t xml:space="preserve"> - filler material = Carbon steel</t>
  </si>
  <si>
    <t xml:space="preserve"> - filler material = Sand</t>
  </si>
  <si>
    <t>Default run for direct steam</t>
  </si>
  <si>
    <t xml:space="preserve"> - heliostats not round</t>
  </si>
  <si>
    <t xml:space="preserve"> - heliostats round</t>
  </si>
  <si>
    <t xml:space="preserve"> - boilder tube materical = Stainless AISI316</t>
  </si>
  <si>
    <t xml:space="preserve"> - superheater materical = Stainless AISI316</t>
  </si>
  <si>
    <t xml:space="preserve"> - superheater materical = T91 Steel</t>
  </si>
  <si>
    <t xml:space="preserve"> - boilder tube materical = T91 Steel</t>
  </si>
  <si>
    <t xml:space="preserve"> - reheater materical = Stainless AISI316</t>
  </si>
  <si>
    <t xml:space="preserve"> - reheater materical = T91 Steel</t>
  </si>
  <si>
    <t xml:space="preserve"> - flow pattern = 2</t>
  </si>
  <si>
    <t xml:space="preserve"> - flow pattern = 1</t>
  </si>
  <si>
    <t>Default run for generic solar</t>
  </si>
  <si>
    <t xml:space="preserve"> - interpolate optical efficiency table</t>
  </si>
  <si>
    <t xml:space="preserve"> - don't interpolate optical efficiency table</t>
  </si>
  <si>
    <t xml:space="preserve"> - temperature correction mode = wet bulb</t>
  </si>
  <si>
    <t xml:space="preserve"> - temperature correction mode = dry bulb</t>
  </si>
  <si>
    <t xml:space="preserve"> - irradiation basis = DNI</t>
  </si>
  <si>
    <t xml:space="preserve"> - irradiation basis = Horiz. Beam</t>
  </si>
  <si>
    <t xml:space="preserve"> - irradiation basis = Total Horiz.</t>
  </si>
  <si>
    <t>Default run for dish Stirling</t>
  </si>
  <si>
    <t xml:space="preserve"> - cooling fluid = V50%EG</t>
  </si>
  <si>
    <t xml:space="preserve"> - cooling fluid = Water</t>
  </si>
  <si>
    <t xml:space="preserve"> - cooling fluid = V25%EG</t>
  </si>
  <si>
    <t xml:space="preserve"> - cooling fluid = V40%PG</t>
  </si>
  <si>
    <t xml:space="preserve"> - cooling fluid = V40%EG</t>
  </si>
  <si>
    <t xml:space="preserve"> - ref cooling fluid = V50%EG</t>
  </si>
  <si>
    <t xml:space="preserve"> - ref cooling fluid = Water</t>
  </si>
  <si>
    <t xml:space="preserve"> - ref cooling fluid = V25%EG</t>
  </si>
  <si>
    <t xml:space="preserve"> - ref cooling fluid = V40%PG</t>
  </si>
  <si>
    <t xml:space="preserve"> - ref cooling fluid = V40%EG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</si>
</sst>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10" fontId="0" fillId="0" borderId="0" xfId="1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0" fontId="2" fillId="0" borderId="0" xfId="1" applyNumberFormat="1" applyFont="1" applyAlignment="1">
      <alignment horizontal="right"/>
    </xf>
    <xf numFmtId="0" fontId="0" fillId="2" borderId="0" xfId="0" applyFill="1"/>
    <xf numFmtId="43" fontId="0" fillId="2" borderId="0" xfId="0" applyNumberFormat="1" applyFill="1"/>
    <xf numFmtId="10" fontId="0" fillId="2" borderId="0" xfId="0" applyNumberFormat="1" applyFill="1"/>
    <xf numFmtId="10" fontId="0" fillId="2" borderId="0" xfId="1" applyNumberFormat="1" applyFont="1" applyFill="1" applyAlignment="1">
      <alignment horizontal="right"/>
    </xf>
    <xf numFmtId="0" fontId="0" fillId="3" borderId="0" xfId="0" applyFill="1"/>
    <xf numFmtId="43" fontId="0" fillId="3" borderId="0" xfId="0" applyNumberFormat="1" applyFill="1"/>
    <xf numFmtId="10" fontId="0" fillId="3" borderId="0" xfId="0" applyNumberFormat="1" applyFill="1"/>
    <xf numFmtId="10" fontId="0" fillId="3" borderId="0" xfId="1" applyNumberFormat="1" applyFont="1" applyFill="1" applyAlignment="1">
      <alignment horizontal="right"/>
    </xf>
    <xf numFmtId="0" fontId="0" fillId="4" borderId="0" xfId="0" applyFill="1"/>
    <xf numFmtId="43" fontId="0" fillId="4" borderId="0" xfId="0" applyNumberFormat="1" applyFill="1"/>
    <xf numFmtId="10" fontId="0" fillId="4" borderId="0" xfId="0" applyNumberFormat="1" applyFill="1"/>
    <xf numFmtId="10" fontId="0" fillId="4" borderId="0" xfId="1" applyNumberFormat="1" applyFont="1" applyFill="1" applyAlignment="1">
      <alignment horizontal="right"/>
    </xf>
    <xf numFmtId="0" fontId="0" fillId="5" borderId="0" xfId="0" applyFill="1"/>
    <xf numFmtId="43" fontId="0" fillId="5" borderId="0" xfId="0" applyNumberFormat="1" applyFill="1" applyAlignment="1">
      <alignment horizontal="right"/>
    </xf>
    <xf numFmtId="10" fontId="0" fillId="5" borderId="0" xfId="0" applyNumberFormat="1" applyFill="1" applyAlignment="1">
      <alignment horizontal="right"/>
    </xf>
    <xf numFmtId="10" fontId="0" fillId="5" borderId="0" xfId="1" applyNumberFormat="1" applyFont="1" applyFill="1" applyAlignment="1">
      <alignment horizontal="right"/>
    </xf>
    <xf numFmtId="0" fontId="0" fillId="5" borderId="0" xfId="0" quotePrefix="1" applyFill="1"/>
    <xf numFmtId="43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43" fontId="0" fillId="6" borderId="0" xfId="0" applyNumberFormat="1" applyFill="1"/>
    <xf numFmtId="10" fontId="0" fillId="6" borderId="0" xfId="0" applyNumberFormat="1" applyFill="1"/>
    <xf numFmtId="10" fontId="0" fillId="6" borderId="0" xfId="1" applyNumberFormat="1" applyFont="1" applyFill="1" applyAlignment="1">
      <alignment horizontal="right"/>
    </xf>
    <xf numFmtId="0" fontId="0" fillId="7" borderId="0" xfId="0" applyFill="1"/>
    <xf numFmtId="43" fontId="0" fillId="7" borderId="0" xfId="0" applyNumberFormat="1" applyFill="1"/>
    <xf numFmtId="10" fontId="0" fillId="7" borderId="0" xfId="0" applyNumberFormat="1" applyFill="1"/>
    <xf numFmtId="10" fontId="0" fillId="7" borderId="0" xfId="1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c%20-%20condenser%20typ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d%20-%20pressure%20contro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e%20-%20dispatch%20mod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f%20-%20storage%20HTF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Steam_Linear_Fresnel/linear_Fresnel_trnsys_to_tcs_comp%20-%202013-10-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Steam_Linear_Fresnel/linear_Fresnel_trnsys_to_tcs_comp%20-%202013-10-10a%20-%20loop%20flow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Steam_Linear_Fresnel/linear_Fresnel_trnsys_to_tcs_comp%20-%202013-10-10b%20-%20superheater%20uniqu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MS_External_Power_Tower/molten_salt_trnsys_to_tcs_comp%20-%202013-10-08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MS_External_Power_Tower/molten_salt_trnsys_to_tcs_comp%20-%202013-10-08a%20-%20HTF%20type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MS_External_Power_Tower/molten_salt_trnsys_to_tcs_comp%20-%202013-10-08b%20-%20storage%20ty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a%20-%20defocusing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MS_External_Power_Tower/molten_salt_trnsys_to_tcs_comp%20-%202013-10-08c%20-%20flow%20pattern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MS_External_Power_Tower/molten_salt_trnsys_to_tcs_comp%20-%202013-10-08d%20-%20filler%20material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a%20-%20round%20helio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b%20-%20boiler%20tube%20ma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c%20-%20superheater%20ma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d%20-%20reheater%20mat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e%20-%20flow%20pattern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Generic_Solar/generic_solar_trnsys_to_tcs_comp%20-%202013-10-15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Generic_Solar/generic_solar_trnsys_to_tcs_comp%20-%202013-10-15a%20-%20interpolate%20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b%20-%20num%20fld%20subsection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Generic_Solar/generic_solar_trnsys_to_tcs_comp%20-%202013-10-15b%20-%20irradiation%20basis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Generic_Solar/generic_solar_trnsys_to_tcs_comp%20-%202013-10-15c%20-%20temp%20correction%20mode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sh_Stirling/dish_stirling_trnsys_to_tcs_comp%20-%202013-10-1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sh_Stirling/dish_stirling_trnsys_to_tcs_comp%20-%202013-10-18a%20-%20Cooling%20Fluid%20Type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sh_Stirling/dish_stirling_trnsys_to_tcs_comp%20-%202013-10-18b%20-%20Ref%20Cooling%20Fluid%20Typ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c%20-%20HTF%20flui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d%20-%20collector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e%20-%20receiver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f%20-%20flow%20patter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a%20-%20absorb%20mat%20typ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b%20-%20annulus%20gas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porative"/>
      <sheetName val="Air-Cooled"/>
      <sheetName val="Hybrid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335182.15326500015</v>
          </cell>
        </row>
        <row r="2">
          <cell r="G2">
            <v>336900.73690300103</v>
          </cell>
        </row>
        <row r="3">
          <cell r="G3">
            <v>5.1011572542083551E-3</v>
          </cell>
        </row>
        <row r="7">
          <cell r="K7">
            <v>1.1552694860038227E-2</v>
          </cell>
        </row>
      </sheetData>
      <sheetData sheetId="2">
        <row r="1">
          <cell r="G1">
            <v>335182.15296500019</v>
          </cell>
        </row>
        <row r="2">
          <cell r="G2">
            <v>336900.73690300103</v>
          </cell>
        </row>
        <row r="3">
          <cell r="G3">
            <v>5.1011581446782266E-3</v>
          </cell>
        </row>
        <row r="7">
          <cell r="K7">
            <v>1.1552695089960461E-2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ed"/>
      <sheetName val="Sliding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365920.26021499955</v>
          </cell>
        </row>
        <row r="2">
          <cell r="G2">
            <v>365841.31431699864</v>
          </cell>
        </row>
        <row r="3">
          <cell r="G3">
            <v>-2.1579273556977661E-4</v>
          </cell>
        </row>
        <row r="7">
          <cell r="K7">
            <v>8.8327299972821797E-3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 Backup Level"/>
      <sheetName val="Supplemental operation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ec Solar Salt"/>
      <sheetName val="Caloria HT 43"/>
      <sheetName val="Hitec XL"/>
      <sheetName val="Therminol VP-1"/>
      <sheetName val="Hitec"/>
      <sheetName val="Dowtherm Q"/>
      <sheetName val="Dowtherm RP"/>
      <sheetName val="Therminol 59"/>
      <sheetName val="Therminol 66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364568.34051400074</v>
          </cell>
        </row>
        <row r="2">
          <cell r="G2">
            <v>364129.43023400224</v>
          </cell>
        </row>
        <row r="3">
          <cell r="G3">
            <v>-1.20536887039435E-3</v>
          </cell>
        </row>
        <row r="7">
          <cell r="K7">
            <v>7.0220177717808599E-3</v>
          </cell>
        </row>
      </sheetData>
      <sheetData sheetId="2">
        <row r="1">
          <cell r="G1">
            <v>364071.44588000269</v>
          </cell>
        </row>
        <row r="2">
          <cell r="G2">
            <v>363461.23788499908</v>
          </cell>
        </row>
        <row r="3">
          <cell r="G3">
            <v>-1.6788805280982563E-3</v>
          </cell>
        </row>
        <row r="7">
          <cell r="K7">
            <v>7.2893515400721228E-3</v>
          </cell>
        </row>
      </sheetData>
      <sheetData sheetId="3">
        <row r="1">
          <cell r="G1">
            <v>363530.09435420157</v>
          </cell>
        </row>
        <row r="2">
          <cell r="G2">
            <v>363388.00318235921</v>
          </cell>
        </row>
        <row r="3">
          <cell r="G3">
            <v>-3.9101778429117206E-4</v>
          </cell>
        </row>
        <row r="7">
          <cell r="K7">
            <v>1.0072105654446259E-2</v>
          </cell>
        </row>
      </sheetData>
      <sheetData sheetId="4">
        <row r="1">
          <cell r="G1">
            <v>363991.17948800093</v>
          </cell>
        </row>
        <row r="2">
          <cell r="G2">
            <v>363421.45745799883</v>
          </cell>
        </row>
        <row r="3">
          <cell r="G3">
            <v>-1.5676620582260022E-3</v>
          </cell>
        </row>
        <row r="7">
          <cell r="K7">
            <v>6.1541965926553109E-3</v>
          </cell>
        </row>
      </sheetData>
      <sheetData sheetId="5">
        <row r="1">
          <cell r="G1">
            <v>364275.84975099936</v>
          </cell>
        </row>
        <row r="2">
          <cell r="G2">
            <v>363800.4283049985</v>
          </cell>
        </row>
        <row r="3">
          <cell r="G3">
            <v>-1.306819368564042E-3</v>
          </cell>
        </row>
        <row r="7">
          <cell r="K7">
            <v>5.9587180117742821E-3</v>
          </cell>
        </row>
      </sheetData>
      <sheetData sheetId="6">
        <row r="1">
          <cell r="G1">
            <v>378305.80787800014</v>
          </cell>
        </row>
        <row r="2">
          <cell r="G2">
            <v>378267.10820000118</v>
          </cell>
        </row>
        <row r="3">
          <cell r="G3">
            <v>-1.0230780620369212E-4</v>
          </cell>
        </row>
        <row r="7">
          <cell r="K7">
            <v>6.1043330876220979E-3</v>
          </cell>
        </row>
      </sheetData>
      <sheetData sheetId="7">
        <row r="1">
          <cell r="G1">
            <v>364926.08122800052</v>
          </cell>
        </row>
        <row r="2">
          <cell r="G2">
            <v>364531.87156799936</v>
          </cell>
        </row>
        <row r="3">
          <cell r="G3">
            <v>-1.0814134256779847E-3</v>
          </cell>
        </row>
        <row r="7">
          <cell r="K7">
            <v>6.6018090423167405E-3</v>
          </cell>
        </row>
      </sheetData>
      <sheetData sheetId="8">
        <row r="1">
          <cell r="G1">
            <v>364132.58908299921</v>
          </cell>
        </row>
        <row r="2">
          <cell r="G2">
            <v>363670.40330099832</v>
          </cell>
        </row>
        <row r="3">
          <cell r="G3">
            <v>-1.2708919334806351E-3</v>
          </cell>
        </row>
        <row r="7">
          <cell r="K7">
            <v>6.9520270801112253E-3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241207.01601624544</v>
          </cell>
        </row>
        <row r="2">
          <cell r="G2">
            <v>241022.87070494448</v>
          </cell>
        </row>
        <row r="3">
          <cell r="G3">
            <v>-7.6401592414186302E-4</v>
          </cell>
        </row>
        <row r="7">
          <cell r="K7">
            <v>3.3789308970003278E-3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irculated"/>
      <sheetName val="once through"/>
    </sheetNames>
    <sheetDataSet>
      <sheetData sheetId="0">
        <row r="1">
          <cell r="G1">
            <v>241207.01601624544</v>
          </cell>
        </row>
        <row r="2">
          <cell r="G2">
            <v>241022.87070494448</v>
          </cell>
        </row>
        <row r="3">
          <cell r="G3">
            <v>-7.6401592414186302E-4</v>
          </cell>
        </row>
        <row r="7">
          <cell r="K7">
            <v>3.3789308970003278E-3</v>
          </cell>
        </row>
      </sheetData>
      <sheetData sheetId="1">
        <row r="1">
          <cell r="G1">
            <v>242546.5485490151</v>
          </cell>
        </row>
        <row r="2">
          <cell r="G2">
            <v>242697.96510261262</v>
          </cell>
        </row>
        <row r="3">
          <cell r="G3">
            <v>6.2388884691925647E-4</v>
          </cell>
        </row>
        <row r="7">
          <cell r="K7">
            <v>1.7439376203729957E-3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erheater unique = false"/>
      <sheetName val="superheater unique = true"/>
    </sheetNames>
    <sheetDataSet>
      <sheetData sheetId="0">
        <row r="1">
          <cell r="G1">
            <v>241207.01601624544</v>
          </cell>
        </row>
        <row r="2">
          <cell r="G2">
            <v>241022.87070494448</v>
          </cell>
        </row>
        <row r="3">
          <cell r="G3">
            <v>-7.6401592414186302E-4</v>
          </cell>
        </row>
        <row r="7">
          <cell r="K7">
            <v>3.3789308970003278E-3</v>
          </cell>
        </row>
      </sheetData>
      <sheetData sheetId="1">
        <row r="1">
          <cell r="G1">
            <v>241207.01601624544</v>
          </cell>
        </row>
        <row r="2">
          <cell r="G2">
            <v>241022.87070494448</v>
          </cell>
        </row>
        <row r="3">
          <cell r="G3">
            <v>-7.6401592414186302E-4</v>
          </cell>
        </row>
        <row r="7">
          <cell r="K7">
            <v>3.3789308970003278E-3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559350.14831202396</v>
          </cell>
        </row>
        <row r="2">
          <cell r="G2">
            <v>559386.05437902303</v>
          </cell>
        </row>
        <row r="3">
          <cell r="G3">
            <v>6.4188348490259913E-5</v>
          </cell>
        </row>
        <row r="7">
          <cell r="K7">
            <v>3.7830090311034548E-3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t 60% NaNO3"/>
      <sheetName val="Salt 46.5% LiF"/>
    </sheetNames>
    <sheetDataSet>
      <sheetData sheetId="0">
        <row r="1">
          <cell r="G1">
            <v>559350.14831202396</v>
          </cell>
        </row>
        <row r="2">
          <cell r="G2">
            <v>559386.05437902303</v>
          </cell>
        </row>
        <row r="3">
          <cell r="G3">
            <v>6.4188348490259913E-5</v>
          </cell>
        </row>
        <row r="7">
          <cell r="K7">
            <v>3.7830090311034548E-3</v>
          </cell>
        </row>
      </sheetData>
      <sheetData sheetId="1">
        <row r="1">
          <cell r="G1">
            <v>559288.69449702348</v>
          </cell>
        </row>
        <row r="2">
          <cell r="G2">
            <v>562503.00904602313</v>
          </cell>
        </row>
        <row r="3">
          <cell r="G3">
            <v>5.7143064078021008E-3</v>
          </cell>
        </row>
        <row r="7">
          <cell r="K7">
            <v>4.5187747690681776E-2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o tank"/>
      <sheetName val="Thermocline"/>
    </sheetNames>
    <sheetDataSet>
      <sheetData sheetId="0">
        <row r="1">
          <cell r="G1">
            <v>559350.14831202396</v>
          </cell>
        </row>
        <row r="2">
          <cell r="G2">
            <v>559386.05437902303</v>
          </cell>
        </row>
        <row r="3">
          <cell r="G3">
            <v>6.4188348490259913E-5</v>
          </cell>
        </row>
        <row r="7">
          <cell r="K7">
            <v>3.7830090311034548E-3</v>
          </cell>
        </row>
      </sheetData>
      <sheetData sheetId="1">
        <row r="1">
          <cell r="G1">
            <v>541908.38724901096</v>
          </cell>
        </row>
        <row r="2">
          <cell r="G2">
            <v>542090.91103900853</v>
          </cell>
        </row>
        <row r="3">
          <cell r="G3">
            <v>3.3670328404459735E-4</v>
          </cell>
        </row>
        <row r="7">
          <cell r="K7">
            <v>5.6233156502844559E-3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G1">
            <v>0</v>
          </cell>
        </row>
        <row r="2">
          <cell r="G2">
            <v>357111.52479299909</v>
          </cell>
        </row>
        <row r="3">
          <cell r="G3">
            <v>1</v>
          </cell>
        </row>
        <row r="7">
          <cell r="K7">
            <v>0.63722261044846118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 pattern = 1"/>
      <sheetName val="flow pattern = 2"/>
      <sheetName val="flow pattern = 3"/>
      <sheetName val="flow pattern = 4"/>
      <sheetName val="flow pattern = 5"/>
      <sheetName val="flow pattern = 6"/>
      <sheetName val="flow pattern = 7"/>
      <sheetName val="flow pattern = 8"/>
    </sheetNames>
    <sheetDataSet>
      <sheetData sheetId="0">
        <row r="1">
          <cell r="G1">
            <v>559350.14831202396</v>
          </cell>
        </row>
        <row r="2">
          <cell r="G2">
            <v>559386.05437902303</v>
          </cell>
        </row>
        <row r="3">
          <cell r="G3">
            <v>6.4188348490259913E-5</v>
          </cell>
        </row>
        <row r="7">
          <cell r="K7">
            <v>3.7830090311034548E-3</v>
          </cell>
        </row>
      </sheetData>
      <sheetData sheetId="1">
        <row r="1">
          <cell r="G1">
            <v>562303.34508802416</v>
          </cell>
        </row>
        <row r="2">
          <cell r="G2">
            <v>562641.89404002356</v>
          </cell>
        </row>
        <row r="3">
          <cell r="G3">
            <v>6.0171301779266017E-4</v>
          </cell>
        </row>
        <row r="7">
          <cell r="K7">
            <v>5.7136080130531612E-3</v>
          </cell>
        </row>
      </sheetData>
      <sheetData sheetId="2">
        <row r="1">
          <cell r="G1">
            <v>559035.71098502213</v>
          </cell>
        </row>
        <row r="2">
          <cell r="G2">
            <v>559288.12583402521</v>
          </cell>
        </row>
        <row r="3">
          <cell r="G3">
            <v>4.5131451454770427E-4</v>
          </cell>
        </row>
        <row r="7">
          <cell r="K7">
            <v>1.6021825042416137E-2</v>
          </cell>
        </row>
      </sheetData>
      <sheetData sheetId="3">
        <row r="1">
          <cell r="G1">
            <v>561955.63703602541</v>
          </cell>
        </row>
        <row r="2">
          <cell r="G2">
            <v>562327.65954702289</v>
          </cell>
        </row>
        <row r="3">
          <cell r="G3">
            <v>6.6157604855710667E-4</v>
          </cell>
        </row>
        <row r="7">
          <cell r="K7">
            <v>7.202656299639433E-3</v>
          </cell>
        </row>
      </sheetData>
      <sheetData sheetId="4">
        <row r="1">
          <cell r="G1">
            <v>511295.85131200094</v>
          </cell>
        </row>
        <row r="2">
          <cell r="G2">
            <v>511540.16149100079</v>
          </cell>
        </row>
        <row r="3">
          <cell r="G3">
            <v>4.7759725900650571E-4</v>
          </cell>
        </row>
        <row r="7">
          <cell r="K7">
            <v>4.2700065674866217E-3</v>
          </cell>
        </row>
      </sheetData>
      <sheetData sheetId="5">
        <row r="1">
          <cell r="G1">
            <v>512345.55290900054</v>
          </cell>
        </row>
        <row r="2">
          <cell r="G2">
            <v>512568.82995800051</v>
          </cell>
        </row>
        <row r="3">
          <cell r="G3">
            <v>4.3560403198583626E-4</v>
          </cell>
        </row>
        <row r="7">
          <cell r="K7">
            <v>1.0541372498361462E-2</v>
          </cell>
        </row>
      </sheetData>
      <sheetData sheetId="6">
        <row r="1">
          <cell r="G1">
            <v>512367.70891199872</v>
          </cell>
        </row>
        <row r="2">
          <cell r="G2">
            <v>512622.83770200069</v>
          </cell>
        </row>
        <row r="3">
          <cell r="G3">
            <v>4.9769298446722572E-4</v>
          </cell>
        </row>
        <row r="7">
          <cell r="K7">
            <v>8.6550137422416167E-3</v>
          </cell>
        </row>
      </sheetData>
      <sheetData sheetId="7">
        <row r="1">
          <cell r="G1">
            <v>511466.77040599805</v>
          </cell>
        </row>
        <row r="2">
          <cell r="G2">
            <v>511708.1659820007</v>
          </cell>
        </row>
        <row r="3">
          <cell r="G3">
            <v>4.7174462330380209E-4</v>
          </cell>
        </row>
        <row r="7">
          <cell r="K7">
            <v>5.338457276864903E-3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zite"/>
      <sheetName val="Taconite"/>
      <sheetName val="Calcium carbonate"/>
      <sheetName val="Gravel"/>
      <sheetName val="Marble"/>
      <sheetName val="Limestone"/>
      <sheetName val="Carbon steel"/>
      <sheetName val="Sand"/>
    </sheetNames>
    <sheetDataSet>
      <sheetData sheetId="0">
        <row r="1">
          <cell r="G1">
            <v>541908.38724901096</v>
          </cell>
        </row>
        <row r="2">
          <cell r="G2">
            <v>542090.91103900853</v>
          </cell>
        </row>
        <row r="3">
          <cell r="G3">
            <v>3.3670328404459735E-4</v>
          </cell>
        </row>
        <row r="7">
          <cell r="K7">
            <v>5.6233156502844559E-3</v>
          </cell>
        </row>
      </sheetData>
      <sheetData sheetId="1">
        <row r="1">
          <cell r="G1">
            <v>541844.32274101139</v>
          </cell>
        </row>
        <row r="2">
          <cell r="G2">
            <v>542054.15104801091</v>
          </cell>
        </row>
        <row r="3">
          <cell r="G3">
            <v>3.8709842290450102E-4</v>
          </cell>
        </row>
        <row r="7">
          <cell r="K7">
            <v>7.8399809516281407E-3</v>
          </cell>
        </row>
      </sheetData>
      <sheetData sheetId="2">
        <row r="1">
          <cell r="G1">
            <v>541757.27895101346</v>
          </cell>
        </row>
        <row r="2">
          <cell r="G2">
            <v>541981.92169401003</v>
          </cell>
        </row>
        <row r="3">
          <cell r="G3">
            <v>4.1448383055735504E-4</v>
          </cell>
        </row>
        <row r="7">
          <cell r="K7">
            <v>6.5738907164555396E-3</v>
          </cell>
        </row>
      </sheetData>
      <sheetData sheetId="3">
        <row r="1">
          <cell r="G1">
            <v>541947.43142600998</v>
          </cell>
        </row>
        <row r="2">
          <cell r="G2">
            <v>542192.14457901125</v>
          </cell>
        </row>
        <row r="3">
          <cell r="G3">
            <v>4.5134027751597071E-4</v>
          </cell>
        </row>
        <row r="7">
          <cell r="K7">
            <v>4.9001345450809652E-3</v>
          </cell>
        </row>
      </sheetData>
      <sheetData sheetId="4">
        <row r="1">
          <cell r="G1">
            <v>541677.09842501127</v>
          </cell>
        </row>
        <row r="2">
          <cell r="G2">
            <v>541968.03506501042</v>
          </cell>
        </row>
        <row r="3">
          <cell r="G3">
            <v>5.368151277856402E-4</v>
          </cell>
        </row>
        <row r="7">
          <cell r="K7">
            <v>6.8846743303465543E-3</v>
          </cell>
        </row>
      </sheetData>
      <sheetData sheetId="5">
        <row r="1">
          <cell r="G1">
            <v>541573.31182701048</v>
          </cell>
        </row>
        <row r="2">
          <cell r="G2">
            <v>541799.82495401194</v>
          </cell>
        </row>
        <row r="3">
          <cell r="G3">
            <v>4.1807530487979498E-4</v>
          </cell>
        </row>
        <row r="7">
          <cell r="K7">
            <v>7.5468932118065348E-3</v>
          </cell>
        </row>
      </sheetData>
      <sheetData sheetId="6">
        <row r="1">
          <cell r="G1">
            <v>541520.16284701205</v>
          </cell>
        </row>
        <row r="2">
          <cell r="G2">
            <v>541560.48363001167</v>
          </cell>
        </row>
        <row r="3">
          <cell r="G3">
            <v>7.4452963645647434E-5</v>
          </cell>
        </row>
        <row r="7">
          <cell r="K7">
            <v>8.6962518240954051E-3</v>
          </cell>
        </row>
      </sheetData>
      <sheetData sheetId="7">
        <row r="1">
          <cell r="G1">
            <v>541266.57963501045</v>
          </cell>
        </row>
        <row r="2">
          <cell r="G2">
            <v>541494.12453701103</v>
          </cell>
        </row>
        <row r="3">
          <cell r="G3">
            <v>4.2021675155779755E-4</v>
          </cell>
        </row>
        <row r="7">
          <cell r="K7">
            <v>7.3482277556193056E-3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iostats not round"/>
      <sheetName val="heliostats round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244135.01570828879</v>
          </cell>
        </row>
        <row r="2">
          <cell r="G2">
            <v>244596.37686698919</v>
          </cell>
        </row>
        <row r="3">
          <cell r="G3">
            <v>1.8862141974870087E-3</v>
          </cell>
        </row>
        <row r="7">
          <cell r="K7">
            <v>1.278462336456593E-2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inless AISI316"/>
      <sheetName val="T91 Steel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288334.51627899165</v>
          </cell>
        </row>
        <row r="2">
          <cell r="G2">
            <v>289069.90669799165</v>
          </cell>
        </row>
        <row r="3">
          <cell r="G3">
            <v>2.5439881563607681E-3</v>
          </cell>
        </row>
        <row r="7">
          <cell r="K7">
            <v>6.305465377142945E-3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inless AISI316"/>
      <sheetName val="T91 Steel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288165.70672599162</v>
          </cell>
        </row>
        <row r="2">
          <cell r="G2">
            <v>288919.82166491135</v>
          </cell>
        </row>
        <row r="3">
          <cell r="G3">
            <v>2.6101183870809131E-3</v>
          </cell>
        </row>
        <row r="7">
          <cell r="K7">
            <v>6.901126103307397E-3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inless AISI316"/>
      <sheetName val="T91 Steel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288116.57644999184</v>
          </cell>
        </row>
        <row r="2">
          <cell r="G2">
            <v>288745.62857739086</v>
          </cell>
        </row>
        <row r="3">
          <cell r="G3">
            <v>2.1785684877664384E-3</v>
          </cell>
        </row>
        <row r="7">
          <cell r="K7">
            <v>1.2642695080769293E-2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 pattern = 2"/>
      <sheetName val="Flow pattern = 1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286806.68337499141</v>
          </cell>
        </row>
        <row r="2">
          <cell r="G2">
            <v>251861.64844508952</v>
          </cell>
        </row>
        <row r="3">
          <cell r="G3">
            <v>-0.13874694756284242</v>
          </cell>
        </row>
        <row r="7">
          <cell r="K7">
            <v>0.2028792951849451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443711.80310002953</v>
          </cell>
        </row>
        <row r="2">
          <cell r="G2">
            <v>443611.76470002875</v>
          </cell>
        </row>
        <row r="3">
          <cell r="G3">
            <v>-2.2550889755690396E-4</v>
          </cell>
        </row>
        <row r="7">
          <cell r="K7">
            <v>1.8667630947859557E-4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polate table"/>
      <sheetName val="don't interpolate table"/>
    </sheetNames>
    <sheetDataSet>
      <sheetData sheetId="0">
        <row r="1">
          <cell r="G1">
            <v>443711.80310002953</v>
          </cell>
        </row>
        <row r="2">
          <cell r="G2">
            <v>443611.76470002875</v>
          </cell>
        </row>
        <row r="3">
          <cell r="G3">
            <v>-2.2550889755690396E-4</v>
          </cell>
        </row>
        <row r="7">
          <cell r="K7">
            <v>1.8667630947859557E-4</v>
          </cell>
        </row>
      </sheetData>
      <sheetData sheetId="1">
        <row r="1">
          <cell r="G1">
            <v>443877.26470002934</v>
          </cell>
        </row>
        <row r="2">
          <cell r="G2">
            <v>443778.03050002875</v>
          </cell>
        </row>
        <row r="3">
          <cell r="G3">
            <v>-2.2361224121161602E-4</v>
          </cell>
        </row>
        <row r="7">
          <cell r="K7">
            <v>1.866770964959676E-4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d subsections = 2"/>
      <sheetName val="fld subsections = 4"/>
      <sheetName val="fld subsections = 8"/>
      <sheetName val="fld subsections = 12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364405.89785999944</v>
          </cell>
        </row>
        <row r="2">
          <cell r="G2">
            <v>363834.62805600022</v>
          </cell>
        </row>
        <row r="3">
          <cell r="G3">
            <v>-1.5701358802804684E-3</v>
          </cell>
        </row>
        <row r="7">
          <cell r="K7">
            <v>8.0055596872877829E-3</v>
          </cell>
        </row>
      </sheetData>
      <sheetData sheetId="2">
        <row r="1">
          <cell r="G1">
            <v>362066.79976399959</v>
          </cell>
        </row>
        <row r="2">
          <cell r="G2">
            <v>358502.57626400073</v>
          </cell>
        </row>
        <row r="3">
          <cell r="G3">
            <v>-9.941974579770297E-3</v>
          </cell>
        </row>
        <row r="7">
          <cell r="K7">
            <v>1.4011875194538385E-2</v>
          </cell>
        </row>
      </sheetData>
      <sheetData sheetId="3">
        <row r="1">
          <cell r="G1">
            <v>358148.6859059995</v>
          </cell>
        </row>
        <row r="2">
          <cell r="G2">
            <v>353252.64800600021</v>
          </cell>
        </row>
        <row r="3">
          <cell r="G3">
            <v>-1.3859876005561138E-2</v>
          </cell>
        </row>
        <row r="7">
          <cell r="K7">
            <v>1.5270228920909951E-2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 = DNI"/>
      <sheetName val="basis = Horiz. Beam"/>
      <sheetName val="basis = Total Horiz."/>
    </sheetNames>
    <sheetDataSet>
      <sheetData sheetId="0">
        <row r="1">
          <cell r="G1">
            <v>443711.80310002953</v>
          </cell>
        </row>
        <row r="2">
          <cell r="G2">
            <v>443611.76470002875</v>
          </cell>
        </row>
        <row r="3">
          <cell r="G3">
            <v>-2.2550889755690396E-4</v>
          </cell>
        </row>
        <row r="7">
          <cell r="K7">
            <v>1.8667630947859557E-4</v>
          </cell>
        </row>
      </sheetData>
      <sheetData sheetId="1">
        <row r="1">
          <cell r="G1">
            <v>298812.50770000811</v>
          </cell>
        </row>
        <row r="2">
          <cell r="G2">
            <v>300712.32340000803</v>
          </cell>
        </row>
        <row r="3">
          <cell r="G3">
            <v>6.3177181384508185E-3</v>
          </cell>
        </row>
        <row r="7">
          <cell r="K7">
            <v>5.2621625415821806E-2</v>
          </cell>
        </row>
      </sheetData>
      <sheetData sheetId="2">
        <row r="1">
          <cell r="G1">
            <v>389400.3526000295</v>
          </cell>
        </row>
        <row r="2">
          <cell r="G2">
            <v>389305.92960002943</v>
          </cell>
        </row>
        <row r="3">
          <cell r="G3">
            <v>-2.4254190039457558E-4</v>
          </cell>
        </row>
        <row r="7">
          <cell r="K7">
            <v>1.8296233674356882E-4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 = wet bulb"/>
      <sheetName val="mode = dry bulb"/>
    </sheetNames>
    <sheetDataSet>
      <sheetData sheetId="0">
        <row r="1">
          <cell r="G1">
            <v>443711.80310002953</v>
          </cell>
        </row>
        <row r="2">
          <cell r="G2">
            <v>443611.76470002875</v>
          </cell>
        </row>
        <row r="3">
          <cell r="G3">
            <v>-2.2550889755690396E-4</v>
          </cell>
        </row>
        <row r="7">
          <cell r="K7">
            <v>1.8667630947859557E-4</v>
          </cell>
        </row>
      </sheetData>
      <sheetData sheetId="1">
        <row r="1">
          <cell r="G1">
            <v>432974.13610002864</v>
          </cell>
        </row>
        <row r="2">
          <cell r="G2">
            <v>432975.90010002855</v>
          </cell>
        </row>
        <row r="3">
          <cell r="G3">
            <v>4.0741297598797891E-6</v>
          </cell>
        </row>
        <row r="7">
          <cell r="K7">
            <v>1.5522373012105475E-5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200011.64167050994</v>
          </cell>
        </row>
        <row r="2">
          <cell r="G2">
            <v>199952.49516937984</v>
          </cell>
        </row>
        <row r="3">
          <cell r="G3">
            <v>-2.9580276595198913E-4</v>
          </cell>
        </row>
        <row r="7">
          <cell r="K7">
            <v>4.6098929605228856E-4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50%EG"/>
      <sheetName val="Water"/>
      <sheetName val="V25%EG"/>
      <sheetName val="V40%PG"/>
      <sheetName val="V40%EG"/>
    </sheetNames>
    <sheetDataSet>
      <sheetData sheetId="0">
        <row r="1">
          <cell r="G1">
            <v>200011.64167050994</v>
          </cell>
        </row>
        <row r="2">
          <cell r="G2">
            <v>199952.49516937984</v>
          </cell>
        </row>
        <row r="3">
          <cell r="G3">
            <v>-2.9580276595198913E-4</v>
          </cell>
        </row>
        <row r="7">
          <cell r="K7">
            <v>4.6098929605228856E-4</v>
          </cell>
        </row>
      </sheetData>
      <sheetData sheetId="1">
        <row r="1">
          <cell r="G1">
            <v>200311.98681119981</v>
          </cell>
        </row>
        <row r="2">
          <cell r="G2">
            <v>200248.96096340005</v>
          </cell>
        </row>
        <row r="3">
          <cell r="G3">
            <v>-3.1473745230206331E-4</v>
          </cell>
        </row>
        <row r="7">
          <cell r="K7">
            <v>4.4397039535870798E-4</v>
          </cell>
        </row>
      </sheetData>
      <sheetData sheetId="2">
        <row r="1">
          <cell r="G1">
            <v>200202.87211510984</v>
          </cell>
        </row>
        <row r="2">
          <cell r="G2">
            <v>200139.92987788</v>
          </cell>
        </row>
        <row r="3">
          <cell r="G3">
            <v>-3.1449115260632305E-4</v>
          </cell>
        </row>
        <row r="7">
          <cell r="K7">
            <v>4.4780745054741008E-4</v>
          </cell>
        </row>
      </sheetData>
      <sheetData sheetId="3">
        <row r="1">
          <cell r="G1">
            <v>199990.00110643997</v>
          </cell>
        </row>
        <row r="2">
          <cell r="G2">
            <v>199928.01941561981</v>
          </cell>
        </row>
        <row r="3">
          <cell r="G3">
            <v>-3.100200312158875E-4</v>
          </cell>
        </row>
        <row r="7">
          <cell r="K7">
            <v>4.4001750080242851E-4</v>
          </cell>
        </row>
      </sheetData>
      <sheetData sheetId="4">
        <row r="1">
          <cell r="G1">
            <v>200242.71516239038</v>
          </cell>
        </row>
        <row r="2">
          <cell r="G2">
            <v>200178.95402316022</v>
          </cell>
        </row>
        <row r="3">
          <cell r="G3">
            <v>-3.1852069335313525E-4</v>
          </cell>
        </row>
        <row r="7">
          <cell r="K7">
            <v>4.5362627915475519E-4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50%EG"/>
      <sheetName val="Water"/>
      <sheetName val="V25%EG"/>
      <sheetName val="V40%PG"/>
      <sheetName val="V40%EG"/>
    </sheetNames>
    <sheetDataSet>
      <sheetData sheetId="0">
        <row r="1">
          <cell r="G1">
            <v>200011.64167050994</v>
          </cell>
        </row>
        <row r="2">
          <cell r="G2">
            <v>199952.49516937984</v>
          </cell>
        </row>
        <row r="3">
          <cell r="G3">
            <v>-2.9580276595198913E-4</v>
          </cell>
        </row>
        <row r="7">
          <cell r="K7">
            <v>4.6098929605228856E-4</v>
          </cell>
        </row>
      </sheetData>
      <sheetData sheetId="1">
        <row r="1">
          <cell r="G1">
            <v>202819.18215949956</v>
          </cell>
        </row>
        <row r="2">
          <cell r="G2">
            <v>202776.4581059005</v>
          </cell>
        </row>
        <row r="3">
          <cell r="G3">
            <v>-2.1069533415335643E-4</v>
          </cell>
        </row>
        <row r="7">
          <cell r="K7">
            <v>4.6006322363675823E-4</v>
          </cell>
        </row>
      </sheetData>
      <sheetData sheetId="2">
        <row r="1">
          <cell r="G1">
            <v>202122.03713610038</v>
          </cell>
        </row>
        <row r="2">
          <cell r="G2">
            <v>202070.69783319999</v>
          </cell>
        </row>
        <row r="3">
          <cell r="G3">
            <v>-2.5406604446316612E-4</v>
          </cell>
        </row>
        <row r="7">
          <cell r="K7">
            <v>4.3358541682063286E-4</v>
          </cell>
        </row>
      </sheetData>
      <sheetData sheetId="3">
        <row r="1">
          <cell r="G1">
            <v>201047.44253334007</v>
          </cell>
        </row>
        <row r="2">
          <cell r="G2">
            <v>200989.71455538622</v>
          </cell>
        </row>
        <row r="3">
          <cell r="G3">
            <v>-2.8721856778369257E-4</v>
          </cell>
        </row>
        <row r="7">
          <cell r="K7">
            <v>4.3362726349797741E-4</v>
          </cell>
        </row>
      </sheetData>
      <sheetData sheetId="4">
        <row r="1">
          <cell r="G1">
            <v>202499.17984929998</v>
          </cell>
        </row>
        <row r="2">
          <cell r="G2">
            <v>202452.2749814</v>
          </cell>
        </row>
        <row r="3">
          <cell r="G3">
            <v>-2.3168358026251769E-4</v>
          </cell>
        </row>
        <row r="7">
          <cell r="K7">
            <v>4.7995391764437344E-4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F=Therminol VP-1"/>
      <sheetName val="HTF=Hitec Solar Salt"/>
      <sheetName val="HTF=Caloria HT 43"/>
      <sheetName val="HTF=Hitec XL"/>
      <sheetName val="HTF=Hitec"/>
      <sheetName val="HTF=Dowtherm Q"/>
      <sheetName val="HTF=Dowtherm RP"/>
      <sheetName val="HTF=Therminol 59"/>
      <sheetName val="HTF=Therminol 66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333132.3564096021</v>
          </cell>
        </row>
        <row r="2">
          <cell r="G2">
            <v>332953.61360000266</v>
          </cell>
        </row>
        <row r="3">
          <cell r="G3">
            <v>-5.3683997499475898E-4</v>
          </cell>
        </row>
        <row r="7">
          <cell r="K7">
            <v>1.0497630868061934E-2</v>
          </cell>
        </row>
      </sheetData>
      <sheetData sheetId="2">
        <row r="1">
          <cell r="G1">
            <v>364332.20816599956</v>
          </cell>
        </row>
        <row r="2">
          <cell r="G2">
            <v>363710.18621999765</v>
          </cell>
        </row>
        <row r="3">
          <cell r="G3">
            <v>-1.7102131575321663E-3</v>
          </cell>
        </row>
        <row r="7">
          <cell r="K7">
            <v>5.44517202752599E-3</v>
          </cell>
        </row>
      </sheetData>
      <sheetData sheetId="3">
        <row r="1">
          <cell r="G1">
            <v>0</v>
          </cell>
        </row>
        <row r="2">
          <cell r="G2">
            <v>336280.29191000044</v>
          </cell>
        </row>
        <row r="3">
          <cell r="G3">
            <v>1</v>
          </cell>
        </row>
        <row r="7">
          <cell r="K7">
            <v>0.61937837043077215</v>
          </cell>
        </row>
      </sheetData>
      <sheetData sheetId="4">
        <row r="1">
          <cell r="G1">
            <v>353054.74760079349</v>
          </cell>
        </row>
        <row r="2">
          <cell r="G2">
            <v>352145.31117220479</v>
          </cell>
        </row>
        <row r="3">
          <cell r="G3">
            <v>-2.5825600958916911E-3</v>
          </cell>
        </row>
        <row r="7">
          <cell r="K7">
            <v>3.3338964433610944E-2</v>
          </cell>
        </row>
      </sheetData>
      <sheetData sheetId="5">
        <row r="1">
          <cell r="G1">
            <v>364574.3417733002</v>
          </cell>
        </row>
        <row r="2">
          <cell r="G2">
            <v>364035.22011080052</v>
          </cell>
        </row>
        <row r="3">
          <cell r="G3">
            <v>-1.480960172852459E-3</v>
          </cell>
        </row>
        <row r="7">
          <cell r="K7">
            <v>8.2862410271316005E-3</v>
          </cell>
        </row>
      </sheetData>
      <sheetData sheetId="6">
        <row r="1">
          <cell r="G1">
            <v>364869.425853002</v>
          </cell>
        </row>
        <row r="2">
          <cell r="G2">
            <v>364400.83187500114</v>
          </cell>
        </row>
        <row r="3">
          <cell r="G3">
            <v>-1.2859300446427158E-3</v>
          </cell>
        </row>
        <row r="7">
          <cell r="K7">
            <v>9.0541367978772477E-3</v>
          </cell>
        </row>
      </sheetData>
      <sheetData sheetId="7">
        <row r="1">
          <cell r="G1">
            <v>0</v>
          </cell>
        </row>
        <row r="2">
          <cell r="G2">
            <v>359171.31922599958</v>
          </cell>
        </row>
        <row r="3">
          <cell r="G3">
            <v>1</v>
          </cell>
        </row>
        <row r="7">
          <cell r="K7">
            <v>0.63941271833483282</v>
          </cell>
        </row>
      </sheetData>
      <sheetData sheetId="8">
        <row r="1">
          <cell r="G1">
            <v>0</v>
          </cell>
        </row>
        <row r="2">
          <cell r="G2">
            <v>363841.44867099926</v>
          </cell>
        </row>
        <row r="3">
          <cell r="G3">
            <v>1</v>
          </cell>
        </row>
        <row r="7">
          <cell r="K7">
            <v>0.64476181344458794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genix SGX-1"/>
      <sheetName val="EuroTrough ET150"/>
      <sheetName val="Luz LS-2"/>
      <sheetName val="Luz LS-3"/>
      <sheetName val="AlbiasaTrough AT150"/>
      <sheetName val="Siemens SunField 6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321240.34594100097</v>
          </cell>
        </row>
        <row r="2">
          <cell r="G2">
            <v>321097.89406900073</v>
          </cell>
        </row>
        <row r="3">
          <cell r="G3">
            <v>-4.4364000708651939E-4</v>
          </cell>
        </row>
        <row r="7">
          <cell r="K7">
            <v>1.0129405703538206E-2</v>
          </cell>
        </row>
      </sheetData>
      <sheetData sheetId="2">
        <row r="1">
          <cell r="G1">
            <v>353307.35134299914</v>
          </cell>
        </row>
        <row r="2">
          <cell r="G2">
            <v>352977.86978800112</v>
          </cell>
        </row>
        <row r="3">
          <cell r="G3">
            <v>-9.3343402858630674E-4</v>
          </cell>
        </row>
        <row r="7">
          <cell r="K7">
            <v>9.779597910473399E-3</v>
          </cell>
        </row>
      </sheetData>
      <sheetData sheetId="3">
        <row r="1">
          <cell r="G1">
            <v>364128.24946500052</v>
          </cell>
        </row>
        <row r="2">
          <cell r="G2">
            <v>343489.36583900073</v>
          </cell>
        </row>
        <row r="3">
          <cell r="G3">
            <v>-6.0085946403573919E-2</v>
          </cell>
        </row>
        <row r="7">
          <cell r="K7">
            <v>0.14115939891803839</v>
          </cell>
        </row>
      </sheetData>
      <sheetData sheetId="4">
        <row r="1">
          <cell r="G1">
            <v>321094.3823879995</v>
          </cell>
        </row>
        <row r="2">
          <cell r="G2">
            <v>320952.24813100114</v>
          </cell>
        </row>
        <row r="3">
          <cell r="G3">
            <v>-4.4285172584413243E-4</v>
          </cell>
        </row>
        <row r="7">
          <cell r="K7">
            <v>7.5990442977667228E-3</v>
          </cell>
        </row>
      </sheetData>
      <sheetData sheetId="5">
        <row r="1">
          <cell r="G1">
            <v>360314.34576199955</v>
          </cell>
        </row>
        <row r="2">
          <cell r="G2">
            <v>342493.78097399964</v>
          </cell>
        </row>
        <row r="3">
          <cell r="G3">
            <v>-5.2031790876088189E-2</v>
          </cell>
        </row>
        <row r="7">
          <cell r="K7">
            <v>0.13014673287301212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ott PTR70 2008"/>
      <sheetName val="Schott PTR70"/>
      <sheetName val="Solel UVAC 3"/>
      <sheetName val="Siemens UVAC 2010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342368.3503410024</v>
          </cell>
        </row>
        <row r="2">
          <cell r="G2">
            <v>342146.66673399985</v>
          </cell>
        </row>
        <row r="3">
          <cell r="G3">
            <v>-6.4791982081442397E-4</v>
          </cell>
        </row>
        <row r="7">
          <cell r="K7">
            <v>1.3661235146195333E-2</v>
          </cell>
        </row>
      </sheetData>
      <sheetData sheetId="2">
        <row r="1">
          <cell r="G1">
            <v>365740.43728200067</v>
          </cell>
        </row>
        <row r="2">
          <cell r="G2">
            <v>365249.3131739989</v>
          </cell>
        </row>
        <row r="3">
          <cell r="G3">
            <v>-1.3446270541453442E-3</v>
          </cell>
        </row>
        <row r="7">
          <cell r="K7">
            <v>1.1592790251639323E-2</v>
          </cell>
        </row>
      </sheetData>
      <sheetData sheetId="3">
        <row r="1">
          <cell r="G1">
            <v>361524.80776799901</v>
          </cell>
        </row>
        <row r="2">
          <cell r="G2">
            <v>361067.26041899947</v>
          </cell>
        </row>
        <row r="3">
          <cell r="G3">
            <v>-1.2672080777098849E-3</v>
          </cell>
        </row>
        <row r="7">
          <cell r="K7">
            <v>6.053372846242978E-3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be flow"/>
      <sheetName val="Annular flow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4L"/>
      <sheetName val="216L"/>
      <sheetName val="321H"/>
      <sheetName val="B42 Copper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2">
        <row r="1">
          <cell r="G1">
            <v>363781.7364390007</v>
          </cell>
        </row>
        <row r="2">
          <cell r="G2">
            <v>363229.19676299964</v>
          </cell>
        </row>
        <row r="3">
          <cell r="G3">
            <v>-1.521187396071535E-3</v>
          </cell>
        </row>
        <row r="7">
          <cell r="K7">
            <v>7.8247758559522474E-3</v>
          </cell>
        </row>
      </sheetData>
      <sheetData sheetId="3">
        <row r="1">
          <cell r="G1">
            <v>363909.22123400029</v>
          </cell>
        </row>
        <row r="2">
          <cell r="G2">
            <v>363324.02528599941</v>
          </cell>
        </row>
        <row r="3">
          <cell r="G3">
            <v>-1.610672312518363E-3</v>
          </cell>
        </row>
        <row r="7">
          <cell r="K7">
            <v>6.1130236981246063E-3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gen"/>
      <sheetName val="Argon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364498.11248199968</v>
          </cell>
        </row>
        <row r="2">
          <cell r="G2">
            <v>363930.68337499944</v>
          </cell>
        </row>
        <row r="3">
          <cell r="G3">
            <v>-1.5591680859059339E-3</v>
          </cell>
        </row>
        <row r="7">
          <cell r="K7">
            <v>9.4770646075520732E-3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1"/>
  <sheetViews>
    <sheetView tabSelected="1" workbookViewId="0">
      <pane ySplit="2" topLeftCell="A3" activePane="bottomLeft" state="frozenSplit"/>
      <selection pane="bottomLeft" activeCell="A3" sqref="A3"/>
    </sheetView>
  </sheetViews>
  <sheetFormatPr defaultRowHeight="15" x14ac:dyDescent="0.25"/>
  <cols>
    <col min="2" max="2" width="44.5703125" customWidth="1"/>
    <col min="3" max="3" width="16" customWidth="1"/>
    <col min="4" max="4" width="18.140625" customWidth="1"/>
    <col min="5" max="5" width="14.140625" customWidth="1"/>
    <col min="6" max="6" width="25.5703125" style="1" customWidth="1"/>
  </cols>
  <sheetData>
    <row r="2" spans="1:6" ht="15.75" x14ac:dyDescent="0.25">
      <c r="B2" s="2" t="s">
        <v>0</v>
      </c>
      <c r="C2" s="3" t="s">
        <v>3</v>
      </c>
      <c r="D2" s="3" t="s">
        <v>4</v>
      </c>
      <c r="E2" s="3" t="s">
        <v>1</v>
      </c>
      <c r="F2" s="4" t="s">
        <v>2</v>
      </c>
    </row>
    <row r="3" spans="1:6" x14ac:dyDescent="0.25">
      <c r="A3" s="17" t="s">
        <v>5</v>
      </c>
      <c r="B3" s="17"/>
      <c r="C3" s="18">
        <f>[1]defaults!$G$2</f>
        <v>363227.62028199952</v>
      </c>
      <c r="D3" s="18">
        <f>[1]defaults!$G$1</f>
        <v>363778.90509400034</v>
      </c>
      <c r="E3" s="19">
        <f>[1]defaults!$K$7</f>
        <v>7.8214942059399769E-3</v>
      </c>
      <c r="F3" s="20">
        <f>[1]defaults!$G$3</f>
        <v>-1.5177392390281642E-3</v>
      </c>
    </row>
    <row r="4" spans="1:6" x14ac:dyDescent="0.25">
      <c r="A4" s="17"/>
      <c r="B4" s="17"/>
      <c r="C4" s="18"/>
      <c r="D4" s="18"/>
      <c r="E4" s="19"/>
      <c r="F4" s="20"/>
    </row>
    <row r="5" spans="1:6" x14ac:dyDescent="0.25">
      <c r="A5" s="17"/>
      <c r="B5" s="21" t="s">
        <v>6</v>
      </c>
      <c r="C5" s="18">
        <f>C3</f>
        <v>363227.62028199952</v>
      </c>
      <c r="D5" s="18">
        <f>D3</f>
        <v>363778.90509400034</v>
      </c>
      <c r="E5" s="19">
        <f>E3</f>
        <v>7.8214942059399769E-3</v>
      </c>
      <c r="F5" s="20">
        <f>F3</f>
        <v>-1.5177392390281642E-3</v>
      </c>
    </row>
    <row r="6" spans="1:6" x14ac:dyDescent="0.25">
      <c r="A6" s="17"/>
      <c r="B6" s="21" t="s">
        <v>57</v>
      </c>
      <c r="C6" s="22">
        <f>[2]Sheet1!$G$2</f>
        <v>357111.52479299909</v>
      </c>
      <c r="D6" s="22">
        <f>[2]Sheet1!$G$1</f>
        <v>0</v>
      </c>
      <c r="E6" s="23">
        <f>[2]Sheet1!$K$7</f>
        <v>0.63722261044846118</v>
      </c>
      <c r="F6" s="20">
        <f>[2]Sheet1!$G$3</f>
        <v>1</v>
      </c>
    </row>
    <row r="7" spans="1:6" x14ac:dyDescent="0.25">
      <c r="A7" s="17"/>
      <c r="B7" s="21"/>
      <c r="C7" s="22"/>
      <c r="D7" s="22"/>
      <c r="E7" s="23"/>
      <c r="F7" s="20"/>
    </row>
    <row r="8" spans="1:6" x14ac:dyDescent="0.25">
      <c r="A8" s="17"/>
      <c r="B8" s="17" t="s">
        <v>7</v>
      </c>
      <c r="C8" s="22">
        <f>'[3]fld subsections = 2'!$G$2</f>
        <v>363227.62028199952</v>
      </c>
      <c r="D8" s="22">
        <f>'[3]fld subsections = 2'!$G$1</f>
        <v>363778.90509400034</v>
      </c>
      <c r="E8" s="23">
        <f>'[3]fld subsections = 2'!$K$7</f>
        <v>7.8214942059399769E-3</v>
      </c>
      <c r="F8" s="20">
        <f>'[3]fld subsections = 2'!$G$3</f>
        <v>-1.5177392390281642E-3</v>
      </c>
    </row>
    <row r="9" spans="1:6" x14ac:dyDescent="0.25">
      <c r="A9" s="17"/>
      <c r="B9" s="17" t="s">
        <v>8</v>
      </c>
      <c r="C9" s="22">
        <f>'[3]fld subsections = 4'!$G$2</f>
        <v>363834.62805600022</v>
      </c>
      <c r="D9" s="22">
        <f>'[3]fld subsections = 4'!$G$1</f>
        <v>364405.89785999944</v>
      </c>
      <c r="E9" s="23">
        <f>'[3]fld subsections = 4'!$K$7</f>
        <v>8.0055596872877829E-3</v>
      </c>
      <c r="F9" s="20">
        <f>'[3]fld subsections = 4'!$G$3</f>
        <v>-1.5701358802804684E-3</v>
      </c>
    </row>
    <row r="10" spans="1:6" x14ac:dyDescent="0.25">
      <c r="A10" s="17"/>
      <c r="B10" s="17" t="s">
        <v>9</v>
      </c>
      <c r="C10" s="22">
        <f>'[3]fld subsections = 8'!$G$2</f>
        <v>358502.57626400073</v>
      </c>
      <c r="D10" s="22">
        <f>'[3]fld subsections = 8'!$G$1</f>
        <v>362066.79976399959</v>
      </c>
      <c r="E10" s="23">
        <f>'[3]fld subsections = 8'!$K$7</f>
        <v>1.4011875194538385E-2</v>
      </c>
      <c r="F10" s="20">
        <f>'[3]fld subsections = 8'!$G$3</f>
        <v>-9.941974579770297E-3</v>
      </c>
    </row>
    <row r="11" spans="1:6" x14ac:dyDescent="0.25">
      <c r="A11" s="17"/>
      <c r="B11" s="17" t="s">
        <v>10</v>
      </c>
      <c r="C11" s="22">
        <f>'[3]fld subsections = 12'!$G$2</f>
        <v>353252.64800600021</v>
      </c>
      <c r="D11" s="22">
        <f>'[3]fld subsections = 12'!$G$1</f>
        <v>358148.6859059995</v>
      </c>
      <c r="E11" s="23">
        <f>'[3]fld subsections = 12'!$K$7</f>
        <v>1.5270228920909951E-2</v>
      </c>
      <c r="F11" s="20">
        <f>'[3]fld subsections = 12'!$G$3</f>
        <v>-1.3859876005561138E-2</v>
      </c>
    </row>
    <row r="12" spans="1:6" x14ac:dyDescent="0.25">
      <c r="A12" s="17"/>
      <c r="B12" s="17"/>
      <c r="C12" s="17"/>
      <c r="D12" s="17"/>
      <c r="E12" s="17"/>
      <c r="F12" s="20"/>
    </row>
    <row r="13" spans="1:6" x14ac:dyDescent="0.25">
      <c r="A13" s="17"/>
      <c r="B13" s="17" t="s">
        <v>11</v>
      </c>
      <c r="C13" s="22">
        <f>'[4]HTF=Therminol VP-1'!$G$2</f>
        <v>363227.62028199952</v>
      </c>
      <c r="D13" s="22">
        <f>'[4]HTF=Therminol VP-1'!$G$1</f>
        <v>363778.90509400034</v>
      </c>
      <c r="E13" s="23">
        <f>'[4]HTF=Therminol VP-1'!$K$7</f>
        <v>7.8214942059399769E-3</v>
      </c>
      <c r="F13" s="20">
        <f>'[4]HTF=Therminol VP-1'!$G$3</f>
        <v>-1.5177392390281642E-3</v>
      </c>
    </row>
    <row r="14" spans="1:6" x14ac:dyDescent="0.25">
      <c r="A14" s="17"/>
      <c r="B14" s="17" t="s">
        <v>12</v>
      </c>
      <c r="C14" s="22">
        <f>'[4]HTF=Hitec Solar Salt'!$G$2</f>
        <v>332953.61360000266</v>
      </c>
      <c r="D14" s="22">
        <f>'[4]HTF=Hitec Solar Salt'!$G$1</f>
        <v>333132.3564096021</v>
      </c>
      <c r="E14" s="23">
        <f>'[4]HTF=Hitec Solar Salt'!$K$7</f>
        <v>1.0497630868061934E-2</v>
      </c>
      <c r="F14" s="20">
        <f>'[4]HTF=Hitec Solar Salt'!$G$3</f>
        <v>-5.3683997499475898E-4</v>
      </c>
    </row>
    <row r="15" spans="1:6" x14ac:dyDescent="0.25">
      <c r="A15" s="17"/>
      <c r="B15" s="17" t="s">
        <v>13</v>
      </c>
      <c r="C15" s="22">
        <f>'[4]HTF=Caloria HT 43'!$G$2</f>
        <v>363710.18621999765</v>
      </c>
      <c r="D15" s="22">
        <f>'[4]HTF=Caloria HT 43'!$G$1</f>
        <v>364332.20816599956</v>
      </c>
      <c r="E15" s="23">
        <f>'[4]HTF=Caloria HT 43'!$K$7</f>
        <v>5.44517202752599E-3</v>
      </c>
      <c r="F15" s="20">
        <f>'[4]HTF=Caloria HT 43'!$G$3</f>
        <v>-1.7102131575321663E-3</v>
      </c>
    </row>
    <row r="16" spans="1:6" x14ac:dyDescent="0.25">
      <c r="A16" s="17"/>
      <c r="B16" s="17" t="s">
        <v>14</v>
      </c>
      <c r="C16" s="22">
        <f>'[4]HTF=Hitec XL'!$G$2</f>
        <v>336280.29191000044</v>
      </c>
      <c r="D16" s="22">
        <f>'[4]HTF=Hitec XL'!$G$1</f>
        <v>0</v>
      </c>
      <c r="E16" s="23">
        <f>'[4]HTF=Hitec XL'!$K$7</f>
        <v>0.61937837043077215</v>
      </c>
      <c r="F16" s="20">
        <f>'[4]HTF=Hitec XL'!$G$3</f>
        <v>1</v>
      </c>
    </row>
    <row r="17" spans="1:6" x14ac:dyDescent="0.25">
      <c r="A17" s="17"/>
      <c r="B17" s="17" t="s">
        <v>15</v>
      </c>
      <c r="C17" s="22">
        <f>'[4]HTF=Hitec'!$G$2</f>
        <v>352145.31117220479</v>
      </c>
      <c r="D17" s="22">
        <f>'[4]HTF=Hitec'!$G$1</f>
        <v>353054.74760079349</v>
      </c>
      <c r="E17" s="23">
        <f>'[4]HTF=Hitec'!$K$7</f>
        <v>3.3338964433610944E-2</v>
      </c>
      <c r="F17" s="20">
        <f>'[4]HTF=Hitec'!$G$3</f>
        <v>-2.5825600958916911E-3</v>
      </c>
    </row>
    <row r="18" spans="1:6" x14ac:dyDescent="0.25">
      <c r="A18" s="17"/>
      <c r="B18" s="17" t="s">
        <v>16</v>
      </c>
      <c r="C18" s="22">
        <f>'[4]HTF=Dowtherm Q'!$G$2</f>
        <v>364035.22011080052</v>
      </c>
      <c r="D18" s="22">
        <f>'[4]HTF=Dowtherm Q'!$G$1</f>
        <v>364574.3417733002</v>
      </c>
      <c r="E18" s="23">
        <f>'[4]HTF=Dowtherm Q'!$K$7</f>
        <v>8.2862410271316005E-3</v>
      </c>
      <c r="F18" s="20">
        <f>'[4]HTF=Dowtherm Q'!$G$3</f>
        <v>-1.480960172852459E-3</v>
      </c>
    </row>
    <row r="19" spans="1:6" x14ac:dyDescent="0.25">
      <c r="A19" s="17"/>
      <c r="B19" s="17" t="s">
        <v>17</v>
      </c>
      <c r="C19" s="22">
        <f>'[4]HTF=Dowtherm RP'!$G$2</f>
        <v>364400.83187500114</v>
      </c>
      <c r="D19" s="22">
        <f>'[4]HTF=Dowtherm RP'!$G$1</f>
        <v>364869.425853002</v>
      </c>
      <c r="E19" s="23">
        <f>'[4]HTF=Dowtherm RP'!$K$7</f>
        <v>9.0541367978772477E-3</v>
      </c>
      <c r="F19" s="20">
        <f>'[4]HTF=Dowtherm RP'!$G$3</f>
        <v>-1.2859300446427158E-3</v>
      </c>
    </row>
    <row r="20" spans="1:6" x14ac:dyDescent="0.25">
      <c r="A20" s="17"/>
      <c r="B20" s="17" t="s">
        <v>18</v>
      </c>
      <c r="C20" s="22">
        <f>'[4]HTF=Therminol 59'!$G$2</f>
        <v>359171.31922599958</v>
      </c>
      <c r="D20" s="22">
        <f>'[4]HTF=Therminol 59'!$G$1</f>
        <v>0</v>
      </c>
      <c r="E20" s="23">
        <f>'[4]HTF=Therminol 59'!$K$7</f>
        <v>0.63941271833483282</v>
      </c>
      <c r="F20" s="20">
        <f>'[4]HTF=Therminol 59'!$G$3</f>
        <v>1</v>
      </c>
    </row>
    <row r="21" spans="1:6" x14ac:dyDescent="0.25">
      <c r="A21" s="17"/>
      <c r="B21" s="17" t="s">
        <v>19</v>
      </c>
      <c r="C21" s="22">
        <f>'[4]HTF=Therminol 66'!$G$2</f>
        <v>363841.44867099926</v>
      </c>
      <c r="D21" s="22">
        <f>'[4]HTF=Therminol 66'!$G$1</f>
        <v>0</v>
      </c>
      <c r="E21" s="23">
        <f>'[4]HTF=Therminol 66'!$K$7</f>
        <v>0.64476181344458794</v>
      </c>
      <c r="F21" s="20">
        <f>'[4]HTF=Therminol 66'!$G$3</f>
        <v>1</v>
      </c>
    </row>
    <row r="22" spans="1:6" x14ac:dyDescent="0.25">
      <c r="A22" s="17"/>
      <c r="B22" s="17"/>
      <c r="C22" s="17"/>
      <c r="D22" s="17"/>
      <c r="E22" s="17"/>
      <c r="F22" s="20"/>
    </row>
    <row r="23" spans="1:6" x14ac:dyDescent="0.25">
      <c r="A23" s="17"/>
      <c r="B23" s="17" t="s">
        <v>20</v>
      </c>
      <c r="C23" s="22">
        <f>'[5]Solargenix SGX-1'!$G$2</f>
        <v>363227.62028199952</v>
      </c>
      <c r="D23" s="22">
        <f>'[5]Solargenix SGX-1'!$G$1</f>
        <v>363778.90509400034</v>
      </c>
      <c r="E23" s="23">
        <f>'[5]Solargenix SGX-1'!$K$7</f>
        <v>7.8214942059399769E-3</v>
      </c>
      <c r="F23" s="20">
        <f>'[5]Solargenix SGX-1'!$G$3</f>
        <v>-1.5177392390281642E-3</v>
      </c>
    </row>
    <row r="24" spans="1:6" x14ac:dyDescent="0.25">
      <c r="A24" s="17"/>
      <c r="B24" s="17" t="s">
        <v>21</v>
      </c>
      <c r="C24" s="22">
        <f>'[5]EuroTrough ET150'!$G$2</f>
        <v>321097.89406900073</v>
      </c>
      <c r="D24" s="22">
        <f>'[5]EuroTrough ET150'!$G$1</f>
        <v>321240.34594100097</v>
      </c>
      <c r="E24" s="23">
        <f>'[5]EuroTrough ET150'!$K$7</f>
        <v>1.0129405703538206E-2</v>
      </c>
      <c r="F24" s="20">
        <f>'[5]EuroTrough ET150'!$G$3</f>
        <v>-4.4364000708651939E-4</v>
      </c>
    </row>
    <row r="25" spans="1:6" x14ac:dyDescent="0.25">
      <c r="A25" s="17"/>
      <c r="B25" s="17" t="s">
        <v>22</v>
      </c>
      <c r="C25" s="22">
        <f>'[5]Luz LS-2'!$G$2</f>
        <v>352977.86978800112</v>
      </c>
      <c r="D25" s="22">
        <f>'[5]Luz LS-2'!$G$1</f>
        <v>353307.35134299914</v>
      </c>
      <c r="E25" s="23">
        <f>'[5]Luz LS-2'!$K$7</f>
        <v>9.779597910473399E-3</v>
      </c>
      <c r="F25" s="20">
        <f>'[5]Luz LS-2'!$G$3</f>
        <v>-9.3343402858630674E-4</v>
      </c>
    </row>
    <row r="26" spans="1:6" x14ac:dyDescent="0.25">
      <c r="A26" s="17"/>
      <c r="B26" s="17" t="s">
        <v>23</v>
      </c>
      <c r="C26" s="22">
        <f>'[5]Luz LS-3'!$G$2</f>
        <v>343489.36583900073</v>
      </c>
      <c r="D26" s="22">
        <f>'[5]Luz LS-3'!$G$1</f>
        <v>364128.24946500052</v>
      </c>
      <c r="E26" s="23">
        <f>'[5]Luz LS-3'!$K$7</f>
        <v>0.14115939891803839</v>
      </c>
      <c r="F26" s="20">
        <f>'[5]Luz LS-3'!$G$3</f>
        <v>-6.0085946403573919E-2</v>
      </c>
    </row>
    <row r="27" spans="1:6" x14ac:dyDescent="0.25">
      <c r="A27" s="17"/>
      <c r="B27" s="17" t="s">
        <v>24</v>
      </c>
      <c r="C27" s="22">
        <f>'[5]AlbiasaTrough AT150'!$G$2</f>
        <v>320952.24813100114</v>
      </c>
      <c r="D27" s="22">
        <f>'[5]AlbiasaTrough AT150'!$G$1</f>
        <v>321094.3823879995</v>
      </c>
      <c r="E27" s="23">
        <f>'[5]AlbiasaTrough AT150'!$K$7</f>
        <v>7.5990442977667228E-3</v>
      </c>
      <c r="F27" s="20">
        <f>'[5]AlbiasaTrough AT150'!$G$3</f>
        <v>-4.4285172584413243E-4</v>
      </c>
    </row>
    <row r="28" spans="1:6" x14ac:dyDescent="0.25">
      <c r="A28" s="17"/>
      <c r="B28" s="17" t="s">
        <v>25</v>
      </c>
      <c r="C28" s="22">
        <f>'[5]Siemens SunField 6'!$G$2</f>
        <v>342493.78097399964</v>
      </c>
      <c r="D28" s="22">
        <f>'[5]Siemens SunField 6'!$G$1</f>
        <v>360314.34576199955</v>
      </c>
      <c r="E28" s="23">
        <f>'[5]Siemens SunField 6'!$K$7</f>
        <v>0.13014673287301212</v>
      </c>
      <c r="F28" s="20">
        <f>'[5]Siemens SunField 6'!$G$3</f>
        <v>-5.2031790876088189E-2</v>
      </c>
    </row>
    <row r="29" spans="1:6" x14ac:dyDescent="0.25">
      <c r="A29" s="17"/>
      <c r="B29" s="17"/>
      <c r="C29" s="17"/>
      <c r="D29" s="17"/>
      <c r="E29" s="17"/>
      <c r="F29" s="20"/>
    </row>
    <row r="30" spans="1:6" x14ac:dyDescent="0.25">
      <c r="A30" s="17"/>
      <c r="B30" s="17" t="s">
        <v>26</v>
      </c>
      <c r="C30" s="22">
        <f>'[6]Schott PTR70 2008'!$G$2</f>
        <v>363227.62028199952</v>
      </c>
      <c r="D30" s="22">
        <f>'[6]Schott PTR70 2008'!$G$1</f>
        <v>363778.90509400034</v>
      </c>
      <c r="E30" s="23">
        <f>'[6]Schott PTR70 2008'!$K$7</f>
        <v>7.8214942059399769E-3</v>
      </c>
      <c r="F30" s="20">
        <f>'[6]Schott PTR70 2008'!$G$3</f>
        <v>-1.5177392390281642E-3</v>
      </c>
    </row>
    <row r="31" spans="1:6" x14ac:dyDescent="0.25">
      <c r="A31" s="17"/>
      <c r="B31" s="17" t="s">
        <v>27</v>
      </c>
      <c r="C31" s="22">
        <f>'[6]Schott PTR70'!$G$2</f>
        <v>342146.66673399985</v>
      </c>
      <c r="D31" s="22">
        <f>'[6]Schott PTR70'!$G$1</f>
        <v>342368.3503410024</v>
      </c>
      <c r="E31" s="23">
        <f>'[6]Schott PTR70'!$K$7</f>
        <v>1.3661235146195333E-2</v>
      </c>
      <c r="F31" s="20">
        <f>'[6]Schott PTR70'!$G$3</f>
        <v>-6.4791982081442397E-4</v>
      </c>
    </row>
    <row r="32" spans="1:6" x14ac:dyDescent="0.25">
      <c r="A32" s="17"/>
      <c r="B32" s="17" t="s">
        <v>28</v>
      </c>
      <c r="C32" s="22">
        <f>'[6]Solel UVAC 3'!$G$2</f>
        <v>365249.3131739989</v>
      </c>
      <c r="D32" s="22">
        <f>'[6]Solel UVAC 3'!$G$1</f>
        <v>365740.43728200067</v>
      </c>
      <c r="E32" s="23">
        <f>'[6]Solel UVAC 3'!$K$7</f>
        <v>1.1592790251639323E-2</v>
      </c>
      <c r="F32" s="20">
        <f>'[6]Solel UVAC 3'!$G$3</f>
        <v>-1.3446270541453442E-3</v>
      </c>
    </row>
    <row r="33" spans="1:6" x14ac:dyDescent="0.25">
      <c r="A33" s="17"/>
      <c r="B33" s="17" t="s">
        <v>29</v>
      </c>
      <c r="C33" s="22">
        <f>'[6]Siemens UVAC 2010'!$G$2</f>
        <v>361067.26041899947</v>
      </c>
      <c r="D33" s="22">
        <f>'[6]Siemens UVAC 2010'!$G$1</f>
        <v>361524.80776799901</v>
      </c>
      <c r="E33" s="23">
        <f>'[6]Siemens UVAC 2010'!$K$7</f>
        <v>6.053372846242978E-3</v>
      </c>
      <c r="F33" s="20">
        <f>'[6]Siemens UVAC 2010'!$G$3</f>
        <v>-1.2672080777098849E-3</v>
      </c>
    </row>
    <row r="34" spans="1:6" x14ac:dyDescent="0.25">
      <c r="A34" s="17"/>
      <c r="B34" s="17"/>
      <c r="C34" s="17"/>
      <c r="D34" s="17"/>
      <c r="E34" s="17"/>
      <c r="F34" s="20"/>
    </row>
    <row r="35" spans="1:6" x14ac:dyDescent="0.25">
      <c r="A35" s="17"/>
      <c r="B35" s="17" t="s">
        <v>30</v>
      </c>
      <c r="C35" s="22">
        <f>'[7]Tube flow'!$G$2</f>
        <v>363227.62028199952</v>
      </c>
      <c r="D35" s="22">
        <f>'[7]Tube flow'!$G$1</f>
        <v>363778.90509400034</v>
      </c>
      <c r="E35" s="23">
        <f>'[7]Tube flow'!$K$7</f>
        <v>7.8214942059399769E-3</v>
      </c>
      <c r="F35" s="20">
        <f>'[7]Tube flow'!$G$3</f>
        <v>-1.5177392390281642E-3</v>
      </c>
    </row>
    <row r="36" spans="1:6" x14ac:dyDescent="0.25">
      <c r="A36" s="17"/>
      <c r="B36" s="17" t="s">
        <v>31</v>
      </c>
      <c r="C36" s="22">
        <f>'[7]Annular flow'!$G$2</f>
        <v>363227.62028199952</v>
      </c>
      <c r="D36" s="22">
        <f>'[7]Annular flow'!$G$1</f>
        <v>363778.90509400034</v>
      </c>
      <c r="E36" s="23">
        <f>'[7]Annular flow'!$K$7</f>
        <v>7.8214942059399769E-3</v>
      </c>
      <c r="F36" s="20">
        <f>'[7]Annular flow'!$G$3</f>
        <v>-1.5177392390281642E-3</v>
      </c>
    </row>
    <row r="37" spans="1:6" x14ac:dyDescent="0.25">
      <c r="A37" s="17"/>
      <c r="B37" s="17"/>
      <c r="C37" s="17"/>
      <c r="D37" s="17"/>
      <c r="E37" s="17"/>
      <c r="F37" s="20"/>
    </row>
    <row r="38" spans="1:6" x14ac:dyDescent="0.25">
      <c r="A38" s="17"/>
      <c r="B38" s="17" t="s">
        <v>32</v>
      </c>
      <c r="C38" s="22">
        <f>'[8]304L'!$G$2</f>
        <v>363227.62028199952</v>
      </c>
      <c r="D38" s="22">
        <f>'[8]304L'!$G$1</f>
        <v>363778.90509400034</v>
      </c>
      <c r="E38" s="23">
        <f>'[8]304L'!$K$7</f>
        <v>7.8214942059399769E-3</v>
      </c>
      <c r="F38" s="20">
        <f>'[8]304L'!$G$3</f>
        <v>-1.5177392390281642E-3</v>
      </c>
    </row>
    <row r="39" spans="1:6" x14ac:dyDescent="0.25">
      <c r="A39" s="17"/>
      <c r="B39" s="17" t="s">
        <v>33</v>
      </c>
      <c r="C39" s="22">
        <f>'[8]216L'!$G$2</f>
        <v>363227.62028199952</v>
      </c>
      <c r="D39" s="22">
        <f>'[8]216L'!$G$1</f>
        <v>363778.90509400034</v>
      </c>
      <c r="E39" s="23">
        <f>'[8]216L'!$K$7</f>
        <v>7.8214942059399769E-3</v>
      </c>
      <c r="F39" s="20">
        <f>'[8]216L'!$G$3</f>
        <v>-1.5177392390281642E-3</v>
      </c>
    </row>
    <row r="40" spans="1:6" x14ac:dyDescent="0.25">
      <c r="A40" s="17"/>
      <c r="B40" s="17" t="s">
        <v>34</v>
      </c>
      <c r="C40" s="22">
        <f>'[8]321H'!$G$2</f>
        <v>363229.19676299964</v>
      </c>
      <c r="D40" s="22">
        <f>'[8]321H'!$G$1</f>
        <v>363781.7364390007</v>
      </c>
      <c r="E40" s="23">
        <f>'[8]321H'!$K$7</f>
        <v>7.8247758559522474E-3</v>
      </c>
      <c r="F40" s="20">
        <f>'[8]321H'!$G$3</f>
        <v>-1.521187396071535E-3</v>
      </c>
    </row>
    <row r="41" spans="1:6" x14ac:dyDescent="0.25">
      <c r="A41" s="17"/>
      <c r="B41" s="17" t="s">
        <v>35</v>
      </c>
      <c r="C41" s="22">
        <f>'[8]B42 Copper'!$G$2</f>
        <v>363324.02528599941</v>
      </c>
      <c r="D41" s="22">
        <f>'[8]B42 Copper'!$G$1</f>
        <v>363909.22123400029</v>
      </c>
      <c r="E41" s="23">
        <f>'[8]B42 Copper'!$K$7</f>
        <v>6.1130236981246063E-3</v>
      </c>
      <c r="F41" s="20">
        <f>'[8]B42 Copper'!$G$3</f>
        <v>-1.610672312518363E-3</v>
      </c>
    </row>
    <row r="42" spans="1:6" x14ac:dyDescent="0.25">
      <c r="A42" s="17"/>
      <c r="B42" s="17"/>
      <c r="C42" s="17"/>
      <c r="D42" s="17"/>
      <c r="E42" s="17"/>
      <c r="F42" s="20"/>
    </row>
    <row r="43" spans="1:6" x14ac:dyDescent="0.25">
      <c r="A43" s="17"/>
      <c r="B43" s="17" t="s">
        <v>36</v>
      </c>
      <c r="C43" s="22">
        <f>[9]Hydrogen!$G$2</f>
        <v>363227.62028199952</v>
      </c>
      <c r="D43" s="22">
        <f>[9]Hydrogen!$G$1</f>
        <v>363778.90509400034</v>
      </c>
      <c r="E43" s="23">
        <f>[9]Hydrogen!$K$7</f>
        <v>7.8214942059399769E-3</v>
      </c>
      <c r="F43" s="20">
        <f>[9]Hydrogen!$G$3</f>
        <v>-1.5177392390281642E-3</v>
      </c>
    </row>
    <row r="44" spans="1:6" x14ac:dyDescent="0.25">
      <c r="A44" s="17"/>
      <c r="B44" s="17" t="s">
        <v>37</v>
      </c>
      <c r="C44" s="22">
        <f>[9]Argon!$G$2</f>
        <v>363930.68337499944</v>
      </c>
      <c r="D44" s="22">
        <f>[9]Argon!$G$1</f>
        <v>364498.11248199968</v>
      </c>
      <c r="E44" s="23">
        <f>[9]Argon!$K$7</f>
        <v>9.4770646075520732E-3</v>
      </c>
      <c r="F44" s="20">
        <f>[9]Argon!$G$3</f>
        <v>-1.5591680859059339E-3</v>
      </c>
    </row>
    <row r="45" spans="1:6" x14ac:dyDescent="0.25">
      <c r="A45" s="17"/>
      <c r="B45" s="17"/>
      <c r="C45" s="17"/>
      <c r="D45" s="17"/>
      <c r="E45" s="17"/>
      <c r="F45" s="20"/>
    </row>
    <row r="46" spans="1:6" x14ac:dyDescent="0.25">
      <c r="A46" s="17"/>
      <c r="B46" s="17" t="s">
        <v>38</v>
      </c>
      <c r="C46" s="22">
        <f>[10]Evaporative!$G$2</f>
        <v>363227.62028199952</v>
      </c>
      <c r="D46" s="22">
        <f>[10]Evaporative!$G$1</f>
        <v>363778.90509400034</v>
      </c>
      <c r="E46" s="23">
        <f>[10]Evaporative!$K$7</f>
        <v>7.8214942059399769E-3</v>
      </c>
      <c r="F46" s="20">
        <f>[10]Evaporative!$G$3</f>
        <v>-1.5177392390281642E-3</v>
      </c>
    </row>
    <row r="47" spans="1:6" x14ac:dyDescent="0.25">
      <c r="A47" s="17"/>
      <c r="B47" s="17" t="s">
        <v>39</v>
      </c>
      <c r="C47" s="22">
        <f>'[10]Air-Cooled'!$G$2</f>
        <v>336900.73690300103</v>
      </c>
      <c r="D47" s="22">
        <f>'[10]Air-Cooled'!$G$1</f>
        <v>335182.15326500015</v>
      </c>
      <c r="E47" s="23">
        <f>'[10]Air-Cooled'!$K$7</f>
        <v>1.1552694860038227E-2</v>
      </c>
      <c r="F47" s="20">
        <f>'[10]Air-Cooled'!$G$3</f>
        <v>5.1011572542083551E-3</v>
      </c>
    </row>
    <row r="48" spans="1:6" x14ac:dyDescent="0.25">
      <c r="A48" s="17"/>
      <c r="B48" s="17" t="s">
        <v>40</v>
      </c>
      <c r="C48" s="22">
        <f>[10]Hybrid!$G$2</f>
        <v>336900.73690300103</v>
      </c>
      <c r="D48" s="22">
        <f>[10]Hybrid!$G$1</f>
        <v>335182.15296500019</v>
      </c>
      <c r="E48" s="23">
        <f>[10]Hybrid!$K$7</f>
        <v>1.1552695089960461E-2</v>
      </c>
      <c r="F48" s="20">
        <f>[10]Hybrid!$G$3</f>
        <v>5.1011581446782266E-3</v>
      </c>
    </row>
    <row r="49" spans="1:6" x14ac:dyDescent="0.25">
      <c r="A49" s="17"/>
      <c r="B49" s="17"/>
      <c r="C49" s="17"/>
      <c r="D49" s="17"/>
      <c r="E49" s="17"/>
      <c r="F49" s="20"/>
    </row>
    <row r="50" spans="1:6" x14ac:dyDescent="0.25">
      <c r="A50" s="17"/>
      <c r="B50" s="17" t="s">
        <v>41</v>
      </c>
      <c r="C50" s="22">
        <f>[11]Fixed!$G$2</f>
        <v>363227.62028199952</v>
      </c>
      <c r="D50" s="22">
        <f>[11]Fixed!$G$1</f>
        <v>363778.90509400034</v>
      </c>
      <c r="E50" s="23">
        <f>[11]Fixed!$K$7</f>
        <v>7.8214942059399769E-3</v>
      </c>
      <c r="F50" s="20">
        <f>[11]Fixed!$G$3</f>
        <v>-1.5177392390281642E-3</v>
      </c>
    </row>
    <row r="51" spans="1:6" x14ac:dyDescent="0.25">
      <c r="A51" s="17"/>
      <c r="B51" s="17" t="s">
        <v>42</v>
      </c>
      <c r="C51" s="22">
        <f>[11]Sliding!$G$2</f>
        <v>365841.31431699864</v>
      </c>
      <c r="D51" s="22">
        <f>[11]Sliding!$G$1</f>
        <v>365920.26021499955</v>
      </c>
      <c r="E51" s="23">
        <f>[11]Sliding!$K$7</f>
        <v>8.8327299972821797E-3</v>
      </c>
      <c r="F51" s="20">
        <f>[11]Sliding!$G$3</f>
        <v>-2.1579273556977661E-4</v>
      </c>
    </row>
    <row r="52" spans="1:6" x14ac:dyDescent="0.25">
      <c r="A52" s="17"/>
      <c r="B52" s="17"/>
      <c r="C52" s="17"/>
      <c r="D52" s="17"/>
      <c r="E52" s="17"/>
      <c r="F52" s="20"/>
    </row>
    <row r="53" spans="1:6" x14ac:dyDescent="0.25">
      <c r="A53" s="17"/>
      <c r="B53" s="17" t="s">
        <v>43</v>
      </c>
      <c r="C53" s="22">
        <f>'[12]Min Backup Level'!$G$2</f>
        <v>363227.62028199952</v>
      </c>
      <c r="D53" s="22">
        <f>'[12]Min Backup Level'!$G$1</f>
        <v>363778.90509400034</v>
      </c>
      <c r="E53" s="23">
        <f>'[12]Min Backup Level'!$K$7</f>
        <v>7.8214942059399769E-3</v>
      </c>
      <c r="F53" s="20">
        <f>'[12]Min Backup Level'!$G$3</f>
        <v>-1.5177392390281642E-3</v>
      </c>
    </row>
    <row r="54" spans="1:6" x14ac:dyDescent="0.25">
      <c r="A54" s="17"/>
      <c r="B54" s="17" t="s">
        <v>44</v>
      </c>
      <c r="C54" s="22">
        <f>'[12]Supplemental operation'!$G$2</f>
        <v>363227.62028199952</v>
      </c>
      <c r="D54" s="22">
        <f>'[12]Supplemental operation'!$G$1</f>
        <v>363778.90509400034</v>
      </c>
      <c r="E54" s="23">
        <f>'[12]Supplemental operation'!$K$7</f>
        <v>7.8214942059399769E-3</v>
      </c>
      <c r="F54" s="20">
        <f>'[12]Supplemental operation'!$G$3</f>
        <v>-1.5177392390281642E-3</v>
      </c>
    </row>
    <row r="55" spans="1:6" x14ac:dyDescent="0.25">
      <c r="A55" s="17"/>
      <c r="B55" s="17"/>
      <c r="C55" s="17"/>
      <c r="D55" s="17"/>
      <c r="E55" s="17"/>
      <c r="F55" s="20"/>
    </row>
    <row r="56" spans="1:6" x14ac:dyDescent="0.25">
      <c r="A56" s="17"/>
      <c r="B56" s="17" t="s">
        <v>45</v>
      </c>
      <c r="C56" s="22">
        <f>'[13]Hitec Solar Salt'!$G$2</f>
        <v>363227.62028199952</v>
      </c>
      <c r="D56" s="22">
        <f>'[13]Hitec Solar Salt'!$G$1</f>
        <v>363778.90509400034</v>
      </c>
      <c r="E56" s="23">
        <f>'[13]Hitec Solar Salt'!$K$7</f>
        <v>7.8214942059399769E-3</v>
      </c>
      <c r="F56" s="20">
        <f>'[13]Hitec Solar Salt'!$G$3</f>
        <v>-1.5177392390281642E-3</v>
      </c>
    </row>
    <row r="57" spans="1:6" x14ac:dyDescent="0.25">
      <c r="A57" s="17"/>
      <c r="B57" s="17" t="s">
        <v>46</v>
      </c>
      <c r="C57" s="22">
        <f>'[13]Caloria HT 43'!$G$2</f>
        <v>364129.43023400224</v>
      </c>
      <c r="D57" s="22">
        <f>'[13]Caloria HT 43'!$G$1</f>
        <v>364568.34051400074</v>
      </c>
      <c r="E57" s="23">
        <f>'[13]Caloria HT 43'!$K$7</f>
        <v>7.0220177717808599E-3</v>
      </c>
      <c r="F57" s="20">
        <f>'[13]Caloria HT 43'!$G$3</f>
        <v>-1.20536887039435E-3</v>
      </c>
    </row>
    <row r="58" spans="1:6" x14ac:dyDescent="0.25">
      <c r="A58" s="17"/>
      <c r="B58" s="17" t="s">
        <v>47</v>
      </c>
      <c r="C58" s="22">
        <f>'[13]Hitec XL'!$G$2</f>
        <v>363461.23788499908</v>
      </c>
      <c r="D58" s="22">
        <f>'[13]Hitec XL'!$G$1</f>
        <v>364071.44588000269</v>
      </c>
      <c r="E58" s="23">
        <f>'[13]Hitec XL'!$K$7</f>
        <v>7.2893515400721228E-3</v>
      </c>
      <c r="F58" s="20">
        <f>'[13]Hitec XL'!$G$3</f>
        <v>-1.6788805280982563E-3</v>
      </c>
    </row>
    <row r="59" spans="1:6" x14ac:dyDescent="0.25">
      <c r="A59" s="17"/>
      <c r="B59" s="17" t="s">
        <v>48</v>
      </c>
      <c r="C59" s="22">
        <f>'[13]Therminol VP-1'!$G$2</f>
        <v>363388.00318235921</v>
      </c>
      <c r="D59" s="22">
        <f>'[13]Therminol VP-1'!$G$1</f>
        <v>363530.09435420157</v>
      </c>
      <c r="E59" s="23">
        <f>'[13]Therminol VP-1'!$K$7</f>
        <v>1.0072105654446259E-2</v>
      </c>
      <c r="F59" s="20">
        <f>'[13]Therminol VP-1'!$G$3</f>
        <v>-3.9101778429117206E-4</v>
      </c>
    </row>
    <row r="60" spans="1:6" x14ac:dyDescent="0.25">
      <c r="A60" s="17"/>
      <c r="B60" s="17" t="s">
        <v>49</v>
      </c>
      <c r="C60" s="22">
        <f>[13]Hitec!$G$2</f>
        <v>363421.45745799883</v>
      </c>
      <c r="D60" s="22">
        <f>[13]Hitec!$G$1</f>
        <v>363991.17948800093</v>
      </c>
      <c r="E60" s="23">
        <f>[13]Hitec!$K$7</f>
        <v>6.1541965926553109E-3</v>
      </c>
      <c r="F60" s="20">
        <f>[13]Hitec!$G$3</f>
        <v>-1.5676620582260022E-3</v>
      </c>
    </row>
    <row r="61" spans="1:6" x14ac:dyDescent="0.25">
      <c r="A61" s="17"/>
      <c r="B61" s="17" t="s">
        <v>50</v>
      </c>
      <c r="C61" s="22">
        <f>'[13]Dowtherm Q'!$G$2</f>
        <v>363800.4283049985</v>
      </c>
      <c r="D61" s="22">
        <f>'[13]Dowtherm Q'!$G$1</f>
        <v>364275.84975099936</v>
      </c>
      <c r="E61" s="23">
        <f>'[13]Dowtherm Q'!$K$7</f>
        <v>5.9587180117742821E-3</v>
      </c>
      <c r="F61" s="20">
        <f>'[13]Dowtherm Q'!$G$3</f>
        <v>-1.306819368564042E-3</v>
      </c>
    </row>
    <row r="62" spans="1:6" x14ac:dyDescent="0.25">
      <c r="A62" s="17"/>
      <c r="B62" s="17" t="s">
        <v>51</v>
      </c>
      <c r="C62" s="22">
        <f>'[13]Dowtherm RP'!$G$2</f>
        <v>378267.10820000118</v>
      </c>
      <c r="D62" s="22">
        <f>'[13]Dowtherm RP'!$G$1</f>
        <v>378305.80787800014</v>
      </c>
      <c r="E62" s="23">
        <f>'[13]Dowtherm RP'!$K$7</f>
        <v>6.1043330876220979E-3</v>
      </c>
      <c r="F62" s="20">
        <f>'[13]Dowtherm RP'!$G$3</f>
        <v>-1.0230780620369212E-4</v>
      </c>
    </row>
    <row r="63" spans="1:6" x14ac:dyDescent="0.25">
      <c r="A63" s="17"/>
      <c r="B63" s="17" t="s">
        <v>52</v>
      </c>
      <c r="C63" s="22">
        <f>'[13]Therminol 59'!$G$2</f>
        <v>364531.87156799936</v>
      </c>
      <c r="D63" s="22">
        <f>'[13]Therminol 59'!$G$1</f>
        <v>364926.08122800052</v>
      </c>
      <c r="E63" s="20">
        <f>'[13]Therminol 59'!$K$7</f>
        <v>6.6018090423167405E-3</v>
      </c>
      <c r="F63" s="20">
        <f>'[13]Therminol 59'!$G$3</f>
        <v>-1.0814134256779847E-3</v>
      </c>
    </row>
    <row r="64" spans="1:6" x14ac:dyDescent="0.25">
      <c r="A64" s="17"/>
      <c r="B64" s="17" t="s">
        <v>53</v>
      </c>
      <c r="C64" s="22">
        <f>'[13]Therminol 66'!$G$2</f>
        <v>363670.40330099832</v>
      </c>
      <c r="D64" s="22">
        <f>'[13]Therminol 66'!$G$1</f>
        <v>364132.58908299921</v>
      </c>
      <c r="E64" s="23">
        <f>'[13]Therminol 66'!$K$7</f>
        <v>6.9520270801112253E-3</v>
      </c>
      <c r="F64" s="20">
        <f>'[13]Therminol 66'!$G$3</f>
        <v>-1.2708919334806351E-3</v>
      </c>
    </row>
    <row r="66" spans="1:6" x14ac:dyDescent="0.25">
      <c r="A66" s="13" t="s">
        <v>54</v>
      </c>
      <c r="B66" s="13"/>
      <c r="C66" s="14">
        <f>[14]defaults!$G$2</f>
        <v>241022.87070494448</v>
      </c>
      <c r="D66" s="14">
        <f>[14]defaults!$G$1</f>
        <v>241207.01601624544</v>
      </c>
      <c r="E66" s="15">
        <f>[14]defaults!$K$7</f>
        <v>3.3789308970003278E-3</v>
      </c>
      <c r="F66" s="16">
        <f>[14]defaults!$G$3</f>
        <v>-7.6401592414186302E-4</v>
      </c>
    </row>
    <row r="67" spans="1:6" x14ac:dyDescent="0.25">
      <c r="A67" s="13"/>
      <c r="B67" s="13"/>
      <c r="C67" s="14"/>
      <c r="D67" s="14"/>
      <c r="E67" s="15"/>
      <c r="F67" s="16"/>
    </row>
    <row r="68" spans="1:6" x14ac:dyDescent="0.25">
      <c r="A68" s="13"/>
      <c r="B68" s="13" t="s">
        <v>55</v>
      </c>
      <c r="C68" s="14">
        <f>[15]recirculated!$G$2</f>
        <v>241022.87070494448</v>
      </c>
      <c r="D68" s="14">
        <f>[15]recirculated!$G$1</f>
        <v>241207.01601624544</v>
      </c>
      <c r="E68" s="15">
        <f>[15]recirculated!$K$7</f>
        <v>3.3789308970003278E-3</v>
      </c>
      <c r="F68" s="16">
        <f>[15]recirculated!$G$3</f>
        <v>-7.6401592414186302E-4</v>
      </c>
    </row>
    <row r="69" spans="1:6" x14ac:dyDescent="0.25">
      <c r="A69" s="13"/>
      <c r="B69" s="13" t="s">
        <v>56</v>
      </c>
      <c r="C69" s="14">
        <f>'[15]once through'!$G$2</f>
        <v>242697.96510261262</v>
      </c>
      <c r="D69" s="14">
        <f>'[15]once through'!$G$1</f>
        <v>242546.5485490151</v>
      </c>
      <c r="E69" s="15">
        <f>'[15]once through'!$K$7</f>
        <v>1.7439376203729957E-3</v>
      </c>
      <c r="F69" s="16">
        <f>'[15]once through'!$G$3</f>
        <v>6.2388884691925647E-4</v>
      </c>
    </row>
    <row r="70" spans="1:6" x14ac:dyDescent="0.25">
      <c r="A70" s="13"/>
      <c r="B70" s="13"/>
      <c r="C70" s="13"/>
      <c r="D70" s="13"/>
      <c r="E70" s="13"/>
      <c r="F70" s="16"/>
    </row>
    <row r="71" spans="1:6" x14ac:dyDescent="0.25">
      <c r="A71" s="13"/>
      <c r="B71" s="13" t="s">
        <v>59</v>
      </c>
      <c r="C71" s="14">
        <f>'[16]superheater unique = false'!$G$2</f>
        <v>241022.87070494448</v>
      </c>
      <c r="D71" s="14">
        <f>'[16]superheater unique = false'!$G$1</f>
        <v>241207.01601624544</v>
      </c>
      <c r="E71" s="15">
        <f>'[16]superheater unique = false'!$K$7</f>
        <v>3.3789308970003278E-3</v>
      </c>
      <c r="F71" s="16">
        <f>'[16]superheater unique = false'!$G$3</f>
        <v>-7.6401592414186302E-4</v>
      </c>
    </row>
    <row r="72" spans="1:6" x14ac:dyDescent="0.25">
      <c r="A72" s="13"/>
      <c r="B72" s="13" t="s">
        <v>58</v>
      </c>
      <c r="C72" s="14">
        <f>'[16]superheater unique = true'!$G$2</f>
        <v>241022.87070494448</v>
      </c>
      <c r="D72" s="14">
        <f>'[16]superheater unique = true'!$G$1</f>
        <v>241207.01601624544</v>
      </c>
      <c r="E72" s="15">
        <f>'[16]superheater unique = true'!$K$7</f>
        <v>3.3789308970003278E-3</v>
      </c>
      <c r="F72" s="16">
        <f>'[16]superheater unique = true'!$G$3</f>
        <v>-7.6401592414186302E-4</v>
      </c>
    </row>
    <row r="74" spans="1:6" x14ac:dyDescent="0.25">
      <c r="A74" s="9" t="s">
        <v>60</v>
      </c>
      <c r="B74" s="9"/>
      <c r="C74" s="10">
        <f>[17]defaults!$G$2</f>
        <v>559386.05437902303</v>
      </c>
      <c r="D74" s="10">
        <f>[17]defaults!$G$1</f>
        <v>559350.14831202396</v>
      </c>
      <c r="E74" s="11">
        <f>[17]defaults!$K$7</f>
        <v>3.7830090311034548E-3</v>
      </c>
      <c r="F74" s="12">
        <f>[17]defaults!$G$3</f>
        <v>6.4188348490259913E-5</v>
      </c>
    </row>
    <row r="75" spans="1:6" x14ac:dyDescent="0.25">
      <c r="A75" s="9"/>
      <c r="B75" s="9"/>
      <c r="C75" s="9"/>
      <c r="D75" s="9"/>
      <c r="E75" s="9"/>
      <c r="F75" s="12"/>
    </row>
    <row r="76" spans="1:6" x14ac:dyDescent="0.25">
      <c r="A76" s="9"/>
      <c r="B76" s="9" t="s">
        <v>61</v>
      </c>
      <c r="C76" s="10">
        <f>'[18]Salt 60% NaNO3'!$G$2</f>
        <v>559386.05437902303</v>
      </c>
      <c r="D76" s="10">
        <f>'[18]Salt 60% NaNO3'!$G$1</f>
        <v>559350.14831202396</v>
      </c>
      <c r="E76" s="11">
        <f>'[18]Salt 60% NaNO3'!$K$7</f>
        <v>3.7830090311034548E-3</v>
      </c>
      <c r="F76" s="12">
        <f>'[18]Salt 60% NaNO3'!$G$3</f>
        <v>6.4188348490259913E-5</v>
      </c>
    </row>
    <row r="77" spans="1:6" x14ac:dyDescent="0.25">
      <c r="A77" s="9"/>
      <c r="B77" s="9" t="s">
        <v>62</v>
      </c>
      <c r="C77" s="10">
        <f>'[18]Salt 46.5% LiF'!$G$2</f>
        <v>562503.00904602313</v>
      </c>
      <c r="D77" s="10">
        <f>'[18]Salt 46.5% LiF'!$G$1</f>
        <v>559288.69449702348</v>
      </c>
      <c r="E77" s="11">
        <f>'[18]Salt 46.5% LiF'!$K$7</f>
        <v>4.5187747690681776E-2</v>
      </c>
      <c r="F77" s="12">
        <f>'[18]Salt 46.5% LiF'!$G$3</f>
        <v>5.7143064078021008E-3</v>
      </c>
    </row>
    <row r="78" spans="1:6" x14ac:dyDescent="0.25">
      <c r="A78" s="9"/>
      <c r="B78" s="9"/>
      <c r="C78" s="9"/>
      <c r="D78" s="9"/>
      <c r="E78" s="9"/>
      <c r="F78" s="12"/>
    </row>
    <row r="79" spans="1:6" x14ac:dyDescent="0.25">
      <c r="A79" s="9"/>
      <c r="B79" s="9" t="s">
        <v>71</v>
      </c>
      <c r="C79" s="10">
        <f>'[19]Two tank'!$G$2</f>
        <v>559386.05437902303</v>
      </c>
      <c r="D79" s="10">
        <f>'[19]Two tank'!$G$1</f>
        <v>559350.14831202396</v>
      </c>
      <c r="E79" s="11">
        <f>'[19]Two tank'!$K$7</f>
        <v>3.7830090311034548E-3</v>
      </c>
      <c r="F79" s="12">
        <f>'[19]Two tank'!$G$3</f>
        <v>6.4188348490259913E-5</v>
      </c>
    </row>
    <row r="80" spans="1:6" x14ac:dyDescent="0.25">
      <c r="A80" s="9"/>
      <c r="B80" s="9" t="s">
        <v>72</v>
      </c>
      <c r="C80" s="10">
        <f>[19]Thermocline!$G$2</f>
        <v>542090.91103900853</v>
      </c>
      <c r="D80" s="10">
        <f>[19]Thermocline!$G$1</f>
        <v>541908.38724901096</v>
      </c>
      <c r="E80" s="11">
        <f>[19]Thermocline!$K$7</f>
        <v>5.6233156502844559E-3</v>
      </c>
      <c r="F80" s="12">
        <f>[19]Thermocline!$G$3</f>
        <v>3.3670328404459735E-4</v>
      </c>
    </row>
    <row r="81" spans="1:6" x14ac:dyDescent="0.25">
      <c r="A81" s="9"/>
      <c r="B81" s="9"/>
      <c r="C81" s="9"/>
      <c r="D81" s="9"/>
      <c r="E81" s="9"/>
      <c r="F81" s="12"/>
    </row>
    <row r="82" spans="1:6" x14ac:dyDescent="0.25">
      <c r="A82" s="9"/>
      <c r="B82" s="9" t="s">
        <v>63</v>
      </c>
      <c r="C82" s="10">
        <f>'[20]flow pattern = 1'!$G$2</f>
        <v>559386.05437902303</v>
      </c>
      <c r="D82" s="10">
        <f>'[20]flow pattern = 1'!$G$1</f>
        <v>559350.14831202396</v>
      </c>
      <c r="E82" s="11">
        <f>'[20]flow pattern = 1'!$K$7</f>
        <v>3.7830090311034548E-3</v>
      </c>
      <c r="F82" s="12">
        <f>'[20]flow pattern = 1'!$G$3</f>
        <v>6.4188348490259913E-5</v>
      </c>
    </row>
    <row r="83" spans="1:6" x14ac:dyDescent="0.25">
      <c r="A83" s="9"/>
      <c r="B83" s="9" t="s">
        <v>64</v>
      </c>
      <c r="C83" s="10">
        <f>'[20]flow pattern = 2'!$G$2</f>
        <v>562641.89404002356</v>
      </c>
      <c r="D83" s="10">
        <f>'[20]flow pattern = 2'!$G$1</f>
        <v>562303.34508802416</v>
      </c>
      <c r="E83" s="11">
        <f>'[20]flow pattern = 2'!$K$7</f>
        <v>5.7136080130531612E-3</v>
      </c>
      <c r="F83" s="12">
        <f>'[20]flow pattern = 2'!$G$3</f>
        <v>6.0171301779266017E-4</v>
      </c>
    </row>
    <row r="84" spans="1:6" x14ac:dyDescent="0.25">
      <c r="A84" s="9"/>
      <c r="B84" s="9" t="s">
        <v>65</v>
      </c>
      <c r="C84" s="10">
        <f>'[20]flow pattern = 3'!$G$2</f>
        <v>559288.12583402521</v>
      </c>
      <c r="D84" s="10">
        <f>'[20]flow pattern = 3'!$G$1</f>
        <v>559035.71098502213</v>
      </c>
      <c r="E84" s="11">
        <f>'[20]flow pattern = 3'!$K$7</f>
        <v>1.6021825042416137E-2</v>
      </c>
      <c r="F84" s="12">
        <f>'[20]flow pattern = 3'!$G$3</f>
        <v>4.5131451454770427E-4</v>
      </c>
    </row>
    <row r="85" spans="1:6" x14ac:dyDescent="0.25">
      <c r="A85" s="9"/>
      <c r="B85" s="9" t="s">
        <v>66</v>
      </c>
      <c r="C85" s="10">
        <f>'[20]flow pattern = 4'!$G$2</f>
        <v>562327.65954702289</v>
      </c>
      <c r="D85" s="10">
        <f>'[20]flow pattern = 4'!$G$1</f>
        <v>561955.63703602541</v>
      </c>
      <c r="E85" s="11">
        <f>'[20]flow pattern = 4'!$K$7</f>
        <v>7.202656299639433E-3</v>
      </c>
      <c r="F85" s="12">
        <f>'[20]flow pattern = 4'!$G$3</f>
        <v>6.6157604855710667E-4</v>
      </c>
    </row>
    <row r="86" spans="1:6" x14ac:dyDescent="0.25">
      <c r="A86" s="9"/>
      <c r="B86" s="9" t="s">
        <v>67</v>
      </c>
      <c r="C86" s="10">
        <f>'[20]flow pattern = 5'!$G$2</f>
        <v>511540.16149100079</v>
      </c>
      <c r="D86" s="10">
        <f>'[20]flow pattern = 5'!$G$1</f>
        <v>511295.85131200094</v>
      </c>
      <c r="E86" s="11">
        <f>'[20]flow pattern = 5'!$K$7</f>
        <v>4.2700065674866217E-3</v>
      </c>
      <c r="F86" s="12">
        <f>'[20]flow pattern = 5'!$G$3</f>
        <v>4.7759725900650571E-4</v>
      </c>
    </row>
    <row r="87" spans="1:6" x14ac:dyDescent="0.25">
      <c r="A87" s="9"/>
      <c r="B87" s="9" t="s">
        <v>68</v>
      </c>
      <c r="C87" s="10">
        <f>'[20]flow pattern = 6'!$G$2</f>
        <v>512568.82995800051</v>
      </c>
      <c r="D87" s="10">
        <f>'[20]flow pattern = 6'!$G$1</f>
        <v>512345.55290900054</v>
      </c>
      <c r="E87" s="11">
        <f>'[20]flow pattern = 6'!$K$7</f>
        <v>1.0541372498361462E-2</v>
      </c>
      <c r="F87" s="12">
        <f>'[20]flow pattern = 6'!$G$3</f>
        <v>4.3560403198583626E-4</v>
      </c>
    </row>
    <row r="88" spans="1:6" x14ac:dyDescent="0.25">
      <c r="A88" s="9"/>
      <c r="B88" s="9" t="s">
        <v>69</v>
      </c>
      <c r="C88" s="10">
        <f>'[20]flow pattern = 7'!$G$2</f>
        <v>512622.83770200069</v>
      </c>
      <c r="D88" s="10">
        <f>'[20]flow pattern = 7'!$G$1</f>
        <v>512367.70891199872</v>
      </c>
      <c r="E88" s="11">
        <f>'[20]flow pattern = 7'!$K$7</f>
        <v>8.6550137422416167E-3</v>
      </c>
      <c r="F88" s="12">
        <f>'[20]flow pattern = 7'!$G$3</f>
        <v>4.9769298446722572E-4</v>
      </c>
    </row>
    <row r="89" spans="1:6" x14ac:dyDescent="0.25">
      <c r="A89" s="9"/>
      <c r="B89" s="9" t="s">
        <v>70</v>
      </c>
      <c r="C89" s="10">
        <f>'[20]flow pattern = 8'!$G$2</f>
        <v>511708.1659820007</v>
      </c>
      <c r="D89" s="10">
        <f>'[20]flow pattern = 8'!$G$1</f>
        <v>511466.77040599805</v>
      </c>
      <c r="E89" s="11">
        <f>'[20]flow pattern = 8'!$K$7</f>
        <v>5.338457276864903E-3</v>
      </c>
      <c r="F89" s="12">
        <f>'[20]flow pattern = 8'!$G$3</f>
        <v>4.7174462330380209E-4</v>
      </c>
    </row>
    <row r="90" spans="1:6" x14ac:dyDescent="0.25">
      <c r="A90" s="9"/>
      <c r="B90" s="9"/>
      <c r="C90" s="9"/>
      <c r="D90" s="9"/>
      <c r="E90" s="9"/>
      <c r="F90" s="12"/>
    </row>
    <row r="91" spans="1:6" x14ac:dyDescent="0.25">
      <c r="A91" s="9"/>
      <c r="B91" s="9" t="s">
        <v>73</v>
      </c>
      <c r="C91" s="10">
        <f>[21]Quartzite!$G$2</f>
        <v>542090.91103900853</v>
      </c>
      <c r="D91" s="10">
        <f>[21]Quartzite!$G$1</f>
        <v>541908.38724901096</v>
      </c>
      <c r="E91" s="11">
        <f>[21]Quartzite!$K$7</f>
        <v>5.6233156502844559E-3</v>
      </c>
      <c r="F91" s="12">
        <f>[21]Quartzite!$G$3</f>
        <v>3.3670328404459735E-4</v>
      </c>
    </row>
    <row r="92" spans="1:6" x14ac:dyDescent="0.25">
      <c r="A92" s="9"/>
      <c r="B92" s="9" t="s">
        <v>74</v>
      </c>
      <c r="C92" s="10">
        <f>[21]Taconite!$G$2</f>
        <v>542054.15104801091</v>
      </c>
      <c r="D92" s="10">
        <f>[21]Taconite!$G$1</f>
        <v>541844.32274101139</v>
      </c>
      <c r="E92" s="11">
        <f>[21]Taconite!$K$7</f>
        <v>7.8399809516281407E-3</v>
      </c>
      <c r="F92" s="12">
        <f>[21]Taconite!$G$3</f>
        <v>3.8709842290450102E-4</v>
      </c>
    </row>
    <row r="93" spans="1:6" x14ac:dyDescent="0.25">
      <c r="A93" s="9"/>
      <c r="B93" s="9" t="s">
        <v>75</v>
      </c>
      <c r="C93" s="10">
        <f>'[21]Calcium carbonate'!$G$2</f>
        <v>541981.92169401003</v>
      </c>
      <c r="D93" s="10">
        <f>'[21]Calcium carbonate'!$G$1</f>
        <v>541757.27895101346</v>
      </c>
      <c r="E93" s="11">
        <f>'[21]Calcium carbonate'!$K$7</f>
        <v>6.5738907164555396E-3</v>
      </c>
      <c r="F93" s="12">
        <f>'[21]Calcium carbonate'!$G$3</f>
        <v>4.1448383055735504E-4</v>
      </c>
    </row>
    <row r="94" spans="1:6" x14ac:dyDescent="0.25">
      <c r="A94" s="9"/>
      <c r="B94" s="9" t="s">
        <v>76</v>
      </c>
      <c r="C94" s="10">
        <f>[21]Gravel!$G$2</f>
        <v>542192.14457901125</v>
      </c>
      <c r="D94" s="10">
        <f>[21]Gravel!$G$1</f>
        <v>541947.43142600998</v>
      </c>
      <c r="E94" s="11">
        <f>[21]Gravel!$K$7</f>
        <v>4.9001345450809652E-3</v>
      </c>
      <c r="F94" s="12">
        <f>[21]Gravel!$G$3</f>
        <v>4.5134027751597071E-4</v>
      </c>
    </row>
    <row r="95" spans="1:6" x14ac:dyDescent="0.25">
      <c r="A95" s="9"/>
      <c r="B95" s="9" t="s">
        <v>77</v>
      </c>
      <c r="C95" s="10">
        <f>[21]Marble!$G$2</f>
        <v>541968.03506501042</v>
      </c>
      <c r="D95" s="10">
        <f>[21]Marble!$G$1</f>
        <v>541677.09842501127</v>
      </c>
      <c r="E95" s="11">
        <f>[21]Marble!$K$7</f>
        <v>6.8846743303465543E-3</v>
      </c>
      <c r="F95" s="12">
        <f>[21]Marble!$G$3</f>
        <v>5.368151277856402E-4</v>
      </c>
    </row>
    <row r="96" spans="1:6" x14ac:dyDescent="0.25">
      <c r="A96" s="9"/>
      <c r="B96" s="9" t="s">
        <v>78</v>
      </c>
      <c r="C96" s="10">
        <f>[21]Limestone!$G$2</f>
        <v>541799.82495401194</v>
      </c>
      <c r="D96" s="10">
        <f>[21]Limestone!$G$1</f>
        <v>541573.31182701048</v>
      </c>
      <c r="E96" s="11">
        <f>[21]Limestone!$K$7</f>
        <v>7.5468932118065348E-3</v>
      </c>
      <c r="F96" s="12">
        <f>[21]Limestone!$G$3</f>
        <v>4.1807530487979498E-4</v>
      </c>
    </row>
    <row r="97" spans="1:6" x14ac:dyDescent="0.25">
      <c r="A97" s="9"/>
      <c r="B97" s="9" t="s">
        <v>79</v>
      </c>
      <c r="C97" s="10">
        <f>'[21]Carbon steel'!$G$2</f>
        <v>541560.48363001167</v>
      </c>
      <c r="D97" s="10">
        <f>'[21]Carbon steel'!$G$1</f>
        <v>541520.16284701205</v>
      </c>
      <c r="E97" s="11">
        <f>'[21]Carbon steel'!$K$7</f>
        <v>8.6962518240954051E-3</v>
      </c>
      <c r="F97" s="12">
        <f>'[21]Carbon steel'!$G$3</f>
        <v>7.4452963645647434E-5</v>
      </c>
    </row>
    <row r="98" spans="1:6" x14ac:dyDescent="0.25">
      <c r="A98" s="9"/>
      <c r="B98" s="9" t="s">
        <v>80</v>
      </c>
      <c r="C98" s="10">
        <f>[21]Sand!$G$2</f>
        <v>541494.12453701103</v>
      </c>
      <c r="D98" s="10">
        <f>[21]Sand!$G$1</f>
        <v>541266.57963501045</v>
      </c>
      <c r="E98" s="11">
        <f>[21]Sand!$K$7</f>
        <v>7.3482277556193056E-3</v>
      </c>
      <c r="F98" s="12">
        <f>[21]Sand!$G$3</f>
        <v>4.2021675155779755E-4</v>
      </c>
    </row>
    <row r="100" spans="1:6" x14ac:dyDescent="0.25">
      <c r="A100" s="5" t="s">
        <v>81</v>
      </c>
      <c r="B100" s="5"/>
      <c r="C100" s="6">
        <f>[22]defaults!$G$2</f>
        <v>288834.93557969219</v>
      </c>
      <c r="D100" s="6">
        <f>[22]defaults!$G$1</f>
        <v>288073.84001899121</v>
      </c>
      <c r="E100" s="7">
        <f>[22]defaults!$K$7</f>
        <v>6.8990503909872047E-3</v>
      </c>
      <c r="F100" s="8">
        <f>[22]defaults!$G$3</f>
        <v>2.6350536827321868E-3</v>
      </c>
    </row>
    <row r="101" spans="1:6" x14ac:dyDescent="0.25">
      <c r="A101" s="5"/>
      <c r="B101" s="5"/>
      <c r="C101" s="5"/>
      <c r="D101" s="5"/>
      <c r="E101" s="5"/>
      <c r="F101" s="8"/>
    </row>
    <row r="102" spans="1:6" x14ac:dyDescent="0.25">
      <c r="A102" s="5"/>
      <c r="B102" s="5" t="s">
        <v>82</v>
      </c>
      <c r="C102" s="6">
        <f>'[23]heliostats not round'!$G$2</f>
        <v>288834.93557969219</v>
      </c>
      <c r="D102" s="6">
        <f>'[23]heliostats not round'!$G$1</f>
        <v>288073.84001899121</v>
      </c>
      <c r="E102" s="7">
        <f>'[23]heliostats not round'!$K$7</f>
        <v>6.8990503909872047E-3</v>
      </c>
      <c r="F102" s="8">
        <f>'[23]heliostats not round'!$G$3</f>
        <v>2.6350536827321868E-3</v>
      </c>
    </row>
    <row r="103" spans="1:6" x14ac:dyDescent="0.25">
      <c r="A103" s="5"/>
      <c r="B103" s="5" t="s">
        <v>83</v>
      </c>
      <c r="C103" s="6">
        <f>'[23]heliostats round'!$G$2</f>
        <v>244596.37686698919</v>
      </c>
      <c r="D103" s="6">
        <f>'[23]heliostats round'!$G$1</f>
        <v>244135.01570828879</v>
      </c>
      <c r="E103" s="7">
        <f>'[23]heliostats round'!$K$7</f>
        <v>1.278462336456593E-2</v>
      </c>
      <c r="F103" s="8">
        <f>'[23]heliostats round'!$G$3</f>
        <v>1.8862141974870087E-3</v>
      </c>
    </row>
    <row r="104" spans="1:6" x14ac:dyDescent="0.25">
      <c r="A104" s="5"/>
      <c r="B104" s="5"/>
      <c r="C104" s="5"/>
      <c r="D104" s="5"/>
      <c r="E104" s="5"/>
      <c r="F104" s="8"/>
    </row>
    <row r="105" spans="1:6" x14ac:dyDescent="0.25">
      <c r="A105" s="5"/>
      <c r="B105" s="5" t="s">
        <v>84</v>
      </c>
      <c r="C105" s="6">
        <f>'[24]Stainless AISI316'!$G$2</f>
        <v>288834.93557969219</v>
      </c>
      <c r="D105" s="6">
        <f>'[24]Stainless AISI316'!$G$1</f>
        <v>288073.84001899121</v>
      </c>
      <c r="E105" s="7">
        <f>'[24]Stainless AISI316'!$K$7</f>
        <v>6.8990503909872047E-3</v>
      </c>
      <c r="F105" s="8">
        <f>'[24]Stainless AISI316'!$G$3</f>
        <v>2.6350536827321868E-3</v>
      </c>
    </row>
    <row r="106" spans="1:6" x14ac:dyDescent="0.25">
      <c r="A106" s="5"/>
      <c r="B106" s="5" t="s">
        <v>87</v>
      </c>
      <c r="C106" s="6">
        <f>'[24]T91 Steel'!$G$2</f>
        <v>289069.90669799165</v>
      </c>
      <c r="D106" s="6">
        <f>'[24]T91 Steel'!$G$1</f>
        <v>288334.51627899165</v>
      </c>
      <c r="E106" s="7">
        <f>'[24]T91 Steel'!$K$7</f>
        <v>6.305465377142945E-3</v>
      </c>
      <c r="F106" s="8">
        <f>'[24]T91 Steel'!$G$3</f>
        <v>2.5439881563607681E-3</v>
      </c>
    </row>
    <row r="107" spans="1:6" x14ac:dyDescent="0.25">
      <c r="A107" s="5"/>
      <c r="B107" s="5"/>
      <c r="C107" s="5"/>
      <c r="D107" s="5"/>
      <c r="E107" s="5"/>
      <c r="F107" s="8"/>
    </row>
    <row r="108" spans="1:6" x14ac:dyDescent="0.25">
      <c r="A108" s="5"/>
      <c r="B108" s="5" t="s">
        <v>85</v>
      </c>
      <c r="C108" s="6">
        <f>'[25]Stainless AISI316'!$G$2</f>
        <v>288834.93557969219</v>
      </c>
      <c r="D108" s="6">
        <f>'[25]Stainless AISI316'!$G$1</f>
        <v>288073.84001899121</v>
      </c>
      <c r="E108" s="7">
        <f>'[25]Stainless AISI316'!$K$7</f>
        <v>6.8990503909872047E-3</v>
      </c>
      <c r="F108" s="8">
        <f>'[25]Stainless AISI316'!$G$3</f>
        <v>2.6350536827321868E-3</v>
      </c>
    </row>
    <row r="109" spans="1:6" x14ac:dyDescent="0.25">
      <c r="A109" s="5"/>
      <c r="B109" s="5" t="s">
        <v>86</v>
      </c>
      <c r="C109" s="6">
        <f>'[25]T91 Steel'!$G$2</f>
        <v>288919.82166491135</v>
      </c>
      <c r="D109" s="6">
        <f>'[25]T91 Steel'!$G$1</f>
        <v>288165.70672599162</v>
      </c>
      <c r="E109" s="7">
        <f>'[25]T91 Steel'!$K$7</f>
        <v>6.901126103307397E-3</v>
      </c>
      <c r="F109" s="8">
        <f>'[25]T91 Steel'!$G$3</f>
        <v>2.6101183870809131E-3</v>
      </c>
    </row>
    <row r="110" spans="1:6" x14ac:dyDescent="0.25">
      <c r="A110" s="5"/>
      <c r="B110" s="5"/>
      <c r="C110" s="5"/>
      <c r="D110" s="5"/>
      <c r="E110" s="5"/>
      <c r="F110" s="8"/>
    </row>
    <row r="111" spans="1:6" x14ac:dyDescent="0.25">
      <c r="A111" s="5"/>
      <c r="B111" s="5" t="s">
        <v>88</v>
      </c>
      <c r="C111" s="6">
        <f>'[26]Stainless AISI316'!$G$2</f>
        <v>288834.93557969219</v>
      </c>
      <c r="D111" s="6">
        <f>'[26]Stainless AISI316'!$G$1</f>
        <v>288073.84001899121</v>
      </c>
      <c r="E111" s="7">
        <f>'[26]Stainless AISI316'!$K$7</f>
        <v>6.8990503909872047E-3</v>
      </c>
      <c r="F111" s="8">
        <f>'[26]Stainless AISI316'!$G$3</f>
        <v>2.6350536827321868E-3</v>
      </c>
    </row>
    <row r="112" spans="1:6" x14ac:dyDescent="0.25">
      <c r="A112" s="5"/>
      <c r="B112" s="5" t="s">
        <v>89</v>
      </c>
      <c r="C112" s="6">
        <f>'[26]T91 Steel'!$G$2</f>
        <v>288745.62857739086</v>
      </c>
      <c r="D112" s="6">
        <f>'[26]T91 Steel'!$G$1</f>
        <v>288116.57644999184</v>
      </c>
      <c r="E112" s="7">
        <f>'[26]T91 Steel'!$K$7</f>
        <v>1.2642695080769293E-2</v>
      </c>
      <c r="F112" s="8">
        <f>'[26]T91 Steel'!$G$3</f>
        <v>2.1785684877664384E-3</v>
      </c>
    </row>
    <row r="113" spans="1:6" x14ac:dyDescent="0.25">
      <c r="A113" s="5"/>
      <c r="B113" s="5"/>
      <c r="C113" s="5"/>
      <c r="D113" s="5"/>
      <c r="E113" s="5"/>
      <c r="F113" s="8"/>
    </row>
    <row r="114" spans="1:6" x14ac:dyDescent="0.25">
      <c r="A114" s="5"/>
      <c r="B114" s="5" t="s">
        <v>90</v>
      </c>
      <c r="C114" s="6">
        <f>'[27]Flow pattern = 2'!$G$2</f>
        <v>288834.93557969219</v>
      </c>
      <c r="D114" s="6">
        <f>'[27]Flow pattern = 2'!$G$1</f>
        <v>288073.84001899121</v>
      </c>
      <c r="E114" s="7">
        <f>'[27]Flow pattern = 2'!$K$7</f>
        <v>6.8990503909872047E-3</v>
      </c>
      <c r="F114" s="8">
        <f>'[27]Flow pattern = 2'!$G$3</f>
        <v>2.6350536827321868E-3</v>
      </c>
    </row>
    <row r="115" spans="1:6" x14ac:dyDescent="0.25">
      <c r="A115" s="5"/>
      <c r="B115" s="5" t="s">
        <v>91</v>
      </c>
      <c r="C115" s="6">
        <f>'[27]Flow pattern = 1'!$G$2</f>
        <v>251861.64844508952</v>
      </c>
      <c r="D115" s="6">
        <f>'[27]Flow pattern = 1'!$G$1</f>
        <v>286806.68337499141</v>
      </c>
      <c r="E115" s="7">
        <f>'[27]Flow pattern = 1'!$K$7</f>
        <v>0.2028792951849451</v>
      </c>
      <c r="F115" s="8">
        <f>'[27]Flow pattern = 1'!$G$3</f>
        <v>-0.13874694756284242</v>
      </c>
    </row>
    <row r="117" spans="1:6" x14ac:dyDescent="0.25">
      <c r="A117" s="24" t="s">
        <v>92</v>
      </c>
      <c r="B117" s="24"/>
      <c r="C117" s="25">
        <f>[28]defaults!$G$2</f>
        <v>443611.76470002875</v>
      </c>
      <c r="D117" s="25">
        <f>[28]defaults!$G$1</f>
        <v>443711.80310002953</v>
      </c>
      <c r="E117" s="26">
        <f>[28]defaults!$K$7</f>
        <v>1.8667630947859557E-4</v>
      </c>
      <c r="F117" s="27">
        <f>[28]defaults!$G$3</f>
        <v>-2.2550889755690396E-4</v>
      </c>
    </row>
    <row r="118" spans="1:6" x14ac:dyDescent="0.25">
      <c r="A118" s="24"/>
      <c r="B118" s="24"/>
      <c r="C118" s="24"/>
      <c r="D118" s="24"/>
      <c r="E118" s="24"/>
      <c r="F118" s="27"/>
    </row>
    <row r="119" spans="1:6" x14ac:dyDescent="0.25">
      <c r="A119" s="24"/>
      <c r="B119" s="24" t="s">
        <v>93</v>
      </c>
      <c r="C119" s="25">
        <f>'[29]interpolate table'!$G$2</f>
        <v>443611.76470002875</v>
      </c>
      <c r="D119" s="25">
        <f>'[29]interpolate table'!$G$1</f>
        <v>443711.80310002953</v>
      </c>
      <c r="E119" s="26">
        <f>'[29]interpolate table'!$K$7</f>
        <v>1.8667630947859557E-4</v>
      </c>
      <c r="F119" s="27">
        <f>'[29]interpolate table'!$G$3</f>
        <v>-2.2550889755690396E-4</v>
      </c>
    </row>
    <row r="120" spans="1:6" x14ac:dyDescent="0.25">
      <c r="A120" s="24"/>
      <c r="B120" s="24" t="s">
        <v>94</v>
      </c>
      <c r="C120" s="25">
        <f>'[29]don''t interpolate table'!$G$2</f>
        <v>443778.03050002875</v>
      </c>
      <c r="D120" s="25">
        <f>'[29]don''t interpolate table'!$G$1</f>
        <v>443877.26470002934</v>
      </c>
      <c r="E120" s="26">
        <f>'[29]don''t interpolate table'!$K$7</f>
        <v>1.866770964959676E-4</v>
      </c>
      <c r="F120" s="27">
        <f>'[29]don''t interpolate table'!$G$3</f>
        <v>-2.2361224121161602E-4</v>
      </c>
    </row>
    <row r="121" spans="1:6" x14ac:dyDescent="0.25">
      <c r="A121" s="24"/>
      <c r="B121" s="24"/>
      <c r="C121" s="24"/>
      <c r="D121" s="24"/>
      <c r="E121" s="24"/>
      <c r="F121" s="27"/>
    </row>
    <row r="122" spans="1:6" x14ac:dyDescent="0.25">
      <c r="A122" s="24"/>
      <c r="B122" s="24" t="s">
        <v>97</v>
      </c>
      <c r="C122" s="25">
        <f>'[30]basis = DNI'!$G$2</f>
        <v>443611.76470002875</v>
      </c>
      <c r="D122" s="25">
        <f>'[30]basis = DNI'!$G$1</f>
        <v>443711.80310002953</v>
      </c>
      <c r="E122" s="26">
        <f>'[30]basis = DNI'!$K$7</f>
        <v>1.8667630947859557E-4</v>
      </c>
      <c r="F122" s="27">
        <f>'[30]basis = DNI'!$G$3</f>
        <v>-2.2550889755690396E-4</v>
      </c>
    </row>
    <row r="123" spans="1:6" x14ac:dyDescent="0.25">
      <c r="A123" s="24"/>
      <c r="B123" s="24" t="s">
        <v>98</v>
      </c>
      <c r="C123" s="25">
        <f>'[30]basis = Horiz. Beam'!$G$2</f>
        <v>300712.32340000803</v>
      </c>
      <c r="D123" s="25">
        <f>'[30]basis = Horiz. Beam'!$G$1</f>
        <v>298812.50770000811</v>
      </c>
      <c r="E123" s="26">
        <f>'[30]basis = Horiz. Beam'!$K$7</f>
        <v>5.2621625415821806E-2</v>
      </c>
      <c r="F123" s="27">
        <f>'[30]basis = Horiz. Beam'!$G$3</f>
        <v>6.3177181384508185E-3</v>
      </c>
    </row>
    <row r="124" spans="1:6" x14ac:dyDescent="0.25">
      <c r="A124" s="24"/>
      <c r="B124" s="24" t="s">
        <v>99</v>
      </c>
      <c r="C124" s="25">
        <f>'[30]basis = Total Horiz.'!$G$2</f>
        <v>389305.92960002943</v>
      </c>
      <c r="D124" s="25">
        <f>'[30]basis = Total Horiz.'!$G$1</f>
        <v>389400.3526000295</v>
      </c>
      <c r="E124" s="26">
        <f>'[30]basis = Total Horiz.'!$K$7</f>
        <v>1.8296233674356882E-4</v>
      </c>
      <c r="F124" s="27">
        <f>'[30]basis = Total Horiz.'!$G$3</f>
        <v>-2.4254190039457558E-4</v>
      </c>
    </row>
    <row r="125" spans="1:6" x14ac:dyDescent="0.25">
      <c r="A125" s="24"/>
      <c r="B125" s="24"/>
      <c r="C125" s="24"/>
      <c r="D125" s="24"/>
      <c r="E125" s="24"/>
      <c r="F125" s="27"/>
    </row>
    <row r="126" spans="1:6" x14ac:dyDescent="0.25">
      <c r="A126" s="24"/>
      <c r="B126" s="24" t="s">
        <v>95</v>
      </c>
      <c r="C126" s="25">
        <f>'[31]mode = wet bulb'!$G$2</f>
        <v>443611.76470002875</v>
      </c>
      <c r="D126" s="25">
        <f>'[31]mode = wet bulb'!$G$1</f>
        <v>443711.80310002953</v>
      </c>
      <c r="E126" s="26">
        <f>'[31]mode = wet bulb'!$K$7</f>
        <v>1.8667630947859557E-4</v>
      </c>
      <c r="F126" s="27">
        <f>'[31]mode = wet bulb'!$G$3</f>
        <v>-2.2550889755690396E-4</v>
      </c>
    </row>
    <row r="127" spans="1:6" x14ac:dyDescent="0.25">
      <c r="A127" s="24"/>
      <c r="B127" s="24" t="s">
        <v>96</v>
      </c>
      <c r="C127" s="25">
        <f>'[31]mode = dry bulb'!$G$2</f>
        <v>432975.90010002855</v>
      </c>
      <c r="D127" s="25">
        <f>'[31]mode = dry bulb'!$G$1</f>
        <v>432974.13610002864</v>
      </c>
      <c r="E127" s="26">
        <f>'[31]mode = dry bulb'!$K$7</f>
        <v>1.5522373012105475E-5</v>
      </c>
      <c r="F127" s="27">
        <f>'[31]mode = dry bulb'!$G$3</f>
        <v>4.0741297598797891E-6</v>
      </c>
    </row>
    <row r="129" spans="1:6" x14ac:dyDescent="0.25">
      <c r="A129" s="28" t="s">
        <v>100</v>
      </c>
      <c r="B129" s="28"/>
      <c r="C129" s="29">
        <f>[32]defaults!$G$2</f>
        <v>199952.49516937984</v>
      </c>
      <c r="D129" s="29">
        <f>[32]defaults!$G$1</f>
        <v>200011.64167050994</v>
      </c>
      <c r="E129" s="30">
        <f>[32]defaults!$K$7</f>
        <v>4.6098929605228856E-4</v>
      </c>
      <c r="F129" s="31">
        <f>[32]defaults!$G$3</f>
        <v>-2.9580276595198913E-4</v>
      </c>
    </row>
    <row r="130" spans="1:6" x14ac:dyDescent="0.25">
      <c r="A130" s="28"/>
      <c r="B130" s="28"/>
      <c r="C130" s="28"/>
      <c r="D130" s="28"/>
      <c r="E130" s="28"/>
      <c r="F130" s="31"/>
    </row>
    <row r="131" spans="1:6" x14ac:dyDescent="0.25">
      <c r="A131" s="28"/>
      <c r="B131" s="28" t="s">
        <v>101</v>
      </c>
      <c r="C131" s="29">
        <f>'[33]V50%EG'!$G$2</f>
        <v>199952.49516937984</v>
      </c>
      <c r="D131" s="29">
        <f>'[33]V50%EG'!$G$1</f>
        <v>200011.64167050994</v>
      </c>
      <c r="E131" s="30">
        <f>'[33]V50%EG'!$K$7</f>
        <v>4.6098929605228856E-4</v>
      </c>
      <c r="F131" s="31">
        <f>'[33]V50%EG'!$G$3</f>
        <v>-2.9580276595198913E-4</v>
      </c>
    </row>
    <row r="132" spans="1:6" x14ac:dyDescent="0.25">
      <c r="A132" s="28"/>
      <c r="B132" s="28" t="s">
        <v>102</v>
      </c>
      <c r="C132" s="29">
        <f>[33]Water!$G$2</f>
        <v>200248.96096340005</v>
      </c>
      <c r="D132" s="29">
        <f>[33]Water!$G$1</f>
        <v>200311.98681119981</v>
      </c>
      <c r="E132" s="30">
        <f>[33]Water!$K$7</f>
        <v>4.4397039535870798E-4</v>
      </c>
      <c r="F132" s="31">
        <f>[33]Water!$G$3</f>
        <v>-3.1473745230206331E-4</v>
      </c>
    </row>
    <row r="133" spans="1:6" x14ac:dyDescent="0.25">
      <c r="A133" s="28"/>
      <c r="B133" s="28" t="s">
        <v>103</v>
      </c>
      <c r="C133" s="29">
        <f>'[33]V25%EG'!$G$2</f>
        <v>200139.92987788</v>
      </c>
      <c r="D133" s="29">
        <f>'[33]V25%EG'!$G$1</f>
        <v>200202.87211510984</v>
      </c>
      <c r="E133" s="30">
        <f>'[33]V25%EG'!$K$7</f>
        <v>4.4780745054741008E-4</v>
      </c>
      <c r="F133" s="31">
        <f>'[33]V25%EG'!$G$3</f>
        <v>-3.1449115260632305E-4</v>
      </c>
    </row>
    <row r="134" spans="1:6" x14ac:dyDescent="0.25">
      <c r="A134" s="28"/>
      <c r="B134" s="28" t="s">
        <v>104</v>
      </c>
      <c r="C134" s="29">
        <f>'[33]V40%PG'!$G$2</f>
        <v>199928.01941561981</v>
      </c>
      <c r="D134" s="29">
        <f>'[33]V40%PG'!$G$1</f>
        <v>199990.00110643997</v>
      </c>
      <c r="E134" s="30">
        <f>'[33]V40%PG'!$K$7</f>
        <v>4.4001750080242851E-4</v>
      </c>
      <c r="F134" s="31">
        <f>'[33]V40%PG'!$G$3</f>
        <v>-3.100200312158875E-4</v>
      </c>
    </row>
    <row r="135" spans="1:6" x14ac:dyDescent="0.25">
      <c r="A135" s="28"/>
      <c r="B135" s="28" t="s">
        <v>105</v>
      </c>
      <c r="C135" s="29">
        <f>'[33]V40%EG'!$G$2</f>
        <v>200178.95402316022</v>
      </c>
      <c r="D135" s="29">
        <f>'[33]V40%EG'!$G$1</f>
        <v>200242.71516239038</v>
      </c>
      <c r="E135" s="30">
        <f>'[33]V40%EG'!$K$7</f>
        <v>4.5362627915475519E-4</v>
      </c>
      <c r="F135" s="31">
        <f>'[33]V40%EG'!$G$3</f>
        <v>-3.1852069335313525E-4</v>
      </c>
    </row>
    <row r="136" spans="1:6" x14ac:dyDescent="0.25">
      <c r="A136" s="28"/>
      <c r="B136" s="28"/>
      <c r="C136" s="28"/>
      <c r="D136" s="28"/>
      <c r="E136" s="28"/>
      <c r="F136" s="31"/>
    </row>
    <row r="137" spans="1:6" x14ac:dyDescent="0.25">
      <c r="A137" s="28"/>
      <c r="B137" s="28" t="s">
        <v>106</v>
      </c>
      <c r="C137" s="29">
        <f>'[34]V50%EG'!$G$2</f>
        <v>199952.49516937984</v>
      </c>
      <c r="D137" s="29">
        <f>'[34]V50%EG'!$G$1</f>
        <v>200011.64167050994</v>
      </c>
      <c r="E137" s="30">
        <f>'[34]V50%EG'!$K$7</f>
        <v>4.6098929605228856E-4</v>
      </c>
      <c r="F137" s="31">
        <f>'[34]V50%EG'!$G$3</f>
        <v>-2.9580276595198913E-4</v>
      </c>
    </row>
    <row r="138" spans="1:6" x14ac:dyDescent="0.25">
      <c r="A138" s="28"/>
      <c r="B138" s="28" t="s">
        <v>107</v>
      </c>
      <c r="C138" s="29">
        <f>[34]Water!$G$2</f>
        <v>202776.4581059005</v>
      </c>
      <c r="D138" s="29">
        <f>[34]Water!$G$1</f>
        <v>202819.18215949956</v>
      </c>
      <c r="E138" s="30">
        <f>[34]Water!$K$7</f>
        <v>4.6006322363675823E-4</v>
      </c>
      <c r="F138" s="31">
        <f>[34]Water!$G$3</f>
        <v>-2.1069533415335643E-4</v>
      </c>
    </row>
    <row r="139" spans="1:6" x14ac:dyDescent="0.25">
      <c r="A139" s="28"/>
      <c r="B139" s="28" t="s">
        <v>108</v>
      </c>
      <c r="C139" s="29">
        <f>'[34]V25%EG'!$G$2</f>
        <v>202070.69783319999</v>
      </c>
      <c r="D139" s="29">
        <f>'[34]V25%EG'!$G$1</f>
        <v>202122.03713610038</v>
      </c>
      <c r="E139" s="30">
        <f>'[34]V25%EG'!$K$7</f>
        <v>4.3358541682063286E-4</v>
      </c>
      <c r="F139" s="31">
        <f>'[34]V25%EG'!$G$3</f>
        <v>-2.5406604446316612E-4</v>
      </c>
    </row>
    <row r="140" spans="1:6" x14ac:dyDescent="0.25">
      <c r="A140" s="28"/>
      <c r="B140" s="28" t="s">
        <v>109</v>
      </c>
      <c r="C140" s="29">
        <f>'[34]V40%PG'!$G$2</f>
        <v>200989.71455538622</v>
      </c>
      <c r="D140" s="29">
        <f>'[34]V40%PG'!$G$1</f>
        <v>201047.44253334007</v>
      </c>
      <c r="E140" s="30">
        <f>'[34]V40%PG'!$K$7</f>
        <v>4.3362726349797741E-4</v>
      </c>
      <c r="F140" s="31">
        <f>'[34]V40%PG'!$G$3</f>
        <v>-2.8721856778369257E-4</v>
      </c>
    </row>
    <row r="141" spans="1:6" x14ac:dyDescent="0.25">
      <c r="A141" s="28"/>
      <c r="B141" s="28" t="s">
        <v>110</v>
      </c>
      <c r="C141" s="29">
        <f>'[34]V40%EG'!$G$2</f>
        <v>202452.2749814</v>
      </c>
      <c r="D141" s="29">
        <f>'[34]V40%EG'!$G$1</f>
        <v>202499.17984929998</v>
      </c>
      <c r="E141" s="30">
        <f>'[34]V40%EG'!$K$7</f>
        <v>4.7995391764437344E-4</v>
      </c>
      <c r="F141" s="31">
        <f>'[34]V40%EG'!$G$3</f>
        <v>-2.3168358026251769E-4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Ferguson</dc:creator>
  <cp:lastModifiedBy>Tom Ferguson</cp:lastModifiedBy>
  <dcterms:created xsi:type="dcterms:W3CDTF">2013-10-14T15:45:24Z</dcterms:created>
  <dcterms:modified xsi:type="dcterms:W3CDTF">2013-10-21T11:13:48Z</dcterms:modified>
</cp:coreProperties>
</file>