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R\BP stats review\bp-energy-outlook-tracking\"/>
    </mc:Choice>
  </mc:AlternateContent>
  <xr:revisionPtr revIDLastSave="0" documentId="13_ncr:1_{976F0512-DEC8-40E3-8492-E58F379F75E9}" xr6:coauthVersionLast="45" xr6:coauthVersionMax="45" xr10:uidLastSave="{00000000-0000-0000-0000-000000000000}"/>
  <bookViews>
    <workbookView xWindow="-120" yWindow="-120" windowWidth="29040" windowHeight="15840" xr2:uid="{2ACFC4BE-B55C-4C81-894C-2BDC260BF659}"/>
  </bookViews>
  <sheets>
    <sheet name="Chart1" sheetId="8" r:id="rId1"/>
    <sheet name="Summary oil" sheetId="2" r:id="rId2"/>
    <sheet name="Actual" sheetId="7" r:id="rId3"/>
    <sheet name="2016 key data" sheetId="1" r:id="rId4"/>
    <sheet name="2017" sheetId="3" r:id="rId5"/>
    <sheet name="2018" sheetId="4" r:id="rId6"/>
    <sheet name="2019" sheetId="5" r:id="rId7"/>
    <sheet name="2020" sheetId="6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7" l="1"/>
  <c r="D13" i="7"/>
  <c r="E13" i="7"/>
  <c r="F13" i="7"/>
  <c r="G13" i="7"/>
  <c r="H13" i="7"/>
  <c r="I13" i="7"/>
  <c r="J13" i="7"/>
  <c r="K13" i="7"/>
  <c r="L13" i="7"/>
  <c r="M13" i="7"/>
  <c r="B13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7" i="7"/>
  <c r="H12" i="2"/>
  <c r="C12" i="7"/>
  <c r="D12" i="7"/>
  <c r="E12" i="7"/>
  <c r="F12" i="7"/>
  <c r="G12" i="7"/>
  <c r="H12" i="7"/>
  <c r="C2" i="2" s="1"/>
  <c r="I12" i="7"/>
  <c r="D2" i="2" s="1"/>
  <c r="J12" i="7"/>
  <c r="E2" i="2" s="1"/>
  <c r="K12" i="7"/>
  <c r="F2" i="2" s="1"/>
  <c r="L12" i="7"/>
  <c r="G2" i="2" s="1"/>
  <c r="G3" i="2" s="1"/>
  <c r="G4" i="2" s="1"/>
  <c r="G5" i="2" s="1"/>
  <c r="G6" i="2" s="1"/>
  <c r="G7" i="2" s="1"/>
  <c r="M12" i="7"/>
  <c r="P2" i="2" s="1"/>
  <c r="B12" i="7"/>
  <c r="G11" i="7"/>
  <c r="B2" i="2" s="1"/>
  <c r="F11" i="7"/>
  <c r="E11" i="7"/>
  <c r="D11" i="7"/>
  <c r="C11" i="7"/>
  <c r="B11" i="7"/>
  <c r="N8" i="2"/>
  <c r="N9" i="2"/>
  <c r="N10" i="2"/>
  <c r="M8" i="2"/>
  <c r="M9" i="2"/>
  <c r="M10" i="2"/>
  <c r="J8" i="2"/>
  <c r="K8" i="2"/>
  <c r="L8" i="2"/>
  <c r="J9" i="2"/>
  <c r="K9" i="2"/>
  <c r="L9" i="2"/>
  <c r="J10" i="2"/>
  <c r="K10" i="2"/>
  <c r="L10" i="2"/>
  <c r="I9" i="2"/>
  <c r="I10" i="2"/>
  <c r="I8" i="2"/>
  <c r="I7" i="2"/>
  <c r="J7" i="2"/>
  <c r="K7" i="2"/>
  <c r="L7" i="2"/>
  <c r="H7" i="2"/>
  <c r="I6" i="2"/>
  <c r="J6" i="2"/>
  <c r="K6" i="2"/>
  <c r="L6" i="2"/>
  <c r="H6" i="2"/>
  <c r="I5" i="2"/>
  <c r="J5" i="2"/>
  <c r="K5" i="2"/>
  <c r="L5" i="2"/>
  <c r="H5" i="2"/>
  <c r="I4" i="2"/>
  <c r="J4" i="2"/>
  <c r="K4" i="2"/>
  <c r="H4" i="2"/>
  <c r="I3" i="2"/>
  <c r="J3" i="2"/>
  <c r="K3" i="2"/>
  <c r="H3" i="2"/>
  <c r="B5" i="1"/>
  <c r="C5" i="1"/>
  <c r="D5" i="1"/>
  <c r="E5" i="1"/>
  <c r="F5" i="1"/>
  <c r="G5" i="1"/>
  <c r="C10" i="6"/>
  <c r="D10" i="6"/>
  <c r="E10" i="6"/>
  <c r="F10" i="6"/>
  <c r="G10" i="6"/>
  <c r="H10" i="6"/>
  <c r="I10" i="6"/>
  <c r="J10" i="6"/>
  <c r="K10" i="6"/>
  <c r="L10" i="6"/>
  <c r="M10" i="6"/>
  <c r="C11" i="6"/>
  <c r="D11" i="6"/>
  <c r="E11" i="6"/>
  <c r="F11" i="6"/>
  <c r="G11" i="6"/>
  <c r="H11" i="6"/>
  <c r="I11" i="6"/>
  <c r="J11" i="6"/>
  <c r="K11" i="6"/>
  <c r="L11" i="6"/>
  <c r="M11" i="6"/>
  <c r="C12" i="6"/>
  <c r="D12" i="6"/>
  <c r="E12" i="6"/>
  <c r="F12" i="6"/>
  <c r="G12" i="6"/>
  <c r="H12" i="6"/>
  <c r="I12" i="6"/>
  <c r="J12" i="6"/>
  <c r="K12" i="6"/>
  <c r="L12" i="6"/>
  <c r="M12" i="6"/>
  <c r="B11" i="6"/>
  <c r="B12" i="6"/>
  <c r="B10" i="6"/>
  <c r="C4" i="6"/>
  <c r="D4" i="6"/>
  <c r="E4" i="6"/>
  <c r="F4" i="6"/>
  <c r="G4" i="6"/>
  <c r="H4" i="6"/>
  <c r="I4" i="6"/>
  <c r="J4" i="6"/>
  <c r="K4" i="6"/>
  <c r="L4" i="6"/>
  <c r="M4" i="6"/>
  <c r="C5" i="6"/>
  <c r="D5" i="6"/>
  <c r="E5" i="6"/>
  <c r="F5" i="6"/>
  <c r="G5" i="6"/>
  <c r="H5" i="6"/>
  <c r="I5" i="6"/>
  <c r="J5" i="6"/>
  <c r="K5" i="6"/>
  <c r="L5" i="6"/>
  <c r="M5" i="6"/>
  <c r="C6" i="6"/>
  <c r="D6" i="6"/>
  <c r="E6" i="6"/>
  <c r="F6" i="6"/>
  <c r="G6" i="6"/>
  <c r="H6" i="6"/>
  <c r="I6" i="6"/>
  <c r="J6" i="6"/>
  <c r="K6" i="6"/>
  <c r="L6" i="6"/>
  <c r="M6" i="6"/>
  <c r="B5" i="6"/>
  <c r="B6" i="6"/>
  <c r="B4" i="6"/>
  <c r="AL12" i="5"/>
  <c r="AK12" i="5"/>
  <c r="AJ12" i="5"/>
  <c r="AI12" i="5"/>
  <c r="AH12" i="5"/>
  <c r="AG12" i="5"/>
  <c r="AF12" i="5"/>
  <c r="AE12" i="5"/>
  <c r="AD12" i="5"/>
  <c r="AC12" i="5"/>
  <c r="AB12" i="5"/>
  <c r="AC4" i="5"/>
  <c r="AD4" i="5"/>
  <c r="AE4" i="5"/>
  <c r="AF4" i="5"/>
  <c r="AG4" i="5"/>
  <c r="AH4" i="5"/>
  <c r="AI4" i="5"/>
  <c r="AJ4" i="5"/>
  <c r="AK4" i="5"/>
  <c r="AL4" i="5"/>
  <c r="AB4" i="5"/>
  <c r="AL3" i="5"/>
  <c r="AL11" i="5"/>
  <c r="AC11" i="5"/>
  <c r="AD11" i="5"/>
  <c r="AE11" i="5"/>
  <c r="AF11" i="5"/>
  <c r="AG11" i="5"/>
  <c r="AH11" i="5"/>
  <c r="AI11" i="5"/>
  <c r="AJ11" i="5"/>
  <c r="AK11" i="5"/>
  <c r="AC3" i="5"/>
  <c r="AD3" i="5"/>
  <c r="AE3" i="5"/>
  <c r="AF3" i="5"/>
  <c r="AG3" i="5"/>
  <c r="AH3" i="5"/>
  <c r="AI3" i="5"/>
  <c r="AJ3" i="5"/>
  <c r="AK3" i="5"/>
  <c r="AB11" i="5"/>
  <c r="AB3" i="5"/>
  <c r="H11" i="7" l="1"/>
  <c r="I11" i="7" s="1"/>
  <c r="J11" i="7" s="1"/>
  <c r="K11" i="7" s="1"/>
  <c r="L11" i="7" s="1"/>
  <c r="B7" i="3"/>
  <c r="C7" i="3"/>
  <c r="D7" i="3"/>
  <c r="E7" i="3"/>
  <c r="F7" i="3"/>
  <c r="G7" i="3"/>
  <c r="H7" i="3"/>
  <c r="I7" i="3"/>
  <c r="J7" i="3"/>
  <c r="K7" i="3"/>
  <c r="H5" i="1"/>
  <c r="I5" i="1"/>
  <c r="J5" i="1"/>
  <c r="K5" i="1"/>
  <c r="L5" i="1"/>
</calcChain>
</file>

<file path=xl/sharedStrings.xml><?xml version="1.0" encoding="utf-8"?>
<sst xmlns="http://schemas.openxmlformats.org/spreadsheetml/2006/main" count="78" uniqueCount="48">
  <si>
    <t xml:space="preserve">Total Liquids Consumption^ </t>
  </si>
  <si>
    <t>Of which Biofuels</t>
  </si>
  <si>
    <t>Total Natural Gas Consumption</t>
  </si>
  <si>
    <t>Total Coal Consumption</t>
  </si>
  <si>
    <t>Total Energy Consumption</t>
  </si>
  <si>
    <r>
      <t>Total Renewables Consumption</t>
    </r>
    <r>
      <rPr>
        <sz val="8"/>
        <color indexed="61"/>
        <rFont val="Wingdings"/>
        <charset val="2"/>
      </rPr>
      <t xml:space="preserve">w </t>
    </r>
  </si>
  <si>
    <t>Oil: Consumption</t>
  </si>
  <si>
    <t xml:space="preserve">Oil: Consumption - Million tonnes oil equivalent
</t>
  </si>
  <si>
    <t>Million tonnes oil equivalent</t>
  </si>
  <si>
    <t>Gas: Consumption</t>
  </si>
  <si>
    <t>Gas: Consumption - 'Million tonnes oil equivalent</t>
  </si>
  <si>
    <t xml:space="preserve">Coal: Consumption - Million tonnes of oil equivalent
</t>
  </si>
  <si>
    <t xml:space="preserve">Renewables: Consumption - 
Million tonnes of oil equivalent
</t>
  </si>
  <si>
    <t>Primary Energy Consumption*  -Million tonnes oil equivalent</t>
  </si>
  <si>
    <t>Coal: Consumption</t>
  </si>
  <si>
    <t>Renewables: Consumption</t>
  </si>
  <si>
    <t xml:space="preserve">Primary Energy Consumption* </t>
  </si>
  <si>
    <t>ET scenario</t>
  </si>
  <si>
    <t>RT scenario</t>
  </si>
  <si>
    <t>bcm</t>
  </si>
  <si>
    <t>Conversion</t>
  </si>
  <si>
    <t>Rapid scenario</t>
  </si>
  <si>
    <t>Business-as-usual scenario</t>
  </si>
  <si>
    <t>Oil Consumption - Million barrels per day</t>
  </si>
  <si>
    <t>Net Zero scenario</t>
  </si>
  <si>
    <t>Gas*: Consumption BCM</t>
  </si>
  <si>
    <t>Conversion oil</t>
  </si>
  <si>
    <t xml:space="preserve">Conversion gas </t>
  </si>
  <si>
    <t>mbd</t>
  </si>
  <si>
    <t>Oil Consumption - MTOE</t>
  </si>
  <si>
    <t>Gas*: Consumption MTOE</t>
  </si>
  <si>
    <t>Source BP stats 2020</t>
  </si>
  <si>
    <t>2020 Rapid scenario</t>
  </si>
  <si>
    <t>2020  Net Zero scenario</t>
  </si>
  <si>
    <t>2020  Business-as-usual scenario</t>
  </si>
  <si>
    <t>Oil consumption</t>
  </si>
  <si>
    <t>2019 Evolving Transition</t>
  </si>
  <si>
    <t>2019 Rapid Transition</t>
  </si>
  <si>
    <t>Actual</t>
  </si>
  <si>
    <t>Million tonnes</t>
  </si>
  <si>
    <t>Oil: Consumption*</t>
  </si>
  <si>
    <t>Source: BP stats review</t>
  </si>
  <si>
    <t>2019 Actual</t>
  </si>
  <si>
    <t>2020 David's guess</t>
  </si>
  <si>
    <t>Natural Gas: Consumption*</t>
  </si>
  <si>
    <t>Billion cubic metres</t>
  </si>
  <si>
    <t>MTOE</t>
  </si>
  <si>
    <t>Gas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</si>
</sst>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70" formatCode="0.000"/>
    <numFmt numFmtId="175" formatCode="[&gt;0.05]0.0;[=0]\-;\^"/>
    <numFmt numFmtId="176" formatCode="[&lt;-0.0005]\-0.0%;[&gt;0.0005]0.0%;#\♦"/>
    <numFmt numFmtId="177" formatCode="[&gt;0.05]0;[=0]\-;\^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1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sz val="8"/>
      <color indexed="61"/>
      <name val="Wingdings"/>
      <charset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20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b/>
      <sz val="10"/>
      <color rgb="FF009900"/>
      <name val="Arial"/>
      <family val="2"/>
    </font>
    <font>
      <b/>
      <sz val="10"/>
      <color rgb="FFFF000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FF6600"/>
      <name val="Arial"/>
      <family val="2"/>
    </font>
    <font>
      <b/>
      <sz val="9"/>
      <color theme="0"/>
      <name val="Univers for BP Light"/>
      <family val="2"/>
    </font>
    <font>
      <sz val="9"/>
      <color indexed="61"/>
      <name val="Univers for BP Light"/>
      <family val="2"/>
    </font>
    <font>
      <b/>
      <sz val="10"/>
      <name val="Univers for BP Light"/>
      <family val="2"/>
    </font>
    <font>
      <sz val="10"/>
      <name val="Univers for BP Light"/>
      <family val="2"/>
    </font>
    <font>
      <sz val="9"/>
      <name val="Univers for BP Light"/>
      <family val="2"/>
    </font>
    <font>
      <b/>
      <sz val="9"/>
      <color indexed="61"/>
      <name val="Univers for BP Light"/>
      <family val="2"/>
    </font>
    <font>
      <sz val="9"/>
      <color rgb="FFFF0000"/>
      <name val="Univers for BP Light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8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/>
    <xf numFmtId="1" fontId="1" fillId="4" borderId="0"/>
    <xf numFmtId="0" fontId="10" fillId="0" borderId="0" applyFill="0" applyBorder="0">
      <alignment vertical="center"/>
    </xf>
    <xf numFmtId="0" fontId="1" fillId="0" borderId="0"/>
  </cellStyleXfs>
  <cellXfs count="113">
    <xf numFmtId="0" fontId="0" fillId="0" borderId="0" xfId="0"/>
    <xf numFmtId="0" fontId="5" fillId="0" borderId="1" xfId="1" applyFont="1" applyBorder="1" applyAlignment="1">
      <alignment horizontal="left"/>
    </xf>
    <xf numFmtId="164" fontId="5" fillId="0" borderId="1" xfId="1" applyNumberFormat="1" applyFont="1" applyBorder="1"/>
    <xf numFmtId="0" fontId="6" fillId="0" borderId="0" xfId="1" applyFont="1"/>
    <xf numFmtId="164" fontId="6" fillId="0" borderId="0" xfId="1" applyNumberFormat="1" applyFont="1"/>
    <xf numFmtId="164" fontId="7" fillId="0" borderId="0" xfId="1" applyNumberFormat="1" applyFont="1"/>
    <xf numFmtId="0" fontId="5" fillId="0" borderId="1" xfId="1" applyFont="1" applyBorder="1"/>
    <xf numFmtId="0" fontId="8" fillId="2" borderId="2" xfId="1" applyFont="1" applyFill="1" applyBorder="1"/>
    <xf numFmtId="164" fontId="8" fillId="2" borderId="2" xfId="1" applyNumberFormat="1" applyFont="1" applyFill="1" applyBorder="1"/>
    <xf numFmtId="1" fontId="10" fillId="0" borderId="0" xfId="1" applyNumberFormat="1" applyFont="1"/>
    <xf numFmtId="1" fontId="11" fillId="0" borderId="0" xfId="1" applyNumberFormat="1" applyFont="1"/>
    <xf numFmtId="164" fontId="0" fillId="0" borderId="0" xfId="0" applyNumberFormat="1"/>
    <xf numFmtId="0" fontId="15" fillId="0" borderId="0" xfId="1" quotePrefix="1" applyFont="1" applyBorder="1" applyAlignment="1">
      <alignment horizontal="left" wrapText="1"/>
    </xf>
    <xf numFmtId="1" fontId="13" fillId="5" borderId="0" xfId="0" applyNumberFormat="1" applyFont="1" applyFill="1"/>
    <xf numFmtId="1" fontId="13" fillId="5" borderId="3" xfId="0" applyNumberFormat="1" applyFont="1" applyFill="1" applyBorder="1"/>
    <xf numFmtId="0" fontId="0" fillId="0" borderId="0" xfId="0" applyAlignment="1">
      <alignment wrapText="1"/>
    </xf>
    <xf numFmtId="0" fontId="14" fillId="0" borderId="0" xfId="1" quotePrefix="1" applyFont="1" applyBorder="1" applyAlignment="1">
      <alignment horizontal="left" wrapText="1"/>
    </xf>
    <xf numFmtId="1" fontId="13" fillId="7" borderId="0" xfId="0" applyNumberFormat="1" applyFont="1" applyFill="1"/>
    <xf numFmtId="1" fontId="13" fillId="7" borderId="3" xfId="0" applyNumberFormat="1" applyFont="1" applyFill="1" applyBorder="1"/>
    <xf numFmtId="1" fontId="4" fillId="0" borderId="0" xfId="1" applyNumberFormat="1" applyFont="1" applyBorder="1"/>
    <xf numFmtId="1" fontId="14" fillId="0" borderId="0" xfId="1" applyNumberFormat="1" applyFont="1" applyBorder="1"/>
    <xf numFmtId="0" fontId="16" fillId="0" borderId="0" xfId="1" quotePrefix="1" applyFont="1" applyFill="1" applyBorder="1" applyAlignment="1">
      <alignment horizontal="left"/>
    </xf>
    <xf numFmtId="1" fontId="13" fillId="6" borderId="0" xfId="0" applyNumberFormat="1" applyFont="1" applyFill="1"/>
    <xf numFmtId="1" fontId="13" fillId="6" borderId="3" xfId="0" applyNumberFormat="1" applyFont="1" applyFill="1" applyBorder="1"/>
    <xf numFmtId="1" fontId="13" fillId="8" borderId="0" xfId="0" applyNumberFormat="1" applyFont="1" applyFill="1"/>
    <xf numFmtId="1" fontId="13" fillId="8" borderId="3" xfId="0" applyNumberFormat="1" applyFont="1" applyFill="1" applyBorder="1"/>
    <xf numFmtId="0" fontId="13" fillId="2" borderId="0" xfId="0" applyFont="1" applyFill="1"/>
    <xf numFmtId="1" fontId="13" fillId="2" borderId="0" xfId="0" applyNumberFormat="1" applyFont="1" applyFill="1"/>
    <xf numFmtId="1" fontId="13" fillId="2" borderId="3" xfId="0" applyNumberFormat="1" applyFont="1" applyFill="1" applyBorder="1"/>
    <xf numFmtId="0" fontId="14" fillId="0" borderId="0" xfId="1" quotePrefix="1" applyFont="1" applyBorder="1" applyAlignment="1">
      <alignment horizontal="left"/>
    </xf>
    <xf numFmtId="1" fontId="4" fillId="0" borderId="0" xfId="1" applyNumberFormat="1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1" fontId="13" fillId="5" borderId="0" xfId="0" applyNumberFormat="1" applyFont="1" applyFill="1"/>
    <xf numFmtId="1" fontId="13" fillId="5" borderId="3" xfId="0" applyNumberFormat="1" applyFont="1" applyFill="1" applyBorder="1"/>
    <xf numFmtId="0" fontId="15" fillId="0" borderId="0" xfId="1" quotePrefix="1" applyFont="1" applyBorder="1" applyAlignment="1">
      <alignment horizontal="left"/>
    </xf>
    <xf numFmtId="1" fontId="13" fillId="7" borderId="0" xfId="0" applyNumberFormat="1" applyFont="1" applyFill="1"/>
    <xf numFmtId="1" fontId="13" fillId="7" borderId="3" xfId="0" applyNumberFormat="1" applyFont="1" applyFill="1" applyBorder="1"/>
    <xf numFmtId="0" fontId="16" fillId="0" borderId="0" xfId="1" quotePrefix="1" applyFont="1" applyFill="1" applyBorder="1" applyAlignment="1">
      <alignment horizontal="left"/>
    </xf>
    <xf numFmtId="0" fontId="17" fillId="0" borderId="0" xfId="1" quotePrefix="1" applyFont="1" applyBorder="1" applyAlignment="1">
      <alignment horizontal="left"/>
    </xf>
    <xf numFmtId="1" fontId="13" fillId="6" borderId="0" xfId="0" applyNumberFormat="1" applyFont="1" applyFill="1"/>
    <xf numFmtId="1" fontId="13" fillId="6" borderId="3" xfId="0" applyNumberFormat="1" applyFont="1" applyFill="1" applyBorder="1"/>
    <xf numFmtId="1" fontId="13" fillId="8" borderId="0" xfId="0" applyNumberFormat="1" applyFont="1" applyFill="1"/>
    <xf numFmtId="1" fontId="13" fillId="8" borderId="3" xfId="0" applyNumberFormat="1" applyFont="1" applyFill="1" applyBorder="1"/>
    <xf numFmtId="0" fontId="18" fillId="0" borderId="0" xfId="1" quotePrefix="1" applyFont="1" applyBorder="1" applyAlignment="1">
      <alignment horizontal="left"/>
    </xf>
    <xf numFmtId="0" fontId="12" fillId="0" borderId="0" xfId="1" quotePrefix="1" applyFont="1" applyBorder="1" applyAlignment="1">
      <alignment horizontal="left"/>
    </xf>
    <xf numFmtId="1" fontId="13" fillId="2" borderId="0" xfId="0" applyNumberFormat="1" applyFont="1" applyFill="1"/>
    <xf numFmtId="1" fontId="13" fillId="2" borderId="3" xfId="0" applyNumberFormat="1" applyFont="1" applyFill="1" applyBorder="1"/>
    <xf numFmtId="0" fontId="3" fillId="0" borderId="0" xfId="0" applyFont="1"/>
    <xf numFmtId="1" fontId="13" fillId="5" borderId="0" xfId="0" applyNumberFormat="1" applyFont="1" applyFill="1"/>
    <xf numFmtId="1" fontId="13" fillId="5" borderId="3" xfId="0" applyNumberFormat="1" applyFont="1" applyFill="1" applyBorder="1"/>
    <xf numFmtId="0" fontId="12" fillId="0" borderId="0" xfId="1" quotePrefix="1" applyFont="1" applyBorder="1" applyAlignment="1">
      <alignment horizontal="left"/>
    </xf>
    <xf numFmtId="0" fontId="15" fillId="0" borderId="0" xfId="1" quotePrefix="1" applyFont="1" applyBorder="1" applyAlignment="1">
      <alignment horizontal="left"/>
    </xf>
    <xf numFmtId="1" fontId="13" fillId="7" borderId="0" xfId="0" applyNumberFormat="1" applyFont="1" applyFill="1"/>
    <xf numFmtId="0" fontId="16" fillId="0" borderId="0" xfId="1" quotePrefix="1" applyFont="1" applyFill="1" applyBorder="1" applyAlignment="1">
      <alignment horizontal="left"/>
    </xf>
    <xf numFmtId="0" fontId="17" fillId="0" borderId="0" xfId="1" quotePrefix="1" applyFont="1" applyBorder="1" applyAlignment="1">
      <alignment horizontal="left"/>
    </xf>
    <xf numFmtId="1" fontId="13" fillId="7" borderId="3" xfId="0" applyNumberFormat="1" applyFont="1" applyFill="1" applyBorder="1"/>
    <xf numFmtId="0" fontId="18" fillId="0" borderId="0" xfId="1" quotePrefix="1" applyFont="1" applyBorder="1" applyAlignment="1">
      <alignment horizontal="left"/>
    </xf>
    <xf numFmtId="1" fontId="13" fillId="8" borderId="0" xfId="0" applyNumberFormat="1" applyFont="1" applyFill="1"/>
    <xf numFmtId="1" fontId="13" fillId="8" borderId="3" xfId="0" applyNumberFormat="1" applyFont="1" applyFill="1" applyBorder="1"/>
    <xf numFmtId="1" fontId="13" fillId="6" borderId="0" xfId="0" applyNumberFormat="1" applyFont="1" applyFill="1"/>
    <xf numFmtId="1" fontId="13" fillId="6" borderId="3" xfId="0" applyNumberFormat="1" applyFont="1" applyFill="1" applyBorder="1"/>
    <xf numFmtId="1" fontId="13" fillId="2" borderId="0" xfId="0" applyNumberFormat="1" applyFont="1" applyFill="1"/>
    <xf numFmtId="1" fontId="13" fillId="2" borderId="3" xfId="0" applyNumberFormat="1" applyFont="1" applyFill="1" applyBorder="1"/>
    <xf numFmtId="0" fontId="0" fillId="0" borderId="0" xfId="0"/>
    <xf numFmtId="1" fontId="13" fillId="5" borderId="0" xfId="0" applyNumberFormat="1" applyFont="1" applyFill="1"/>
    <xf numFmtId="1" fontId="13" fillId="5" borderId="3" xfId="0" applyNumberFormat="1" applyFont="1" applyFill="1" applyBorder="1"/>
    <xf numFmtId="1" fontId="4" fillId="0" borderId="0" xfId="1" applyNumberFormat="1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1" fontId="19" fillId="9" borderId="0" xfId="0" applyNumberFormat="1" applyFont="1" applyFill="1" applyAlignment="1">
      <alignment horizontal="center"/>
    </xf>
    <xf numFmtId="1" fontId="19" fillId="9" borderId="3" xfId="0" applyNumberFormat="1" applyFont="1" applyFill="1" applyBorder="1" applyAlignment="1">
      <alignment horizontal="center"/>
    </xf>
    <xf numFmtId="1" fontId="13" fillId="7" borderId="0" xfId="0" applyNumberFormat="1" applyFont="1" applyFill="1"/>
    <xf numFmtId="1" fontId="13" fillId="7" borderId="3" xfId="0" applyNumberFormat="1" applyFont="1" applyFill="1" applyBorder="1"/>
    <xf numFmtId="1" fontId="13" fillId="5" borderId="0" xfId="0" applyNumberFormat="1" applyFont="1" applyFill="1"/>
    <xf numFmtId="1" fontId="13" fillId="5" borderId="3" xfId="0" applyNumberFormat="1" applyFont="1" applyFill="1" applyBorder="1"/>
    <xf numFmtId="0" fontId="0" fillId="0" borderId="0" xfId="0"/>
    <xf numFmtId="0" fontId="0" fillId="0" borderId="0" xfId="0" applyFill="1"/>
    <xf numFmtId="1" fontId="4" fillId="0" borderId="0" xfId="1" applyNumberFormat="1" applyFont="1" applyBorder="1"/>
    <xf numFmtId="1" fontId="13" fillId="7" borderId="0" xfId="0" applyNumberFormat="1" applyFont="1" applyFill="1"/>
    <xf numFmtId="1" fontId="13" fillId="7" borderId="3" xfId="0" applyNumberFormat="1" applyFont="1" applyFill="1" applyBorder="1"/>
    <xf numFmtId="1" fontId="4" fillId="0" borderId="0" xfId="1" applyNumberFormat="1" applyFont="1" applyBorder="1" applyAlignment="1">
      <alignment horizontal="center"/>
    </xf>
    <xf numFmtId="1" fontId="14" fillId="0" borderId="0" xfId="1" applyNumberFormat="1" applyFont="1" applyBorder="1" applyAlignment="1">
      <alignment horizontal="center"/>
    </xf>
    <xf numFmtId="0" fontId="3" fillId="0" borderId="0" xfId="0" applyFont="1"/>
    <xf numFmtId="0" fontId="0" fillId="3" borderId="0" xfId="0" applyFill="1"/>
    <xf numFmtId="0" fontId="21" fillId="0" borderId="0" xfId="1" quotePrefix="1" applyFont="1" applyAlignment="1">
      <alignment horizontal="left"/>
    </xf>
    <xf numFmtId="1" fontId="22" fillId="0" borderId="0" xfId="1" applyNumberFormat="1" applyFont="1" applyAlignment="1">
      <alignment horizontal="center"/>
    </xf>
    <xf numFmtId="1" fontId="21" fillId="0" borderId="0" xfId="1" applyNumberFormat="1" applyFont="1" applyAlignment="1">
      <alignment horizontal="center"/>
    </xf>
    <xf numFmtId="0" fontId="24" fillId="9" borderId="0" xfId="1" applyFont="1" applyFill="1"/>
    <xf numFmtId="1" fontId="19" fillId="7" borderId="0" xfId="0" applyNumberFormat="1" applyFont="1" applyFill="1" applyAlignment="1">
      <alignment horizontal="center"/>
    </xf>
    <xf numFmtId="1" fontId="19" fillId="7" borderId="3" xfId="0" applyNumberFormat="1" applyFont="1" applyFill="1" applyBorder="1" applyAlignment="1">
      <alignment horizontal="center"/>
    </xf>
    <xf numFmtId="0" fontId="25" fillId="0" borderId="0" xfId="1" applyFont="1"/>
    <xf numFmtId="0" fontId="19" fillId="7" borderId="0" xfId="0" quotePrefix="1" applyFont="1" applyFill="1"/>
    <xf numFmtId="1" fontId="22" fillId="0" borderId="0" xfId="1" applyNumberFormat="1" applyFont="1" applyFill="1" applyAlignment="1">
      <alignment horizontal="center"/>
    </xf>
    <xf numFmtId="0" fontId="23" fillId="0" borderId="0" xfId="1" applyFont="1" applyFill="1"/>
    <xf numFmtId="1" fontId="19" fillId="0" borderId="0" xfId="0" applyNumberFormat="1" applyFont="1" applyFill="1" applyAlignment="1">
      <alignment horizontal="center"/>
    </xf>
    <xf numFmtId="1" fontId="19" fillId="0" borderId="3" xfId="0" applyNumberFormat="1" applyFont="1" applyFill="1" applyBorder="1" applyAlignment="1">
      <alignment horizontal="center"/>
    </xf>
    <xf numFmtId="0" fontId="20" fillId="0" borderId="0" xfId="1" applyFont="1" applyFill="1"/>
    <xf numFmtId="0" fontId="25" fillId="0" borderId="0" xfId="1" applyFont="1" applyFill="1"/>
    <xf numFmtId="2" fontId="0" fillId="0" borderId="0" xfId="0" applyNumberFormat="1"/>
    <xf numFmtId="0" fontId="10" fillId="0" borderId="1" xfId="3" applyFill="1" applyBorder="1" applyAlignment="1">
      <alignment horizontal="right" vertical="center"/>
    </xf>
    <xf numFmtId="170" fontId="26" fillId="0" borderId="0" xfId="4" applyNumberFormat="1" applyFont="1"/>
    <xf numFmtId="1" fontId="0" fillId="0" borderId="0" xfId="0" applyNumberFormat="1"/>
    <xf numFmtId="0" fontId="0" fillId="0" borderId="0" xfId="0" applyFont="1"/>
    <xf numFmtId="175" fontId="27" fillId="10" borderId="0" xfId="0" applyNumberFormat="1" applyFont="1" applyFill="1" applyAlignment="1">
      <alignment horizontal="right"/>
    </xf>
    <xf numFmtId="176" fontId="27" fillId="10" borderId="0" xfId="0" applyNumberFormat="1" applyFont="1" applyFill="1" applyAlignment="1">
      <alignment horizontal="right"/>
    </xf>
    <xf numFmtId="0" fontId="28" fillId="0" borderId="0" xfId="0" applyFont="1"/>
    <xf numFmtId="0" fontId="11" fillId="0" borderId="0" xfId="0" applyFont="1"/>
    <xf numFmtId="0" fontId="0" fillId="3" borderId="0" xfId="0" applyFill="1" applyAlignment="1">
      <alignment horizontal="right"/>
    </xf>
    <xf numFmtId="175" fontId="0" fillId="0" borderId="0" xfId="0" applyNumberFormat="1"/>
    <xf numFmtId="177" fontId="0" fillId="0" borderId="0" xfId="0" applyNumberFormat="1"/>
    <xf numFmtId="0" fontId="2" fillId="0" borderId="0" xfId="0" applyFont="1"/>
    <xf numFmtId="0" fontId="29" fillId="0" borderId="0" xfId="0" applyFont="1"/>
    <xf numFmtId="175" fontId="27" fillId="7" borderId="0" xfId="0" applyNumberFormat="1" applyFont="1" applyFill="1" applyAlignment="1">
      <alignment horizontal="right"/>
    </xf>
    <xf numFmtId="176" fontId="27" fillId="7" borderId="0" xfId="0" applyNumberFormat="1" applyFont="1" applyFill="1" applyAlignment="1">
      <alignment horizontal="right"/>
    </xf>
  </cellXfs>
  <cellStyles count="5">
    <cellStyle name="_x0013_" xfId="1" xr:uid="{CF30E162-DF1C-4C0A-8D08-23B846086BE4}"/>
    <cellStyle name="04_Table text" xfId="3" xr:uid="{D892B466-ACA9-406D-AB31-E611C918084D}"/>
    <cellStyle name="Forecast 2" xfId="2" xr:uid="{0FD12152-E942-44B1-B6FA-7714364F4EF2}"/>
    <cellStyle name="Normal" xfId="0" builtinId="0"/>
    <cellStyle name="Normal 4" xfId="4" xr:uid="{FED7C427-D417-4638-A649-53485C84AD33}"/>
  </cellStyles>
  <dxfs count="4">
    <dxf>
      <numFmt numFmtId="174" formatCode="[&gt;0.0005]0.0%;[=0]\-;#\♦"/>
    </dxf>
    <dxf>
      <numFmt numFmtId="173" formatCode="[&lt;-0.0005]\-0.0%;[=0]\-;#\♦"/>
    </dxf>
    <dxf>
      <numFmt numFmtId="174" formatCode="[&gt;0.0005]0.0%;[=0]\-;#\♦"/>
    </dxf>
    <dxf>
      <numFmt numFmtId="173" formatCode="[&lt;-0.0005]\-0.0%;[=0]\-;#\♦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Oil consumption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oil'!$A$2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oil'!$B$2:$N$2</c:f>
              <c:numCache>
                <c:formatCode>[&gt;0.05]0;[=0]\-;\^</c:formatCode>
                <c:ptCount val="13"/>
                <c:pt idx="0">
                  <c:v>3147.3882066193628</c:v>
                </c:pt>
                <c:pt idx="1">
                  <c:v>3287.3888552026951</c:v>
                </c:pt>
                <c:pt idx="2">
                  <c:v>3568.3189261012458</c:v>
                </c:pt>
                <c:pt idx="3">
                  <c:v>3898.6556295730265</c:v>
                </c:pt>
                <c:pt idx="4">
                  <c:v>3997.9151786095454</c:v>
                </c:pt>
                <c:pt idx="5">
                  <c:v>4226.2569548442962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F-4E26-A38D-E1C23793DB40}"/>
            </c:ext>
          </c:extLst>
        </c:ser>
        <c:ser>
          <c:idx val="1"/>
          <c:order val="1"/>
          <c:tx>
            <c:strRef>
              <c:f>'Summary oil'!$A$3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oil'!$B$3:$N$3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4518.521507146289</c:v>
                </c:pt>
                <c:pt idx="7" formatCode="0">
                  <c:v>4739.1163433182655</c:v>
                </c:pt>
                <c:pt idx="8" formatCode="0">
                  <c:v>4896.3172505439179</c:v>
                </c:pt>
                <c:pt idx="9" formatCode="0">
                  <c:v>4983.0525029130431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F-4E26-A38D-E1C23793DB40}"/>
            </c:ext>
          </c:extLst>
        </c:ser>
        <c:ser>
          <c:idx val="2"/>
          <c:order val="2"/>
          <c:tx>
            <c:strRef>
              <c:f>'Summary oil'!$A$4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oil'!$B$4:$N$4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4470.4527881008207</c:v>
                </c:pt>
                <c:pt idx="7" formatCode="0">
                  <c:v>4683.0068047275727</c:v>
                </c:pt>
                <c:pt idx="8" formatCode="0">
                  <c:v>4804.4655410318901</c:v>
                </c:pt>
                <c:pt idx="9" formatCode="0">
                  <c:v>4892.1129724697648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F-4E26-A38D-E1C23793DB40}"/>
            </c:ext>
          </c:extLst>
        </c:ser>
        <c:ser>
          <c:idx val="3"/>
          <c:order val="3"/>
          <c:tx>
            <c:strRef>
              <c:f>'Summary oil'!$A$5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oil'!$B$5:$N$5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4563.9398437972395</c:v>
                </c:pt>
                <c:pt idx="7" formatCode="0">
                  <c:v>4750.9594468722071</c:v>
                </c:pt>
                <c:pt idx="8" formatCode="0">
                  <c:v>4863.8915465401424</c:v>
                </c:pt>
                <c:pt idx="9" formatCode="0">
                  <c:v>4897.4069074002764</c:v>
                </c:pt>
                <c:pt idx="10" formatCode="0">
                  <c:v>4835.5843258644363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4F-4E26-A38D-E1C23793DB40}"/>
            </c:ext>
          </c:extLst>
        </c:ser>
        <c:ser>
          <c:idx val="4"/>
          <c:order val="4"/>
          <c:tx>
            <c:strRef>
              <c:f>'Summary oil'!$A$6</c:f>
              <c:strCache>
                <c:ptCount val="1"/>
                <c:pt idx="0">
                  <c:v>2019 Evolving Transition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oil'!$B$6:$N$6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4674.96</c:v>
                </c:pt>
                <c:pt idx="7" formatCode="0">
                  <c:v>4789.79</c:v>
                </c:pt>
                <c:pt idx="8" formatCode="0">
                  <c:v>4829.29</c:v>
                </c:pt>
                <c:pt idx="9" formatCode="0">
                  <c:v>4875.6899999999996</c:v>
                </c:pt>
                <c:pt idx="10" formatCode="0">
                  <c:v>4860.3500000000004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4F-4E26-A38D-E1C23793DB40}"/>
            </c:ext>
          </c:extLst>
        </c:ser>
        <c:ser>
          <c:idx val="5"/>
          <c:order val="5"/>
          <c:tx>
            <c:strRef>
              <c:f>'Summary oil'!$A$7</c:f>
              <c:strCache>
                <c:ptCount val="1"/>
                <c:pt idx="0">
                  <c:v>2019 Rapid Transition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oil'!$B$7:$N$7</c:f>
              <c:numCache>
                <c:formatCode>General</c:formatCode>
                <c:ptCount val="13"/>
                <c:pt idx="5" formatCode="0">
                  <c:v>4226.2569548442962</c:v>
                </c:pt>
                <c:pt idx="6" formatCode="0">
                  <c:v>4505.1099999999997</c:v>
                </c:pt>
                <c:pt idx="7" formatCode="0">
                  <c:v>4462.84</c:v>
                </c:pt>
                <c:pt idx="8" formatCode="0">
                  <c:v>4335.1899999999996</c:v>
                </c:pt>
                <c:pt idx="9" formatCode="0">
                  <c:v>4169.3</c:v>
                </c:pt>
                <c:pt idx="10" formatCode="0">
                  <c:v>3844.93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4F-4E26-A38D-E1C23793DB40}"/>
            </c:ext>
          </c:extLst>
        </c:ser>
        <c:ser>
          <c:idx val="6"/>
          <c:order val="6"/>
          <c:tx>
            <c:strRef>
              <c:f>'Summary oil'!$A$8</c:f>
              <c:strCache>
                <c:ptCount val="1"/>
                <c:pt idx="0">
                  <c:v>2020 Rapid scenario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oil'!$B$8:$N$8</c:f>
              <c:numCache>
                <c:formatCode>General</c:formatCode>
                <c:ptCount val="13"/>
                <c:pt idx="7" formatCode="0">
                  <c:v>4705.1040000000003</c:v>
                </c:pt>
                <c:pt idx="8" formatCode="0">
                  <c:v>4448.634</c:v>
                </c:pt>
                <c:pt idx="9" formatCode="0">
                  <c:v>3948.6420000000003</c:v>
                </c:pt>
                <c:pt idx="10" formatCode="0">
                  <c:v>3357.5160000000001</c:v>
                </c:pt>
                <c:pt idx="11" formatCode="0">
                  <c:v>2837.1059999999998</c:v>
                </c:pt>
                <c:pt idx="12" formatCode="0">
                  <c:v>2356.5360000000001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4F-4E26-A38D-E1C23793DB40}"/>
            </c:ext>
          </c:extLst>
        </c:ser>
        <c:ser>
          <c:idx val="7"/>
          <c:order val="7"/>
          <c:tx>
            <c:strRef>
              <c:f>'Summary oil'!$A$9</c:f>
              <c:strCache>
                <c:ptCount val="1"/>
                <c:pt idx="0">
                  <c:v>2020  Net Zero scenario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oil'!$B$9:$N$9</c:f>
              <c:numCache>
                <c:formatCode>General</c:formatCode>
                <c:ptCount val="13"/>
                <c:pt idx="7" formatCode="0">
                  <c:v>4683.192</c:v>
                </c:pt>
                <c:pt idx="8" formatCode="0">
                  <c:v>4312.1819999999998</c:v>
                </c:pt>
                <c:pt idx="9" formatCode="0">
                  <c:v>3577.6320000000001</c:v>
                </c:pt>
                <c:pt idx="10" formatCode="0">
                  <c:v>2555.7359999999999</c:v>
                </c:pt>
                <c:pt idx="11" formatCode="0">
                  <c:v>1773.8759999999997</c:v>
                </c:pt>
                <c:pt idx="12" formatCode="0">
                  <c:v>1207.6499999999999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4F-4E26-A38D-E1C23793DB40}"/>
            </c:ext>
          </c:extLst>
        </c:ser>
        <c:ser>
          <c:idx val="8"/>
          <c:order val="8"/>
          <c:tx>
            <c:strRef>
              <c:f>'Summary oil'!$A$10</c:f>
              <c:strCache>
                <c:ptCount val="1"/>
                <c:pt idx="0">
                  <c:v>2020  Business-as-usual scenario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oil'!$B$10:$N$10</c:f>
              <c:numCache>
                <c:formatCode>General</c:formatCode>
                <c:ptCount val="13"/>
                <c:pt idx="7" formatCode="0">
                  <c:v>4888.866</c:v>
                </c:pt>
                <c:pt idx="8" formatCode="0">
                  <c:v>4871.9339999999993</c:v>
                </c:pt>
                <c:pt idx="9" formatCode="0">
                  <c:v>4812.1739999999991</c:v>
                </c:pt>
                <c:pt idx="10" formatCode="0">
                  <c:v>4683.6899999999996</c:v>
                </c:pt>
                <c:pt idx="11" formatCode="0">
                  <c:v>4562.1779999999999</c:v>
                </c:pt>
                <c:pt idx="12" formatCode="0">
                  <c:v>4441.6619999999994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4F-4E26-A38D-E1C23793DB40}"/>
            </c:ext>
          </c:extLst>
        </c:ser>
        <c:ser>
          <c:idx val="9"/>
          <c:order val="9"/>
          <c:tx>
            <c:strRef>
              <c:f>'Summary oil'!$A$11</c:f>
              <c:strCache>
                <c:ptCount val="1"/>
                <c:pt idx="0">
                  <c:v>2019 Actual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oil'!$B$11:$N$11</c:f>
              <c:numCache>
                <c:formatCode>General</c:formatCode>
                <c:ptCount val="13"/>
                <c:pt idx="6">
                  <c:v>4445.2169999999996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D4F-4E26-A38D-E1C23793DB40}"/>
            </c:ext>
          </c:extLst>
        </c:ser>
        <c:ser>
          <c:idx val="10"/>
          <c:order val="10"/>
          <c:tx>
            <c:strRef>
              <c:f>'Summary oil'!$A$12</c:f>
              <c:strCache>
                <c:ptCount val="1"/>
                <c:pt idx="0">
                  <c:v>2020 David's guess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'Summary oil'!$B$1:$N$1</c:f>
              <c:numCache>
                <c:formatCode>General</c:formatCode>
                <c:ptCount val="13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 formatCode="0">
                  <c:v>2020</c:v>
                </c:pt>
                <c:pt idx="7" formatCode="0">
                  <c:v>2025</c:v>
                </c:pt>
                <c:pt idx="8" formatCode="0">
                  <c:v>2030</c:v>
                </c:pt>
                <c:pt idx="9" formatCode="0">
                  <c:v>2035</c:v>
                </c:pt>
                <c:pt idx="10" formatCode="0">
                  <c:v>2040</c:v>
                </c:pt>
                <c:pt idx="11" formatCode="0">
                  <c:v>2045</c:v>
                </c:pt>
                <c:pt idx="12" formatCode="0">
                  <c:v>2050</c:v>
                </c:pt>
              </c:numCache>
            </c:numRef>
          </c:cat>
          <c:val>
            <c:numRef>
              <c:f>'Summary oil'!$B$12:$N$12</c:f>
              <c:numCache>
                <c:formatCode>General</c:formatCode>
                <c:ptCount val="13"/>
                <c:pt idx="6">
                  <c:v>3556.1736000000001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D4F-4E26-A38D-E1C23793D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069456"/>
        <c:axId val="2085103552"/>
      </c:lineChart>
      <c:catAx>
        <c:axId val="2080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103552"/>
        <c:crosses val="autoZero"/>
        <c:auto val="1"/>
        <c:lblAlgn val="ctr"/>
        <c:lblOffset val="100"/>
        <c:noMultiLvlLbl val="0"/>
      </c:catAx>
      <c:valAx>
        <c:axId val="208510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 tonnes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gt;0.05]0;[=0]\-;\^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752513-6A97-4C3D-A7DE-11BED12C7DE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9265E-187F-4F45-80BE-8337846449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8E4A-88D5-40E6-9F04-59A51248B74D}">
  <dimension ref="A1:P13"/>
  <sheetViews>
    <sheetView workbookViewId="0">
      <selection activeCell="C2" sqref="C2"/>
    </sheetView>
  </sheetViews>
  <sheetFormatPr defaultRowHeight="15"/>
  <cols>
    <col min="3" max="3" width="9.7109375" customWidth="1"/>
    <col min="5" max="5" width="9.140625" style="74"/>
  </cols>
  <sheetData>
    <row r="1" spans="1:16">
      <c r="B1" s="74">
        <v>1990</v>
      </c>
      <c r="C1" s="74">
        <v>1995</v>
      </c>
      <c r="D1" s="74">
        <v>2000</v>
      </c>
      <c r="E1" s="74">
        <v>2005</v>
      </c>
      <c r="F1" s="74">
        <v>2010</v>
      </c>
      <c r="G1">
        <v>2015</v>
      </c>
      <c r="H1" s="9">
        <v>2020</v>
      </c>
      <c r="I1" s="9">
        <v>2025</v>
      </c>
      <c r="J1" s="9">
        <v>2030</v>
      </c>
      <c r="K1" s="9">
        <v>2035</v>
      </c>
      <c r="L1" s="76">
        <v>2040</v>
      </c>
      <c r="M1" s="84">
        <v>2045</v>
      </c>
      <c r="N1" s="84">
        <v>2050</v>
      </c>
      <c r="P1">
        <v>2019</v>
      </c>
    </row>
    <row r="2" spans="1:16" s="74" customFormat="1">
      <c r="A2" s="101" t="s">
        <v>38</v>
      </c>
      <c r="B2" s="108">
        <f>Actual!G12</f>
        <v>3147.3882066193628</v>
      </c>
      <c r="C2" s="108">
        <f>Actual!H12</f>
        <v>3287.3888552026951</v>
      </c>
      <c r="D2" s="108">
        <f>Actual!I12</f>
        <v>3568.3189261012458</v>
      </c>
      <c r="E2" s="108">
        <f>Actual!J12</f>
        <v>3898.6556295730265</v>
      </c>
      <c r="F2" s="108">
        <f>Actual!K12</f>
        <v>3997.9151786095454</v>
      </c>
      <c r="G2" s="108">
        <f>Actual!L12</f>
        <v>4226.2569548442962</v>
      </c>
      <c r="H2" s="9"/>
      <c r="I2" s="9"/>
      <c r="J2" s="9"/>
      <c r="K2" s="9"/>
      <c r="L2" s="76"/>
      <c r="M2" s="84"/>
      <c r="N2" s="84"/>
      <c r="P2" s="74">
        <f>Actual!M12</f>
        <v>4445.2169893246746</v>
      </c>
    </row>
    <row r="3" spans="1:16">
      <c r="A3">
        <v>2016</v>
      </c>
      <c r="G3" s="100">
        <f>G2</f>
        <v>4226.2569548442962</v>
      </c>
      <c r="H3" s="100">
        <f>'2016 key data'!I5</f>
        <v>4518.521507146289</v>
      </c>
      <c r="I3" s="100">
        <f>'2016 key data'!J5</f>
        <v>4739.1163433182655</v>
      </c>
      <c r="J3" s="100">
        <f>'2016 key data'!K5</f>
        <v>4896.3172505439179</v>
      </c>
      <c r="K3" s="100">
        <f>'2016 key data'!L5</f>
        <v>4983.0525029130431</v>
      </c>
      <c r="L3" s="100"/>
      <c r="M3" s="100"/>
    </row>
    <row r="4" spans="1:16">
      <c r="A4">
        <v>2017</v>
      </c>
      <c r="G4" s="100">
        <f t="shared" ref="G4:G7" si="0">G3</f>
        <v>4226.2569548442962</v>
      </c>
      <c r="H4" s="100">
        <f>'2017'!H7</f>
        <v>4470.4527881008207</v>
      </c>
      <c r="I4" s="100">
        <f>'2017'!I7</f>
        <v>4683.0068047275727</v>
      </c>
      <c r="J4" s="100">
        <f>'2017'!J7</f>
        <v>4804.4655410318901</v>
      </c>
      <c r="K4" s="100">
        <f>'2017'!K7</f>
        <v>4892.1129724697648</v>
      </c>
      <c r="L4" s="100"/>
      <c r="M4" s="100"/>
    </row>
    <row r="5" spans="1:16">
      <c r="A5">
        <v>2018</v>
      </c>
      <c r="G5" s="100">
        <f t="shared" si="0"/>
        <v>4226.2569548442962</v>
      </c>
      <c r="H5" s="100">
        <f>'2018'!H4</f>
        <v>4563.9398437972395</v>
      </c>
      <c r="I5" s="100">
        <f>'2018'!I4</f>
        <v>4750.9594468722071</v>
      </c>
      <c r="J5" s="100">
        <f>'2018'!J4</f>
        <v>4863.8915465401424</v>
      </c>
      <c r="K5" s="100">
        <f>'2018'!K4</f>
        <v>4897.4069074002764</v>
      </c>
      <c r="L5" s="100">
        <f>'2018'!L4</f>
        <v>4835.5843258644363</v>
      </c>
      <c r="M5" s="100"/>
    </row>
    <row r="6" spans="1:16">
      <c r="A6" t="s">
        <v>36</v>
      </c>
      <c r="G6" s="100">
        <f t="shared" si="0"/>
        <v>4226.2569548442962</v>
      </c>
      <c r="H6" s="100">
        <f>'2019'!H3</f>
        <v>4674.96</v>
      </c>
      <c r="I6" s="100">
        <f>'2019'!I3</f>
        <v>4789.79</v>
      </c>
      <c r="J6" s="100">
        <f>'2019'!J3</f>
        <v>4829.29</v>
      </c>
      <c r="K6" s="100">
        <f>'2019'!K3</f>
        <v>4875.6899999999996</v>
      </c>
      <c r="L6" s="100">
        <f>'2019'!L3</f>
        <v>4860.3500000000004</v>
      </c>
      <c r="M6" s="100"/>
    </row>
    <row r="7" spans="1:16">
      <c r="A7" t="s">
        <v>37</v>
      </c>
      <c r="G7" s="100">
        <f t="shared" si="0"/>
        <v>4226.2569548442962</v>
      </c>
      <c r="H7" s="100">
        <f>'2019'!H11</f>
        <v>4505.1099999999997</v>
      </c>
      <c r="I7" s="100">
        <f>'2019'!I11</f>
        <v>4462.84</v>
      </c>
      <c r="J7" s="100">
        <f>'2019'!J11</f>
        <v>4335.1899999999996</v>
      </c>
      <c r="K7" s="100">
        <f>'2019'!K11</f>
        <v>4169.3</v>
      </c>
      <c r="L7" s="100">
        <f>'2019'!L11</f>
        <v>3844.93</v>
      </c>
      <c r="M7" s="100"/>
    </row>
    <row r="8" spans="1:16">
      <c r="A8" s="74" t="s">
        <v>32</v>
      </c>
      <c r="G8" s="100"/>
      <c r="I8" s="100">
        <f>'2020'!H4</f>
        <v>4705.1040000000003</v>
      </c>
      <c r="J8" s="100">
        <f>'2020'!I4</f>
        <v>4448.634</v>
      </c>
      <c r="K8" s="100">
        <f>'2020'!J4</f>
        <v>3948.6420000000003</v>
      </c>
      <c r="L8" s="100">
        <f>'2020'!K4</f>
        <v>3357.5160000000001</v>
      </c>
      <c r="M8" s="100">
        <f>'2020'!L4</f>
        <v>2837.1059999999998</v>
      </c>
      <c r="N8" s="100">
        <f>'2020'!M4</f>
        <v>2356.5360000000001</v>
      </c>
    </row>
    <row r="9" spans="1:16">
      <c r="A9" s="74" t="s">
        <v>33</v>
      </c>
      <c r="G9" s="100"/>
      <c r="I9" s="100">
        <f>'2020'!H5</f>
        <v>4683.192</v>
      </c>
      <c r="J9" s="100">
        <f>'2020'!I5</f>
        <v>4312.1819999999998</v>
      </c>
      <c r="K9" s="100">
        <f>'2020'!J5</f>
        <v>3577.6320000000001</v>
      </c>
      <c r="L9" s="100">
        <f>'2020'!K5</f>
        <v>2555.7359999999999</v>
      </c>
      <c r="M9" s="100">
        <f>'2020'!L5</f>
        <v>1773.8759999999997</v>
      </c>
      <c r="N9" s="100">
        <f>'2020'!M5</f>
        <v>1207.6499999999999</v>
      </c>
    </row>
    <row r="10" spans="1:16">
      <c r="A10" s="74" t="s">
        <v>34</v>
      </c>
      <c r="G10" s="100"/>
      <c r="I10" s="100">
        <f>'2020'!H6</f>
        <v>4888.866</v>
      </c>
      <c r="J10" s="100">
        <f>'2020'!I6</f>
        <v>4871.9339999999993</v>
      </c>
      <c r="K10" s="100">
        <f>'2020'!J6</f>
        <v>4812.1739999999991</v>
      </c>
      <c r="L10" s="100">
        <f>'2020'!K6</f>
        <v>4683.6899999999996</v>
      </c>
      <c r="M10" s="100">
        <f>'2020'!L6</f>
        <v>4562.1779999999999</v>
      </c>
      <c r="N10" s="100">
        <f>'2020'!M6</f>
        <v>4441.6619999999994</v>
      </c>
    </row>
    <row r="11" spans="1:16" s="74" customFormat="1">
      <c r="A11" s="74" t="s">
        <v>42</v>
      </c>
      <c r="G11" s="100"/>
      <c r="H11" s="74">
        <v>4445.2169999999996</v>
      </c>
      <c r="I11" s="100"/>
      <c r="J11" s="100"/>
      <c r="K11" s="100"/>
      <c r="L11" s="100"/>
      <c r="M11" s="100"/>
      <c r="N11" s="100"/>
    </row>
    <row r="12" spans="1:16">
      <c r="A12" t="s">
        <v>43</v>
      </c>
      <c r="H12" s="109">
        <f>H11*0.8</f>
        <v>3556.1736000000001</v>
      </c>
    </row>
    <row r="13" spans="1:16">
      <c r="A13" s="8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DAE-7FFC-45E1-AFBC-70471590B5E9}">
  <dimension ref="A2:BG13"/>
  <sheetViews>
    <sheetView workbookViewId="0">
      <selection activeCell="B13" sqref="B13:M13"/>
    </sheetView>
  </sheetViews>
  <sheetFormatPr defaultRowHeight="15"/>
  <sheetData>
    <row r="2" spans="1:59" s="74" customFormat="1">
      <c r="A2" s="74" t="s">
        <v>40</v>
      </c>
      <c r="B2" s="74">
        <v>1965</v>
      </c>
      <c r="C2" s="74">
        <v>1966</v>
      </c>
      <c r="D2" s="74">
        <v>1967</v>
      </c>
      <c r="E2" s="74">
        <v>1968</v>
      </c>
      <c r="F2" s="74">
        <v>1969</v>
      </c>
      <c r="G2" s="74">
        <v>1970</v>
      </c>
      <c r="H2" s="74">
        <v>1971</v>
      </c>
      <c r="I2" s="74">
        <v>1972</v>
      </c>
      <c r="J2" s="74">
        <v>1973</v>
      </c>
      <c r="K2" s="74">
        <v>1974</v>
      </c>
      <c r="L2" s="74">
        <v>1975</v>
      </c>
      <c r="M2" s="74">
        <v>1976</v>
      </c>
      <c r="N2" s="74">
        <v>1977</v>
      </c>
      <c r="O2" s="74">
        <v>1978</v>
      </c>
      <c r="P2" s="74">
        <v>1979</v>
      </c>
      <c r="Q2" s="74">
        <v>1980</v>
      </c>
      <c r="R2" s="74">
        <v>1981</v>
      </c>
      <c r="S2" s="74">
        <v>1982</v>
      </c>
      <c r="T2" s="74">
        <v>1983</v>
      </c>
      <c r="U2" s="74">
        <v>1984</v>
      </c>
      <c r="V2" s="74">
        <v>1985</v>
      </c>
      <c r="W2" s="74">
        <v>1986</v>
      </c>
      <c r="X2" s="74">
        <v>1987</v>
      </c>
      <c r="Y2" s="74">
        <v>1988</v>
      </c>
      <c r="Z2" s="74">
        <v>1989</v>
      </c>
      <c r="AA2" s="74">
        <v>1990</v>
      </c>
      <c r="AB2" s="74">
        <v>1991</v>
      </c>
      <c r="AC2" s="74">
        <v>1992</v>
      </c>
      <c r="AD2" s="74">
        <v>1993</v>
      </c>
      <c r="AE2" s="74">
        <v>1994</v>
      </c>
      <c r="AF2" s="74">
        <v>1995</v>
      </c>
      <c r="AG2" s="74">
        <v>1996</v>
      </c>
      <c r="AH2" s="74">
        <v>1997</v>
      </c>
      <c r="AI2" s="74">
        <v>1998</v>
      </c>
      <c r="AJ2" s="74">
        <v>1999</v>
      </c>
      <c r="AK2" s="74">
        <v>2000</v>
      </c>
      <c r="AL2" s="74">
        <v>2001</v>
      </c>
      <c r="AM2" s="74">
        <v>2002</v>
      </c>
      <c r="AN2" s="74">
        <v>2003</v>
      </c>
      <c r="AO2" s="74">
        <v>2004</v>
      </c>
      <c r="AP2" s="74">
        <v>2005</v>
      </c>
      <c r="AQ2" s="74">
        <v>2006</v>
      </c>
      <c r="AR2" s="74">
        <v>2007</v>
      </c>
      <c r="AS2" s="74">
        <v>2008</v>
      </c>
      <c r="AT2" s="74">
        <v>2009</v>
      </c>
      <c r="AU2" s="74">
        <v>2010</v>
      </c>
      <c r="AV2" s="74">
        <v>2011</v>
      </c>
      <c r="AW2" s="74">
        <v>2012</v>
      </c>
      <c r="AX2" s="74">
        <v>2013</v>
      </c>
      <c r="AY2" s="74">
        <v>2014</v>
      </c>
      <c r="AZ2" s="74">
        <v>2015</v>
      </c>
      <c r="BA2" s="74">
        <v>2016</v>
      </c>
      <c r="BB2" s="74">
        <v>2017</v>
      </c>
      <c r="BC2" s="74">
        <v>2018</v>
      </c>
      <c r="BD2" s="105">
        <v>2019</v>
      </c>
      <c r="BE2" s="106"/>
      <c r="BF2" s="106"/>
      <c r="BG2" s="106"/>
    </row>
    <row r="3" spans="1:59" s="104" customFormat="1">
      <c r="A3" s="82" t="s">
        <v>39</v>
      </c>
      <c r="B3" s="102">
        <v>1528.2290557366118</v>
      </c>
      <c r="C3" s="102">
        <v>1645.2372143122459</v>
      </c>
      <c r="D3" s="102">
        <v>1762.8248409752186</v>
      </c>
      <c r="E3" s="102">
        <v>1913.8486936087968</v>
      </c>
      <c r="F3" s="102">
        <v>2075.4917854922314</v>
      </c>
      <c r="G3" s="102">
        <v>2256.1364289816306</v>
      </c>
      <c r="H3" s="102">
        <v>2381.4287428131302</v>
      </c>
      <c r="I3" s="102">
        <v>2564.9423411448361</v>
      </c>
      <c r="J3" s="102">
        <v>2765.5770283586621</v>
      </c>
      <c r="K3" s="102">
        <v>2725.289890942785</v>
      </c>
      <c r="L3" s="102">
        <v>2694.4168881321557</v>
      </c>
      <c r="M3" s="102">
        <v>2869.6821765946711</v>
      </c>
      <c r="N3" s="102">
        <v>2969.012744993498</v>
      </c>
      <c r="O3" s="102">
        <v>3056.0500242617136</v>
      </c>
      <c r="P3" s="102">
        <v>3105.8717282601942</v>
      </c>
      <c r="Q3" s="102">
        <v>2984.1707409239284</v>
      </c>
      <c r="R3" s="102">
        <v>2874.2552190052684</v>
      </c>
      <c r="S3" s="102">
        <v>2779.2897937580196</v>
      </c>
      <c r="T3" s="102">
        <v>2758.7315630911776</v>
      </c>
      <c r="U3" s="102">
        <v>2819.802264535409</v>
      </c>
      <c r="V3" s="102">
        <v>2822.486004505965</v>
      </c>
      <c r="W3" s="102">
        <v>2907.6194633226169</v>
      </c>
      <c r="X3" s="102">
        <v>2964.5319129224786</v>
      </c>
      <c r="Y3" s="102">
        <v>3064.9561477072325</v>
      </c>
      <c r="Z3" s="102">
        <v>3113.9159016822268</v>
      </c>
      <c r="AA3" s="102">
        <v>3147.3882066193628</v>
      </c>
      <c r="AB3" s="102">
        <v>3145.5976221007227</v>
      </c>
      <c r="AC3" s="102">
        <v>3201.3858038709132</v>
      </c>
      <c r="AD3" s="102">
        <v>3178.578896844087</v>
      </c>
      <c r="AE3" s="102">
        <v>3247.6157512574732</v>
      </c>
      <c r="AF3" s="102">
        <v>3287.3888552026951</v>
      </c>
      <c r="AG3" s="102">
        <v>3364.1618483479206</v>
      </c>
      <c r="AH3" s="102">
        <v>3449.9133638921239</v>
      </c>
      <c r="AI3" s="102">
        <v>3466.7557349471181</v>
      </c>
      <c r="AJ3" s="102">
        <v>3526.7813763662061</v>
      </c>
      <c r="AK3" s="102">
        <v>3568.3189261012458</v>
      </c>
      <c r="AL3" s="102">
        <v>3601.1433420566946</v>
      </c>
      <c r="AM3" s="102">
        <v>3629.4327591314341</v>
      </c>
      <c r="AN3" s="102">
        <v>3711.6934504356464</v>
      </c>
      <c r="AO3" s="102">
        <v>3850.8705689860922</v>
      </c>
      <c r="AP3" s="102">
        <v>3898.6556295730265</v>
      </c>
      <c r="AQ3" s="102">
        <v>3943.9022936568031</v>
      </c>
      <c r="AR3" s="102">
        <v>3991.6027782050619</v>
      </c>
      <c r="AS3" s="102">
        <v>3959.2254179925922</v>
      </c>
      <c r="AT3" s="102">
        <v>3880.1390091499047</v>
      </c>
      <c r="AU3" s="102">
        <v>3997.9151786095454</v>
      </c>
      <c r="AV3" s="102">
        <v>4035.9365642908529</v>
      </c>
      <c r="AW3" s="102">
        <v>4086.7015155083745</v>
      </c>
      <c r="AX3" s="102">
        <v>4128.5874241149158</v>
      </c>
      <c r="AY3" s="102">
        <v>4153.9084717420737</v>
      </c>
      <c r="AZ3" s="102">
        <v>4226.2569548442962</v>
      </c>
      <c r="BA3" s="102">
        <v>4311.511561035315</v>
      </c>
      <c r="BB3" s="102">
        <v>4362.2450466003538</v>
      </c>
      <c r="BC3" s="102">
        <v>4409.4699713467244</v>
      </c>
      <c r="BD3" s="102">
        <v>4445.2169893246746</v>
      </c>
      <c r="BE3" s="103"/>
      <c r="BF3" s="103"/>
      <c r="BG3" s="103"/>
    </row>
    <row r="5" spans="1:59">
      <c r="A5" s="110" t="s">
        <v>44</v>
      </c>
      <c r="B5" s="74">
        <v>1965</v>
      </c>
      <c r="C5" s="74">
        <v>1966</v>
      </c>
      <c r="D5" s="74">
        <v>1967</v>
      </c>
      <c r="E5" s="74">
        <v>1968</v>
      </c>
      <c r="F5" s="74">
        <v>1969</v>
      </c>
      <c r="G5" s="74">
        <v>1970</v>
      </c>
      <c r="H5" s="74">
        <v>1971</v>
      </c>
      <c r="I5" s="74">
        <v>1972</v>
      </c>
      <c r="J5" s="74">
        <v>1973</v>
      </c>
      <c r="K5" s="74">
        <v>1974</v>
      </c>
      <c r="L5" s="74">
        <v>1975</v>
      </c>
      <c r="M5" s="74">
        <v>1976</v>
      </c>
      <c r="N5" s="74">
        <v>1977</v>
      </c>
      <c r="O5" s="74">
        <v>1978</v>
      </c>
      <c r="P5" s="74">
        <v>1979</v>
      </c>
      <c r="Q5" s="74">
        <v>1980</v>
      </c>
      <c r="R5" s="74">
        <v>1981</v>
      </c>
      <c r="S5" s="74">
        <v>1982</v>
      </c>
      <c r="T5" s="74">
        <v>1983</v>
      </c>
      <c r="U5" s="74">
        <v>1984</v>
      </c>
      <c r="V5" s="74">
        <v>1985</v>
      </c>
      <c r="W5" s="74">
        <v>1986</v>
      </c>
      <c r="X5" s="74">
        <v>1987</v>
      </c>
      <c r="Y5" s="74">
        <v>1988</v>
      </c>
      <c r="Z5" s="74">
        <v>1989</v>
      </c>
      <c r="AA5" s="74">
        <v>1990</v>
      </c>
      <c r="AB5" s="74">
        <v>1991</v>
      </c>
      <c r="AC5" s="74">
        <v>1992</v>
      </c>
      <c r="AD5" s="74">
        <v>1993</v>
      </c>
      <c r="AE5" s="74">
        <v>1994</v>
      </c>
      <c r="AF5" s="74">
        <v>1995</v>
      </c>
      <c r="AG5" s="74">
        <v>1996</v>
      </c>
      <c r="AH5" s="74">
        <v>1997</v>
      </c>
      <c r="AI5" s="74">
        <v>1998</v>
      </c>
      <c r="AJ5" s="74">
        <v>1999</v>
      </c>
      <c r="AK5" s="74">
        <v>2000</v>
      </c>
      <c r="AL5" s="74">
        <v>2001</v>
      </c>
      <c r="AM5" s="74">
        <v>2002</v>
      </c>
      <c r="AN5" s="74">
        <v>2003</v>
      </c>
      <c r="AO5" s="74">
        <v>2004</v>
      </c>
      <c r="AP5" s="74">
        <v>2005</v>
      </c>
      <c r="AQ5" s="74">
        <v>2006</v>
      </c>
      <c r="AR5" s="74">
        <v>2007</v>
      </c>
      <c r="AS5" s="74">
        <v>2008</v>
      </c>
      <c r="AT5" s="74">
        <v>2009</v>
      </c>
      <c r="AU5" s="74">
        <v>2010</v>
      </c>
      <c r="AV5" s="74">
        <v>2011</v>
      </c>
      <c r="AW5" s="74">
        <v>2012</v>
      </c>
      <c r="AX5" s="74">
        <v>2013</v>
      </c>
      <c r="AY5" s="74">
        <v>2014</v>
      </c>
      <c r="AZ5" s="74">
        <v>2015</v>
      </c>
      <c r="BA5" s="74">
        <v>2016</v>
      </c>
      <c r="BB5" s="74">
        <v>2017</v>
      </c>
      <c r="BC5" s="74">
        <v>2018</v>
      </c>
      <c r="BD5" s="105">
        <v>2019</v>
      </c>
    </row>
    <row r="6" spans="1:59">
      <c r="A6" s="74" t="s">
        <v>45</v>
      </c>
      <c r="B6" s="111">
        <v>630.37989293418923</v>
      </c>
      <c r="C6" s="111">
        <v>686.87945262827213</v>
      </c>
      <c r="D6" s="111">
        <v>737.40393729746006</v>
      </c>
      <c r="E6" s="111">
        <v>804.43314947293379</v>
      </c>
      <c r="F6" s="111">
        <v>883.34180661440644</v>
      </c>
      <c r="G6" s="111">
        <v>961.47917382407411</v>
      </c>
      <c r="H6" s="111">
        <v>1029.2192662447549</v>
      </c>
      <c r="I6" s="111">
        <v>1086.1359104573307</v>
      </c>
      <c r="J6" s="111">
        <v>1137.6719886210508</v>
      </c>
      <c r="K6" s="111">
        <v>1165.624762693559</v>
      </c>
      <c r="L6" s="111">
        <v>1166.107454866913</v>
      </c>
      <c r="M6" s="111">
        <v>1235.5062364753173</v>
      </c>
      <c r="N6" s="111">
        <v>1276.0628088327583</v>
      </c>
      <c r="O6" s="111">
        <v>1329.5417931992577</v>
      </c>
      <c r="P6" s="111">
        <v>1411.9872729309143</v>
      </c>
      <c r="Q6" s="111">
        <v>1423.7987133178794</v>
      </c>
      <c r="R6" s="111">
        <v>1439.5117837598798</v>
      </c>
      <c r="S6" s="111">
        <v>1446.8765111201692</v>
      </c>
      <c r="T6" s="111">
        <v>1470.2790865051986</v>
      </c>
      <c r="U6" s="111">
        <v>1590.1547998429182</v>
      </c>
      <c r="V6" s="111">
        <v>1626.0894414405293</v>
      </c>
      <c r="W6" s="111">
        <v>1641.9878952102733</v>
      </c>
      <c r="X6" s="111">
        <v>1728.0596777830103</v>
      </c>
      <c r="Y6" s="111">
        <v>1808.7606057665919</v>
      </c>
      <c r="Z6" s="111">
        <v>1887.0535496331793</v>
      </c>
      <c r="AA6" s="111">
        <v>1948.4420506415561</v>
      </c>
      <c r="AB6" s="111">
        <v>1997.6046198272531</v>
      </c>
      <c r="AC6" s="111">
        <v>2006.6793270973344</v>
      </c>
      <c r="AD6" s="111">
        <v>2026.9086452918111</v>
      </c>
      <c r="AE6" s="111">
        <v>2039.3325043723623</v>
      </c>
      <c r="AF6" s="111">
        <v>2110.8548672847519</v>
      </c>
      <c r="AG6" s="111">
        <v>2216.3441779456884</v>
      </c>
      <c r="AH6" s="111">
        <v>2203.4337727571819</v>
      </c>
      <c r="AI6" s="111">
        <v>2243.7902593376843</v>
      </c>
      <c r="AJ6" s="111">
        <v>2307.5961323622832</v>
      </c>
      <c r="AK6" s="111">
        <v>2399.9867861291755</v>
      </c>
      <c r="AL6" s="111">
        <v>2433.092718578017</v>
      </c>
      <c r="AM6" s="111">
        <v>2505.2878985127086</v>
      </c>
      <c r="AN6" s="111">
        <v>2575.1990706757133</v>
      </c>
      <c r="AO6" s="111">
        <v>2673.555162776865</v>
      </c>
      <c r="AP6" s="111">
        <v>2746.3896460762521</v>
      </c>
      <c r="AQ6" s="111">
        <v>2817.5629509372807</v>
      </c>
      <c r="AR6" s="111">
        <v>2932.3673790604989</v>
      </c>
      <c r="AS6" s="111">
        <v>3002.4306107358889</v>
      </c>
      <c r="AT6" s="111">
        <v>2941.1005152579742</v>
      </c>
      <c r="AU6" s="111">
        <v>3160.6740807531855</v>
      </c>
      <c r="AV6" s="111">
        <v>3237.0968502419805</v>
      </c>
      <c r="AW6" s="111">
        <v>3322.0005374202292</v>
      </c>
      <c r="AX6" s="111">
        <v>3376.6112009589388</v>
      </c>
      <c r="AY6" s="111">
        <v>3399.4251644223477</v>
      </c>
      <c r="AZ6" s="111">
        <v>3478.0092907406711</v>
      </c>
      <c r="BA6" s="111">
        <v>3559.0007368347215</v>
      </c>
      <c r="BB6" s="111">
        <v>3658.5612807962098</v>
      </c>
      <c r="BC6" s="111">
        <v>3851.6620078157562</v>
      </c>
      <c r="BD6" s="111">
        <v>3929.2436140584946</v>
      </c>
      <c r="BE6" s="112"/>
      <c r="BF6" s="112"/>
      <c r="BG6" s="112"/>
    </row>
    <row r="7" spans="1:59">
      <c r="A7" t="s">
        <v>46</v>
      </c>
      <c r="B7" s="11">
        <f>B6*$S$9</f>
        <v>542.02914267772076</v>
      </c>
      <c r="C7" s="11">
        <f t="shared" ref="C7:BD7" si="0">C6*$S$9</f>
        <v>590.61001945681176</v>
      </c>
      <c r="D7" s="11">
        <f t="shared" si="0"/>
        <v>634.05325648964742</v>
      </c>
      <c r="E7" s="11">
        <f t="shared" si="0"/>
        <v>691.68800470587598</v>
      </c>
      <c r="F7" s="11">
        <f t="shared" si="0"/>
        <v>759.53723698573208</v>
      </c>
      <c r="G7" s="11">
        <f t="shared" si="0"/>
        <v>826.72327929842993</v>
      </c>
      <c r="H7" s="11">
        <f t="shared" si="0"/>
        <v>884.96927450107887</v>
      </c>
      <c r="I7" s="11">
        <f t="shared" si="0"/>
        <v>933.90877941301005</v>
      </c>
      <c r="J7" s="11">
        <f t="shared" si="0"/>
        <v>978.22183028465236</v>
      </c>
      <c r="K7" s="11">
        <f t="shared" si="0"/>
        <v>1002.2568896763189</v>
      </c>
      <c r="L7" s="11">
        <f t="shared" si="0"/>
        <v>1002.6719302381023</v>
      </c>
      <c r="M7" s="11">
        <f t="shared" si="0"/>
        <v>1062.3441414233166</v>
      </c>
      <c r="N7" s="11">
        <f t="shared" si="0"/>
        <v>1097.2165166231798</v>
      </c>
      <c r="O7" s="11">
        <f t="shared" si="0"/>
        <v>1143.2001661214597</v>
      </c>
      <c r="P7" s="11">
        <f t="shared" si="0"/>
        <v>1214.0905184272692</v>
      </c>
      <c r="Q7" s="11">
        <f t="shared" si="0"/>
        <v>1224.2465290781422</v>
      </c>
      <c r="R7" s="11">
        <f t="shared" si="0"/>
        <v>1237.7573377127082</v>
      </c>
      <c r="S7" s="11">
        <f t="shared" si="0"/>
        <v>1244.0898633879356</v>
      </c>
      <c r="T7" s="11">
        <f t="shared" si="0"/>
        <v>1264.2124561523633</v>
      </c>
      <c r="U7" s="11">
        <f t="shared" si="0"/>
        <v>1367.2870162019933</v>
      </c>
      <c r="V7" s="11">
        <f t="shared" si="0"/>
        <v>1398.1852462945221</v>
      </c>
      <c r="W7" s="11">
        <f t="shared" si="0"/>
        <v>1411.8554558987732</v>
      </c>
      <c r="X7" s="11">
        <f t="shared" si="0"/>
        <v>1485.8638673972573</v>
      </c>
      <c r="Y7" s="11">
        <f t="shared" si="0"/>
        <v>1555.2541752077316</v>
      </c>
      <c r="Z7" s="11">
        <f t="shared" si="0"/>
        <v>1622.5739893664481</v>
      </c>
      <c r="AA7" s="11">
        <f t="shared" si="0"/>
        <v>1675.3585990039173</v>
      </c>
      <c r="AB7" s="11">
        <f t="shared" si="0"/>
        <v>1717.6307995075263</v>
      </c>
      <c r="AC7" s="11">
        <f t="shared" si="0"/>
        <v>1725.4336432479229</v>
      </c>
      <c r="AD7" s="11">
        <f t="shared" si="0"/>
        <v>1742.8277259602846</v>
      </c>
      <c r="AE7" s="11">
        <f t="shared" si="0"/>
        <v>1753.510321902289</v>
      </c>
      <c r="AF7" s="11">
        <f t="shared" si="0"/>
        <v>1815.0084843377058</v>
      </c>
      <c r="AG7" s="11">
        <f t="shared" si="0"/>
        <v>1905.7129646996459</v>
      </c>
      <c r="AH7" s="11">
        <f t="shared" si="0"/>
        <v>1894.6120144085828</v>
      </c>
      <c r="AI7" s="11">
        <f t="shared" si="0"/>
        <v>1929.312346807983</v>
      </c>
      <c r="AJ7" s="11">
        <f t="shared" si="0"/>
        <v>1984.1755222375607</v>
      </c>
      <c r="AK7" s="11">
        <f t="shared" si="0"/>
        <v>2063.6171849777948</v>
      </c>
      <c r="AL7" s="11">
        <f t="shared" si="0"/>
        <v>2092.0831630077532</v>
      </c>
      <c r="AM7" s="11">
        <f t="shared" si="0"/>
        <v>2154.1598439490185</v>
      </c>
      <c r="AN7" s="11">
        <f t="shared" si="0"/>
        <v>2214.2726317074062</v>
      </c>
      <c r="AO7" s="11">
        <f t="shared" si="0"/>
        <v>2298.8436481314402</v>
      </c>
      <c r="AP7" s="11">
        <f t="shared" si="0"/>
        <v>2361.4700310199933</v>
      </c>
      <c r="AQ7" s="11">
        <f t="shared" si="0"/>
        <v>2422.6680575557011</v>
      </c>
      <c r="AR7" s="11">
        <f t="shared" si="0"/>
        <v>2521.3820972145304</v>
      </c>
      <c r="AS7" s="11">
        <f t="shared" si="0"/>
        <v>2581.6256326189928</v>
      </c>
      <c r="AT7" s="11">
        <f t="shared" si="0"/>
        <v>2528.8912426981719</v>
      </c>
      <c r="AU7" s="11">
        <f t="shared" si="0"/>
        <v>2717.6905251532116</v>
      </c>
      <c r="AV7" s="11">
        <f t="shared" si="0"/>
        <v>2783.4022787979193</v>
      </c>
      <c r="AW7" s="11">
        <f t="shared" si="0"/>
        <v>2856.4063090457685</v>
      </c>
      <c r="AX7" s="11">
        <f t="shared" si="0"/>
        <v>2903.3630274797406</v>
      </c>
      <c r="AY7" s="11">
        <f t="shared" si="0"/>
        <v>2922.9795050923021</v>
      </c>
      <c r="AZ7" s="11">
        <f t="shared" si="0"/>
        <v>2990.5496910925804</v>
      </c>
      <c r="BA7" s="11">
        <f t="shared" si="0"/>
        <v>3060.1897995139475</v>
      </c>
      <c r="BB7" s="11">
        <f t="shared" si="0"/>
        <v>3145.7964581222782</v>
      </c>
      <c r="BC7" s="11">
        <f t="shared" si="0"/>
        <v>3311.8331967461359</v>
      </c>
      <c r="BD7" s="11">
        <f t="shared" si="0"/>
        <v>3378.5413706435893</v>
      </c>
    </row>
    <row r="9" spans="1:59">
      <c r="R9" s="74" t="s">
        <v>27</v>
      </c>
      <c r="S9" s="99">
        <v>0.85984522785898532</v>
      </c>
      <c r="T9" s="74" t="s">
        <v>31</v>
      </c>
    </row>
    <row r="10" spans="1:59">
      <c r="O10" t="s">
        <v>41</v>
      </c>
    </row>
    <row r="11" spans="1:59">
      <c r="B11" s="74">
        <f>B2</f>
        <v>1965</v>
      </c>
      <c r="C11" s="74">
        <f>B11+5</f>
        <v>1970</v>
      </c>
      <c r="D11" s="74">
        <f>C11+5</f>
        <v>1975</v>
      </c>
      <c r="E11" s="74">
        <f>D11+5</f>
        <v>1980</v>
      </c>
      <c r="F11" s="74">
        <f>E11+5</f>
        <v>1985</v>
      </c>
      <c r="G11" s="74">
        <f>F11+5</f>
        <v>1990</v>
      </c>
      <c r="H11" s="74">
        <f>G11+5</f>
        <v>1995</v>
      </c>
      <c r="I11" s="74">
        <f>H11+5</f>
        <v>2000</v>
      </c>
      <c r="J11" s="74">
        <f>I11+5</f>
        <v>2005</v>
      </c>
      <c r="K11" s="74">
        <f>J11+5</f>
        <v>2010</v>
      </c>
      <c r="L11" s="74">
        <f>K11+5</f>
        <v>2015</v>
      </c>
      <c r="M11" s="74">
        <v>2019</v>
      </c>
      <c r="R11" s="74"/>
      <c r="W11" s="74"/>
      <c r="AB11" s="74"/>
    </row>
    <row r="12" spans="1:59">
      <c r="A12" s="74" t="s">
        <v>40</v>
      </c>
      <c r="B12" s="107">
        <f>HLOOKUP(B11,B2:BG3,2,FALSE)</f>
        <v>1528.2290557366118</v>
      </c>
      <c r="C12" s="107">
        <f t="shared" ref="C12:M12" si="1">HLOOKUP(C11,C2:BH3,2,FALSE)</f>
        <v>2256.1364289816306</v>
      </c>
      <c r="D12" s="107">
        <f t="shared" si="1"/>
        <v>2694.4168881321557</v>
      </c>
      <c r="E12" s="107">
        <f t="shared" si="1"/>
        <v>2984.1707409239284</v>
      </c>
      <c r="F12" s="107">
        <f t="shared" si="1"/>
        <v>2822.486004505965</v>
      </c>
      <c r="G12" s="107">
        <f t="shared" si="1"/>
        <v>3147.3882066193628</v>
      </c>
      <c r="H12" s="107">
        <f t="shared" si="1"/>
        <v>3287.3888552026951</v>
      </c>
      <c r="I12" s="107">
        <f t="shared" si="1"/>
        <v>3568.3189261012458</v>
      </c>
      <c r="J12" s="107">
        <f t="shared" si="1"/>
        <v>3898.6556295730265</v>
      </c>
      <c r="K12" s="107">
        <f t="shared" si="1"/>
        <v>3997.9151786095454</v>
      </c>
      <c r="L12" s="107">
        <f t="shared" si="1"/>
        <v>4226.2569548442962</v>
      </c>
      <c r="M12" s="107">
        <f t="shared" si="1"/>
        <v>4445.2169893246746</v>
      </c>
      <c r="R12" s="107"/>
      <c r="W12" s="107"/>
      <c r="AB12" s="107"/>
    </row>
    <row r="13" spans="1:59">
      <c r="A13" t="s">
        <v>47</v>
      </c>
      <c r="B13">
        <f>HLOOKUP(B11,B5:BG7,3,FALSE)</f>
        <v>542.02914267772076</v>
      </c>
      <c r="C13" s="74">
        <f t="shared" ref="C13:M13" si="2">HLOOKUP(C11,C5:BH7,3,FALSE)</f>
        <v>826.72327929842993</v>
      </c>
      <c r="D13" s="74">
        <f t="shared" si="2"/>
        <v>1002.6719302381023</v>
      </c>
      <c r="E13" s="74">
        <f t="shared" si="2"/>
        <v>1224.2465290781422</v>
      </c>
      <c r="F13" s="74">
        <f t="shared" si="2"/>
        <v>1398.1852462945221</v>
      </c>
      <c r="G13" s="74">
        <f t="shared" si="2"/>
        <v>1675.3585990039173</v>
      </c>
      <c r="H13" s="74">
        <f t="shared" si="2"/>
        <v>1815.0084843377058</v>
      </c>
      <c r="I13" s="74">
        <f t="shared" si="2"/>
        <v>2063.6171849777948</v>
      </c>
      <c r="J13" s="74">
        <f t="shared" si="2"/>
        <v>2361.4700310199933</v>
      </c>
      <c r="K13" s="74">
        <f t="shared" si="2"/>
        <v>2717.6905251532116</v>
      </c>
      <c r="L13" s="74">
        <f t="shared" si="2"/>
        <v>2990.5496910925804</v>
      </c>
      <c r="M13" s="74">
        <f t="shared" si="2"/>
        <v>3378.5413706435893</v>
      </c>
    </row>
  </sheetData>
  <conditionalFormatting sqref="BE3:BG3">
    <cfRule type="cellIs" dxfId="3" priority="3" operator="lessThanOrEqual">
      <formula>0</formula>
    </cfRule>
    <cfRule type="cellIs" dxfId="2" priority="4" operator="greaterThan">
      <formula>0</formula>
    </cfRule>
  </conditionalFormatting>
  <conditionalFormatting sqref="BE6:BG6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E750-5882-434D-9430-688B63A4D283}">
  <dimension ref="A2:L14"/>
  <sheetViews>
    <sheetView workbookViewId="0">
      <selection activeCell="H5" sqref="H5"/>
    </sheetView>
  </sheetViews>
  <sheetFormatPr defaultRowHeight="15"/>
  <cols>
    <col min="1" max="2" width="31.28515625" customWidth="1"/>
  </cols>
  <sheetData>
    <row r="2" spans="1:12">
      <c r="B2" s="9">
        <v>1990</v>
      </c>
      <c r="C2" s="9">
        <v>1995</v>
      </c>
      <c r="D2" s="9">
        <v>2000</v>
      </c>
      <c r="E2" s="9">
        <v>2005</v>
      </c>
      <c r="F2" s="9">
        <v>2010</v>
      </c>
      <c r="G2" s="10">
        <v>2014</v>
      </c>
      <c r="H2" s="9">
        <v>2015</v>
      </c>
      <c r="I2" s="9">
        <v>2020</v>
      </c>
      <c r="J2" s="9">
        <v>2025</v>
      </c>
      <c r="K2" s="9">
        <v>2030</v>
      </c>
      <c r="L2" s="9">
        <v>2035</v>
      </c>
    </row>
    <row r="3" spans="1:12">
      <c r="A3" s="1" t="s">
        <v>0</v>
      </c>
      <c r="B3" s="2">
        <v>3161.2146869995349</v>
      </c>
      <c r="C3" s="2">
        <v>3291.3228288541486</v>
      </c>
      <c r="D3" s="2">
        <v>3581.8695062268371</v>
      </c>
      <c r="E3" s="2">
        <v>3919.3245512352632</v>
      </c>
      <c r="F3" s="2">
        <v>4041.8169524875098</v>
      </c>
      <c r="G3" s="2">
        <v>4211.1159352503109</v>
      </c>
      <c r="H3" s="2">
        <v>4293.3914671018474</v>
      </c>
      <c r="I3" s="2">
        <v>4602.1117447827692</v>
      </c>
      <c r="J3" s="2">
        <v>4838.5970314065489</v>
      </c>
      <c r="K3" s="2">
        <v>5010.2143334675493</v>
      </c>
      <c r="L3" s="2">
        <v>5115.1092873303423</v>
      </c>
    </row>
    <row r="4" spans="1:12">
      <c r="A4" s="3" t="s">
        <v>1</v>
      </c>
      <c r="B4" s="4">
        <v>7.0938969588404186</v>
      </c>
      <c r="C4" s="4">
        <v>8.9693471998501231</v>
      </c>
      <c r="D4" s="4">
        <v>9.1511204294990236</v>
      </c>
      <c r="E4" s="4">
        <v>19.704143542253</v>
      </c>
      <c r="F4" s="4">
        <v>59.751609902589443</v>
      </c>
      <c r="G4" s="5">
        <v>70.791935539153855</v>
      </c>
      <c r="H4" s="4">
        <v>69.47765890497169</v>
      </c>
      <c r="I4" s="4">
        <v>83.59023763648041</v>
      </c>
      <c r="J4" s="4">
        <v>99.480688088283046</v>
      </c>
      <c r="K4" s="4">
        <v>113.89708292363159</v>
      </c>
      <c r="L4" s="4">
        <v>132.05678441729944</v>
      </c>
    </row>
    <row r="5" spans="1:12">
      <c r="B5" s="11">
        <f t="shared" ref="B5:G5" si="0">B3-B4</f>
        <v>3154.1207900406944</v>
      </c>
      <c r="C5" s="11">
        <f t="shared" si="0"/>
        <v>3282.3534816542983</v>
      </c>
      <c r="D5" s="11">
        <f t="shared" si="0"/>
        <v>3572.7183857973382</v>
      </c>
      <c r="E5" s="11">
        <f t="shared" si="0"/>
        <v>3899.6204076930103</v>
      </c>
      <c r="F5" s="11">
        <f t="shared" si="0"/>
        <v>3982.0653425849205</v>
      </c>
      <c r="G5" s="11">
        <f t="shared" si="0"/>
        <v>4140.3239997111568</v>
      </c>
      <c r="H5" s="11">
        <f>H3-H4</f>
        <v>4223.9138081968758</v>
      </c>
      <c r="I5" s="11">
        <f>I3-I4</f>
        <v>4518.521507146289</v>
      </c>
      <c r="J5" s="11">
        <f>J3-J4</f>
        <v>4739.1163433182655</v>
      </c>
      <c r="K5" s="11">
        <f>K3-K4</f>
        <v>4896.3172505439179</v>
      </c>
      <c r="L5" s="11">
        <f>L3-L4</f>
        <v>4983.0525029130431</v>
      </c>
    </row>
    <row r="7" spans="1:12">
      <c r="A7" s="6" t="s">
        <v>2</v>
      </c>
      <c r="B7" s="2">
        <v>1767.6727928611456</v>
      </c>
      <c r="C7" s="2">
        <v>1924.8679167936778</v>
      </c>
      <c r="D7" s="2">
        <v>2181.598439497081</v>
      </c>
      <c r="E7" s="2">
        <v>2505.2946725458187</v>
      </c>
      <c r="F7" s="2">
        <v>2879.7377001472842</v>
      </c>
      <c r="G7" s="2">
        <v>3065.528261727206</v>
      </c>
      <c r="H7" s="2">
        <v>3160.2131493702468</v>
      </c>
      <c r="I7" s="2">
        <v>3520.9257722314728</v>
      </c>
      <c r="J7" s="2">
        <v>3874.1241743684764</v>
      </c>
      <c r="K7" s="2">
        <v>4135.7370630630021</v>
      </c>
      <c r="L7" s="2">
        <v>4428.0555034085137</v>
      </c>
    </row>
    <row r="10" spans="1:12">
      <c r="A10" s="6" t="s">
        <v>3</v>
      </c>
      <c r="B10" s="2">
        <v>2233.3040188596119</v>
      </c>
      <c r="C10" s="2">
        <v>2257.7114796542878</v>
      </c>
      <c r="D10" s="2">
        <v>2369.4306765585047</v>
      </c>
      <c r="E10" s="2">
        <v>3122.3540398054511</v>
      </c>
      <c r="F10" s="2">
        <v>3611.18446443414</v>
      </c>
      <c r="G10" s="2">
        <v>3881.8242661596319</v>
      </c>
      <c r="H10" s="2">
        <v>3794.8235577653168</v>
      </c>
      <c r="I10" s="2">
        <v>4011.3459805865036</v>
      </c>
      <c r="J10" s="2">
        <v>4101.2773973435824</v>
      </c>
      <c r="K10" s="2">
        <v>4187.503428284147</v>
      </c>
      <c r="L10" s="2">
        <v>4271.7905907945478</v>
      </c>
    </row>
    <row r="12" spans="1:12">
      <c r="A12" s="1" t="s">
        <v>5</v>
      </c>
      <c r="B12" s="2">
        <v>28.565242096245193</v>
      </c>
      <c r="C12" s="2">
        <v>37.35645998682854</v>
      </c>
      <c r="D12" s="2">
        <v>51.774889403958376</v>
      </c>
      <c r="E12" s="2">
        <v>84.894946383479251</v>
      </c>
      <c r="F12" s="2">
        <v>167.98538936298249</v>
      </c>
      <c r="G12" s="2">
        <v>316.91854638773145</v>
      </c>
      <c r="H12" s="2">
        <v>354.57118130880059</v>
      </c>
      <c r="I12" s="2">
        <v>584.65932434767058</v>
      </c>
      <c r="J12" s="2">
        <v>837.70399981060928</v>
      </c>
      <c r="K12" s="2">
        <v>1105.4248628197861</v>
      </c>
      <c r="L12" s="2">
        <v>1359.3853261589288</v>
      </c>
    </row>
    <row r="14" spans="1:12">
      <c r="A14" s="7" t="s">
        <v>4</v>
      </c>
      <c r="B14" s="8">
        <v>8133.3379633078839</v>
      </c>
      <c r="C14" s="8">
        <v>8599.8346855015261</v>
      </c>
      <c r="D14" s="8">
        <v>9371.3112336008617</v>
      </c>
      <c r="E14" s="8">
        <v>10919.6240513377</v>
      </c>
      <c r="F14" s="8">
        <v>12110.764999883584</v>
      </c>
      <c r="G14" s="8">
        <v>12928.395492070389</v>
      </c>
      <c r="H14" s="8">
        <v>13080.540644273189</v>
      </c>
      <c r="I14" s="8">
        <v>14430.507048323232</v>
      </c>
      <c r="J14" s="8">
        <v>15541.782052574377</v>
      </c>
      <c r="K14" s="8">
        <v>16479.079248969338</v>
      </c>
      <c r="L14" s="8">
        <v>17307.303445146717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6C7B-E974-425C-B5C0-F23637379CD8}">
  <dimension ref="A1:K20"/>
  <sheetViews>
    <sheetView workbookViewId="0">
      <selection activeCell="G7" sqref="G7"/>
    </sheetView>
  </sheetViews>
  <sheetFormatPr defaultRowHeight="15"/>
  <cols>
    <col min="1" max="1" width="29.7109375" customWidth="1"/>
  </cols>
  <sheetData>
    <row r="1" spans="1:11">
      <c r="B1" s="9">
        <v>1990</v>
      </c>
      <c r="C1" s="9">
        <v>1995</v>
      </c>
      <c r="D1" s="9">
        <v>2000</v>
      </c>
      <c r="E1" s="9">
        <v>2005</v>
      </c>
      <c r="F1" s="9">
        <v>2010</v>
      </c>
      <c r="G1" s="10">
        <v>2015</v>
      </c>
      <c r="H1" s="9">
        <v>2020</v>
      </c>
      <c r="I1" s="9">
        <v>2025</v>
      </c>
      <c r="J1" s="9">
        <v>2030</v>
      </c>
      <c r="K1" s="9">
        <v>2035</v>
      </c>
    </row>
    <row r="2" spans="1:11">
      <c r="A2" t="s">
        <v>8</v>
      </c>
    </row>
    <row r="5" spans="1:11">
      <c r="A5" s="1" t="s">
        <v>0</v>
      </c>
      <c r="B5" s="2">
        <v>3157.6992613849234</v>
      </c>
      <c r="C5" s="2">
        <v>3295.4505115888996</v>
      </c>
      <c r="D5" s="2">
        <v>3587.6619476777923</v>
      </c>
      <c r="E5" s="2">
        <v>3933.9112580688557</v>
      </c>
      <c r="F5" s="2">
        <v>4079.8740109868813</v>
      </c>
      <c r="G5" s="2">
        <v>4331.344138360203</v>
      </c>
      <c r="H5" s="2">
        <v>4557.5527881008211</v>
      </c>
      <c r="I5" s="2">
        <v>4784.8068047275729</v>
      </c>
      <c r="J5" s="2">
        <v>4921.6655410318899</v>
      </c>
      <c r="K5" s="2">
        <v>5021.8129724697646</v>
      </c>
    </row>
    <row r="6" spans="1:11">
      <c r="A6" s="3" t="s">
        <v>1</v>
      </c>
      <c r="B6" s="4">
        <v>7.2526317319623921</v>
      </c>
      <c r="C6" s="4">
        <v>9.2162176022831748</v>
      </c>
      <c r="D6" s="4">
        <v>9.1959436910572343</v>
      </c>
      <c r="E6" s="4">
        <v>19.645349960913052</v>
      </c>
      <c r="F6" s="4">
        <v>59.682982120194168</v>
      </c>
      <c r="G6" s="5">
        <v>74.24284156002372</v>
      </c>
      <c r="H6" s="4">
        <v>87.1</v>
      </c>
      <c r="I6" s="4">
        <v>101.8</v>
      </c>
      <c r="J6" s="4">
        <v>117.19999999999999</v>
      </c>
      <c r="K6" s="4">
        <v>129.69999999999999</v>
      </c>
    </row>
    <row r="7" spans="1:11">
      <c r="B7" s="11">
        <f t="shared" ref="B7:J7" si="0">B5-B6</f>
        <v>3150.4466296529608</v>
      </c>
      <c r="C7" s="11">
        <f t="shared" si="0"/>
        <v>3286.2342939866166</v>
      </c>
      <c r="D7" s="11">
        <f t="shared" si="0"/>
        <v>3578.4660039867349</v>
      </c>
      <c r="E7" s="11">
        <f t="shared" si="0"/>
        <v>3914.2659081079428</v>
      </c>
      <c r="F7" s="11">
        <f t="shared" si="0"/>
        <v>4020.1910288666872</v>
      </c>
      <c r="G7" s="11">
        <f t="shared" si="0"/>
        <v>4257.1012968001796</v>
      </c>
      <c r="H7" s="11">
        <f t="shared" si="0"/>
        <v>4470.4527881008207</v>
      </c>
      <c r="I7" s="11">
        <f t="shared" si="0"/>
        <v>4683.0068047275727</v>
      </c>
      <c r="J7" s="11">
        <f t="shared" si="0"/>
        <v>4804.4655410318901</v>
      </c>
      <c r="K7" s="11">
        <f>K5-K6</f>
        <v>4892.1129724697648</v>
      </c>
    </row>
    <row r="9" spans="1:11">
      <c r="A9" s="6" t="s">
        <v>2</v>
      </c>
      <c r="B9" s="2">
        <v>1765.9078079361934</v>
      </c>
      <c r="C9" s="2">
        <v>1923.8438036814332</v>
      </c>
      <c r="D9" s="2">
        <v>2185.3078261788469</v>
      </c>
      <c r="E9" s="2">
        <v>2504.4964106306434</v>
      </c>
      <c r="F9" s="2">
        <v>2886.7164767235518</v>
      </c>
      <c r="G9" s="2">
        <v>3135.2116663484849</v>
      </c>
      <c r="H9" s="2">
        <v>3543.652934225885</v>
      </c>
      <c r="I9" s="2">
        <v>3797.6219125258244</v>
      </c>
      <c r="J9" s="2">
        <v>4094.4844387937269</v>
      </c>
      <c r="K9" s="2">
        <v>4318.529623521842</v>
      </c>
    </row>
    <row r="14" spans="1:11">
      <c r="A14" s="6" t="s">
        <v>3</v>
      </c>
      <c r="B14" s="2">
        <v>2242.5372467082634</v>
      </c>
      <c r="C14" s="2">
        <v>2244.611323902398</v>
      </c>
      <c r="D14" s="2">
        <v>2379.1017418981646</v>
      </c>
      <c r="E14" s="2">
        <v>3130.6206660490134</v>
      </c>
      <c r="F14" s="2">
        <v>3634.332033702929</v>
      </c>
      <c r="G14" s="2">
        <v>3839.8500386268133</v>
      </c>
      <c r="H14" s="2">
        <v>3896.8357298683459</v>
      </c>
      <c r="I14" s="2">
        <v>4066.9880220188638</v>
      </c>
      <c r="J14" s="2">
        <v>4072.3151967268709</v>
      </c>
      <c r="K14" s="2">
        <v>4032.4837336953201</v>
      </c>
    </row>
    <row r="16" spans="1:11">
      <c r="A16" s="1" t="s">
        <v>5</v>
      </c>
      <c r="B16" s="2">
        <v>27.517981492710522</v>
      </c>
      <c r="C16" s="2">
        <v>36.041012815127019</v>
      </c>
      <c r="D16" s="2">
        <v>50.632794303557588</v>
      </c>
      <c r="E16" s="2">
        <v>83.152022266061948</v>
      </c>
      <c r="F16" s="2">
        <v>169.92512422491555</v>
      </c>
      <c r="G16" s="2">
        <v>364.86066562077019</v>
      </c>
      <c r="H16" s="2">
        <v>640.1074399872615</v>
      </c>
      <c r="I16" s="2">
        <v>926.8913571876227</v>
      </c>
      <c r="J16" s="2">
        <v>1244.6482080305946</v>
      </c>
      <c r="K16" s="2">
        <v>1585.6729058624599</v>
      </c>
    </row>
    <row r="20" spans="1:11">
      <c r="A20" s="7" t="s">
        <v>4</v>
      </c>
      <c r="B20" s="8">
        <v>8136.0317280640829</v>
      </c>
      <c r="C20" s="8">
        <v>8588.7534638570014</v>
      </c>
      <c r="D20" s="8">
        <v>9388.2250562894405</v>
      </c>
      <c r="E20" s="8">
        <v>10940.029268180766</v>
      </c>
      <c r="F20" s="8">
        <v>12181.351817844203</v>
      </c>
      <c r="G20" s="8">
        <v>13147.339903374035</v>
      </c>
      <c r="H20" s="8">
        <v>14348.035495263941</v>
      </c>
      <c r="I20" s="8">
        <v>15498.579534813311</v>
      </c>
      <c r="J20" s="8">
        <v>16399.585600117411</v>
      </c>
      <c r="K20" s="8">
        <v>17157.45417219439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5DE-9DC6-4168-81B5-C80953BE3A78}">
  <dimension ref="A2:L11"/>
  <sheetViews>
    <sheetView workbookViewId="0">
      <selection activeCell="B4" sqref="B4:E4"/>
    </sheetView>
  </sheetViews>
  <sheetFormatPr defaultRowHeight="15"/>
  <cols>
    <col min="1" max="1" width="31.5703125" customWidth="1"/>
  </cols>
  <sheetData>
    <row r="2" spans="1:12">
      <c r="B2" s="19">
        <v>1990</v>
      </c>
      <c r="C2" s="19">
        <v>1995</v>
      </c>
      <c r="D2" s="19">
        <v>2000</v>
      </c>
      <c r="E2" s="19">
        <v>2005</v>
      </c>
      <c r="F2" s="19">
        <v>2010</v>
      </c>
      <c r="G2" s="20">
        <v>2016</v>
      </c>
      <c r="H2" s="19">
        <v>2020</v>
      </c>
      <c r="I2" s="19">
        <v>2025</v>
      </c>
      <c r="J2" s="19">
        <v>2030</v>
      </c>
      <c r="K2" s="19">
        <v>2035</v>
      </c>
      <c r="L2" s="19">
        <v>2040</v>
      </c>
    </row>
    <row r="4" spans="1:12" ht="39">
      <c r="A4" s="12" t="s">
        <v>7</v>
      </c>
      <c r="B4" s="13">
        <v>3152.5010198104542</v>
      </c>
      <c r="C4" s="13">
        <v>3287.8773891475425</v>
      </c>
      <c r="D4" s="13">
        <v>3579.57588198345</v>
      </c>
      <c r="E4" s="13">
        <v>3914.9084852370829</v>
      </c>
      <c r="F4" s="13">
        <v>4021.4138642202006</v>
      </c>
      <c r="G4" s="13">
        <v>4335.9411661732365</v>
      </c>
      <c r="H4" s="13">
        <v>4563.9398437972395</v>
      </c>
      <c r="I4" s="13">
        <v>4750.9594468722071</v>
      </c>
      <c r="J4" s="13">
        <v>4863.8915465401424</v>
      </c>
      <c r="K4" s="13">
        <v>4897.4069074002764</v>
      </c>
      <c r="L4" s="14">
        <v>4835.5843258644363</v>
      </c>
    </row>
    <row r="5" spans="1:12">
      <c r="A5" s="21" t="s">
        <v>10</v>
      </c>
      <c r="B5" s="17">
        <v>1767.4437565583696</v>
      </c>
      <c r="C5" s="17">
        <v>1919.6380328761388</v>
      </c>
      <c r="D5" s="17">
        <v>2181.7229703738803</v>
      </c>
      <c r="E5" s="17">
        <v>2499.1937058941658</v>
      </c>
      <c r="F5" s="17">
        <v>2874.2473586747074</v>
      </c>
      <c r="G5" s="17">
        <v>3204.1419772101917</v>
      </c>
      <c r="H5" s="17">
        <v>3534.246217156589</v>
      </c>
      <c r="I5" s="17">
        <v>3860.5078307484268</v>
      </c>
      <c r="J5" s="17">
        <v>4148.2958457287887</v>
      </c>
      <c r="K5" s="17">
        <v>4426.1435309317239</v>
      </c>
      <c r="L5" s="18">
        <v>4706.5132968986754</v>
      </c>
    </row>
    <row r="7" spans="1:12" ht="39">
      <c r="A7" s="16" t="s">
        <v>11</v>
      </c>
      <c r="B7" s="22">
        <v>2246.4073535376779</v>
      </c>
      <c r="C7" s="22">
        <v>2249.9071589254349</v>
      </c>
      <c r="D7" s="22">
        <v>2384.7191287591404</v>
      </c>
      <c r="E7" s="22">
        <v>3134.2932321581225</v>
      </c>
      <c r="F7" s="22">
        <v>3635.6377728253974</v>
      </c>
      <c r="G7" s="22">
        <v>3731.9985238427953</v>
      </c>
      <c r="H7" s="22">
        <v>3697.0444421573593</v>
      </c>
      <c r="I7" s="22">
        <v>3828.6881488401905</v>
      </c>
      <c r="J7" s="22">
        <v>3821.2400405393159</v>
      </c>
      <c r="K7" s="22">
        <v>3801.3266814331555</v>
      </c>
      <c r="L7" s="23">
        <v>3761.5955172625381</v>
      </c>
    </row>
    <row r="9" spans="1:12" ht="45">
      <c r="A9" s="15" t="s">
        <v>12</v>
      </c>
      <c r="B9" s="24">
        <v>35.019771767960876</v>
      </c>
      <c r="C9" s="24">
        <v>44.780773056271606</v>
      </c>
      <c r="D9" s="24">
        <v>59.023230869701408</v>
      </c>
      <c r="E9" s="24">
        <v>103.68172308673657</v>
      </c>
      <c r="F9" s="24">
        <v>234.10592785469203</v>
      </c>
      <c r="G9" s="24">
        <v>501.87657929031531</v>
      </c>
      <c r="H9" s="24">
        <v>794.04593023771804</v>
      </c>
      <c r="I9" s="24">
        <v>1154.6343634181824</v>
      </c>
      <c r="J9" s="24">
        <v>1551.8917488638849</v>
      </c>
      <c r="K9" s="24">
        <v>2006.2653559459166</v>
      </c>
      <c r="L9" s="25">
        <v>2526.9886520191121</v>
      </c>
    </row>
    <row r="11" spans="1:12">
      <c r="A11" s="26" t="s">
        <v>13</v>
      </c>
      <c r="B11" s="27">
        <v>8141.8256069584304</v>
      </c>
      <c r="C11" s="27">
        <v>8590.3735200809606</v>
      </c>
      <c r="D11" s="27">
        <v>9390.4260635274477</v>
      </c>
      <c r="E11" s="27">
        <v>10938.957804187618</v>
      </c>
      <c r="F11" s="27">
        <v>12169.982269990414</v>
      </c>
      <c r="G11" s="27">
        <v>13276.306591558565</v>
      </c>
      <c r="H11" s="27">
        <v>14277.660998885629</v>
      </c>
      <c r="I11" s="27">
        <v>15374.808950935128</v>
      </c>
      <c r="J11" s="27">
        <v>16317.363570698599</v>
      </c>
      <c r="K11" s="27">
        <v>17160.093345274214</v>
      </c>
      <c r="L11" s="28">
        <v>17983.459865580222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DCA7-60FF-4A82-99D2-940C54355E7E}">
  <dimension ref="A1:AL15"/>
  <sheetViews>
    <sheetView workbookViewId="0">
      <selection activeCell="H3" sqref="H3"/>
    </sheetView>
  </sheetViews>
  <sheetFormatPr defaultRowHeight="15"/>
  <cols>
    <col min="1" max="1" width="26.7109375" customWidth="1"/>
    <col min="13" max="13" width="9.140625" style="63"/>
    <col min="26" max="26" width="9.140625" style="74"/>
  </cols>
  <sheetData>
    <row r="1" spans="1:38">
      <c r="A1" s="29" t="s">
        <v>8</v>
      </c>
    </row>
    <row r="2" spans="1:38">
      <c r="A2" s="47" t="s">
        <v>17</v>
      </c>
      <c r="B2" s="30">
        <v>1995</v>
      </c>
      <c r="C2" s="30">
        <v>2000</v>
      </c>
      <c r="D2" s="30">
        <v>2005</v>
      </c>
      <c r="E2" s="30">
        <v>2010</v>
      </c>
      <c r="F2" s="30">
        <v>2015</v>
      </c>
      <c r="G2" s="31">
        <v>2017</v>
      </c>
      <c r="H2" s="30">
        <v>2020</v>
      </c>
      <c r="I2" s="30">
        <v>2025</v>
      </c>
      <c r="J2" s="30">
        <v>2030</v>
      </c>
      <c r="K2" s="30">
        <v>2035</v>
      </c>
      <c r="L2" s="30">
        <v>2040</v>
      </c>
      <c r="O2" s="66">
        <v>1995</v>
      </c>
      <c r="P2" s="66">
        <v>2000</v>
      </c>
      <c r="Q2" s="66">
        <v>2005</v>
      </c>
      <c r="R2" s="66">
        <v>2010</v>
      </c>
      <c r="S2" s="66">
        <v>2015</v>
      </c>
      <c r="T2" s="67">
        <v>2017</v>
      </c>
      <c r="U2" s="66">
        <v>2020</v>
      </c>
      <c r="V2" s="66">
        <v>2025</v>
      </c>
      <c r="W2" s="66">
        <v>2030</v>
      </c>
      <c r="X2" s="66">
        <v>2035</v>
      </c>
      <c r="Y2" s="66">
        <v>2040</v>
      </c>
      <c r="AB2" s="79">
        <v>1995</v>
      </c>
      <c r="AC2" s="79">
        <v>2000</v>
      </c>
      <c r="AD2" s="79">
        <v>2005</v>
      </c>
      <c r="AE2" s="79">
        <v>2010</v>
      </c>
      <c r="AF2" s="79">
        <v>2015</v>
      </c>
      <c r="AG2" s="80">
        <v>2017</v>
      </c>
      <c r="AH2" s="79">
        <v>2020</v>
      </c>
      <c r="AI2" s="79">
        <v>2025</v>
      </c>
      <c r="AJ2" s="79">
        <v>2030</v>
      </c>
      <c r="AK2" s="79">
        <v>2035</v>
      </c>
      <c r="AL2" s="79">
        <v>2040</v>
      </c>
    </row>
    <row r="3" spans="1:38">
      <c r="A3" s="34" t="s">
        <v>6</v>
      </c>
      <c r="B3" s="32">
        <v>3391.29</v>
      </c>
      <c r="C3" s="32">
        <v>3690.61</v>
      </c>
      <c r="D3" s="32">
        <v>4029.85</v>
      </c>
      <c r="E3" s="32">
        <v>4145.01</v>
      </c>
      <c r="F3" s="32">
        <v>4395.91</v>
      </c>
      <c r="G3" s="32">
        <v>4537.74</v>
      </c>
      <c r="H3" s="32">
        <v>4674.96</v>
      </c>
      <c r="I3" s="32">
        <v>4789.79</v>
      </c>
      <c r="J3" s="32">
        <v>4829.29</v>
      </c>
      <c r="K3" s="32">
        <v>4875.6899999999996</v>
      </c>
      <c r="L3" s="33">
        <v>4860.3500000000004</v>
      </c>
      <c r="N3" t="s">
        <v>28</v>
      </c>
      <c r="O3" s="72">
        <v>70.069999999999993</v>
      </c>
      <c r="P3" s="72">
        <v>76.489999999999995</v>
      </c>
      <c r="Q3" s="72">
        <v>83.82</v>
      </c>
      <c r="R3" s="72">
        <v>86.65</v>
      </c>
      <c r="S3" s="72">
        <v>92.54</v>
      </c>
      <c r="T3" s="72">
        <v>95.77</v>
      </c>
      <c r="U3" s="72">
        <v>98.98</v>
      </c>
      <c r="V3" s="72">
        <v>101.65</v>
      </c>
      <c r="W3" s="72">
        <v>102.63</v>
      </c>
      <c r="X3" s="72">
        <v>103.7</v>
      </c>
      <c r="Y3" s="73">
        <v>103.66</v>
      </c>
      <c r="AA3" t="s">
        <v>20</v>
      </c>
      <c r="AB3" s="11">
        <f>B3/O3</f>
        <v>48.3986013986014</v>
      </c>
      <c r="AC3" s="11">
        <f t="shared" ref="AC3:AL4" si="0">C3/P3</f>
        <v>48.24957510785724</v>
      </c>
      <c r="AD3" s="11">
        <f t="shared" si="0"/>
        <v>48.077427821522313</v>
      </c>
      <c r="AE3" s="11">
        <f t="shared" si="0"/>
        <v>47.83623773802654</v>
      </c>
      <c r="AF3" s="11">
        <f t="shared" si="0"/>
        <v>47.502809595850437</v>
      </c>
      <c r="AG3" s="11">
        <f t="shared" si="0"/>
        <v>47.381643520935576</v>
      </c>
      <c r="AH3" s="11">
        <f t="shared" si="0"/>
        <v>47.231359870680947</v>
      </c>
      <c r="AI3" s="11">
        <f t="shared" si="0"/>
        <v>47.120413182488932</v>
      </c>
      <c r="AJ3" s="11">
        <f t="shared" si="0"/>
        <v>47.055344441196532</v>
      </c>
      <c r="AK3" s="11">
        <f t="shared" si="0"/>
        <v>47.017261330761805</v>
      </c>
      <c r="AL3" s="11">
        <f t="shared" si="0"/>
        <v>46.887420412888297</v>
      </c>
    </row>
    <row r="4" spans="1:38">
      <c r="A4" s="37" t="s">
        <v>9</v>
      </c>
      <c r="B4" s="35">
        <v>1816.15</v>
      </c>
      <c r="C4" s="35">
        <v>2065.34</v>
      </c>
      <c r="D4" s="35">
        <v>2367.7600000000002</v>
      </c>
      <c r="E4" s="35">
        <v>2730.79</v>
      </c>
      <c r="F4" s="35">
        <v>2987.26</v>
      </c>
      <c r="G4" s="35">
        <v>3155.97</v>
      </c>
      <c r="H4" s="35">
        <v>3381.84</v>
      </c>
      <c r="I4" s="35">
        <v>3736.11</v>
      </c>
      <c r="J4" s="35">
        <v>4041.3</v>
      </c>
      <c r="K4" s="35">
        <v>4343.72</v>
      </c>
      <c r="L4" s="36">
        <v>4617.1000000000004</v>
      </c>
      <c r="N4" t="s">
        <v>19</v>
      </c>
      <c r="O4" s="77">
        <v>2112.1799999999998</v>
      </c>
      <c r="P4" s="77">
        <v>2401.9899999999998</v>
      </c>
      <c r="Q4" s="77">
        <v>2753.71</v>
      </c>
      <c r="R4" s="77">
        <v>3175.91</v>
      </c>
      <c r="S4" s="77">
        <v>3474.19</v>
      </c>
      <c r="T4" s="77">
        <v>3670.4</v>
      </c>
      <c r="U4" s="77">
        <v>3933.08</v>
      </c>
      <c r="V4" s="77">
        <v>4345.09</v>
      </c>
      <c r="W4" s="77">
        <v>4700.04</v>
      </c>
      <c r="X4" s="77">
        <v>5051.75</v>
      </c>
      <c r="Y4" s="78">
        <v>5369.69</v>
      </c>
      <c r="AA4" s="74" t="s">
        <v>20</v>
      </c>
      <c r="AB4" s="97">
        <f>B4/O4</f>
        <v>0.8598462252270167</v>
      </c>
      <c r="AC4" s="97">
        <f t="shared" si="0"/>
        <v>0.85984537820723661</v>
      </c>
      <c r="AD4" s="97">
        <f t="shared" si="0"/>
        <v>0.85984362914032353</v>
      </c>
      <c r="AE4" s="97">
        <f t="shared" si="0"/>
        <v>0.85984489484903537</v>
      </c>
      <c r="AF4" s="97">
        <f t="shared" si="0"/>
        <v>0.85984358944099204</v>
      </c>
      <c r="AG4" s="97">
        <f t="shared" si="0"/>
        <v>0.85984361377506535</v>
      </c>
      <c r="AH4" s="97">
        <f t="shared" si="0"/>
        <v>0.85984521036948147</v>
      </c>
      <c r="AI4" s="97">
        <f t="shared" si="0"/>
        <v>0.8598464013403635</v>
      </c>
      <c r="AJ4" s="97">
        <f t="shared" si="0"/>
        <v>0.85984374601067226</v>
      </c>
      <c r="AK4" s="97">
        <f t="shared" si="0"/>
        <v>0.85984460830405307</v>
      </c>
      <c r="AL4" s="97">
        <f t="shared" si="0"/>
        <v>0.85984479550961057</v>
      </c>
    </row>
    <row r="5" spans="1:38">
      <c r="A5" s="38" t="s">
        <v>14</v>
      </c>
      <c r="B5" s="39">
        <v>2224.2399999999998</v>
      </c>
      <c r="C5" s="39">
        <v>2356.3200000000002</v>
      </c>
      <c r="D5" s="39">
        <v>3105.67</v>
      </c>
      <c r="E5" s="39">
        <v>3605.57</v>
      </c>
      <c r="F5" s="39">
        <v>3764.99</v>
      </c>
      <c r="G5" s="39">
        <v>3731.48</v>
      </c>
      <c r="H5" s="39">
        <v>3778.83</v>
      </c>
      <c r="I5" s="39">
        <v>3709.98</v>
      </c>
      <c r="J5" s="39">
        <v>3647.03</v>
      </c>
      <c r="K5" s="39">
        <v>3628.07</v>
      </c>
      <c r="L5" s="40">
        <v>3625.22</v>
      </c>
      <c r="AL5" s="74"/>
    </row>
    <row r="6" spans="1:38">
      <c r="A6" s="43" t="s">
        <v>15</v>
      </c>
      <c r="B6" s="41">
        <v>44.82</v>
      </c>
      <c r="C6" s="41">
        <v>59.35</v>
      </c>
      <c r="D6" s="41">
        <v>103.45</v>
      </c>
      <c r="E6" s="41">
        <v>234.39</v>
      </c>
      <c r="F6" s="41">
        <v>448.7</v>
      </c>
      <c r="G6" s="41">
        <v>570.96</v>
      </c>
      <c r="H6" s="41">
        <v>801.89</v>
      </c>
      <c r="I6" s="41">
        <v>1231.06</v>
      </c>
      <c r="J6" s="41">
        <v>1674.05</v>
      </c>
      <c r="K6" s="41">
        <v>2188.9499999999998</v>
      </c>
      <c r="L6" s="42">
        <v>2748.09</v>
      </c>
      <c r="AL6" s="74"/>
    </row>
    <row r="7" spans="1:38">
      <c r="A7" s="44" t="s">
        <v>16</v>
      </c>
      <c r="B7" s="45">
        <v>8565.24</v>
      </c>
      <c r="C7" s="45">
        <v>9356.3700000000008</v>
      </c>
      <c r="D7" s="45">
        <v>10893.59</v>
      </c>
      <c r="E7" s="45">
        <v>12119.44</v>
      </c>
      <c r="F7" s="45">
        <v>13060.21</v>
      </c>
      <c r="G7" s="45">
        <v>13511.17</v>
      </c>
      <c r="H7" s="45">
        <v>14303.74</v>
      </c>
      <c r="I7" s="45">
        <v>15264.2</v>
      </c>
      <c r="J7" s="45">
        <v>16095.31</v>
      </c>
      <c r="K7" s="45">
        <v>16979.91</v>
      </c>
      <c r="L7" s="46">
        <v>17865.82</v>
      </c>
      <c r="AL7" s="74"/>
    </row>
    <row r="8" spans="1:38">
      <c r="AL8" s="74"/>
    </row>
    <row r="9" spans="1:38">
      <c r="AL9" s="74"/>
    </row>
    <row r="10" spans="1:38">
      <c r="A10" s="47" t="s">
        <v>18</v>
      </c>
      <c r="AB10" s="79">
        <v>1995</v>
      </c>
      <c r="AC10" s="79">
        <v>2000</v>
      </c>
      <c r="AD10" s="79">
        <v>2005</v>
      </c>
      <c r="AE10" s="79">
        <v>2010</v>
      </c>
      <c r="AF10" s="79">
        <v>2015</v>
      </c>
      <c r="AG10" s="80">
        <v>2017</v>
      </c>
      <c r="AH10" s="79">
        <v>2020</v>
      </c>
      <c r="AI10" s="79">
        <v>2025</v>
      </c>
      <c r="AJ10" s="79">
        <v>2030</v>
      </c>
      <c r="AK10" s="79">
        <v>2035</v>
      </c>
      <c r="AL10" s="79">
        <v>2040</v>
      </c>
    </row>
    <row r="11" spans="1:38">
      <c r="A11" s="51" t="s">
        <v>6</v>
      </c>
      <c r="B11" s="48">
        <v>3391.29</v>
      </c>
      <c r="C11" s="48">
        <v>3690.61</v>
      </c>
      <c r="D11" s="48">
        <v>4029.85</v>
      </c>
      <c r="E11" s="48">
        <v>4145.01</v>
      </c>
      <c r="F11" s="48">
        <v>4395.91</v>
      </c>
      <c r="G11" s="48">
        <v>4537.74</v>
      </c>
      <c r="H11" s="48">
        <v>4505.1099999999997</v>
      </c>
      <c r="I11" s="48">
        <v>4462.84</v>
      </c>
      <c r="J11" s="48">
        <v>4335.1899999999996</v>
      </c>
      <c r="K11" s="48">
        <v>4169.3</v>
      </c>
      <c r="L11" s="49">
        <v>3844.93</v>
      </c>
      <c r="N11" s="74" t="s">
        <v>28</v>
      </c>
      <c r="O11" s="64">
        <v>70.069999999999993</v>
      </c>
      <c r="P11" s="64">
        <v>76.489999999999995</v>
      </c>
      <c r="Q11" s="64">
        <v>83.82</v>
      </c>
      <c r="R11" s="64">
        <v>86.65</v>
      </c>
      <c r="S11" s="64">
        <v>92.54</v>
      </c>
      <c r="T11" s="64">
        <v>95.77</v>
      </c>
      <c r="U11" s="64">
        <v>95.59</v>
      </c>
      <c r="V11" s="64">
        <v>94.72</v>
      </c>
      <c r="W11" s="64">
        <v>91.9</v>
      </c>
      <c r="X11" s="64">
        <v>88.25</v>
      </c>
      <c r="Y11" s="65">
        <v>81.55</v>
      </c>
      <c r="AA11" s="74" t="s">
        <v>20</v>
      </c>
      <c r="AB11" s="11">
        <f>B11/O11</f>
        <v>48.3986013986014</v>
      </c>
      <c r="AC11" s="11">
        <f t="shared" ref="AC11:AL12" si="1">C11/P11</f>
        <v>48.24957510785724</v>
      </c>
      <c r="AD11" s="11">
        <f t="shared" si="1"/>
        <v>48.077427821522313</v>
      </c>
      <c r="AE11" s="11">
        <f t="shared" si="1"/>
        <v>47.83623773802654</v>
      </c>
      <c r="AF11" s="11">
        <f t="shared" si="1"/>
        <v>47.502809595850437</v>
      </c>
      <c r="AG11" s="11">
        <f t="shared" si="1"/>
        <v>47.381643520935576</v>
      </c>
      <c r="AH11" s="11">
        <f t="shared" si="1"/>
        <v>47.12951145517313</v>
      </c>
      <c r="AI11" s="11">
        <f t="shared" si="1"/>
        <v>47.116131756756758</v>
      </c>
      <c r="AJ11" s="11">
        <f t="shared" si="1"/>
        <v>47.172905331882475</v>
      </c>
      <c r="AK11" s="11">
        <f t="shared" si="1"/>
        <v>47.24419263456091</v>
      </c>
      <c r="AL11" s="11">
        <f t="shared" si="1"/>
        <v>47.148129981606374</v>
      </c>
    </row>
    <row r="12" spans="1:38">
      <c r="A12" s="53" t="s">
        <v>9</v>
      </c>
      <c r="B12" s="52">
        <v>1816.15</v>
      </c>
      <c r="C12" s="52">
        <v>2065.34</v>
      </c>
      <c r="D12" s="52">
        <v>2367.7600000000002</v>
      </c>
      <c r="E12" s="52">
        <v>2730.79</v>
      </c>
      <c r="F12" s="52">
        <v>2987.26</v>
      </c>
      <c r="G12" s="52">
        <v>3155.97</v>
      </c>
      <c r="H12" s="52">
        <v>3493.07</v>
      </c>
      <c r="I12" s="52">
        <v>3856.84</v>
      </c>
      <c r="J12" s="52">
        <v>4057.76</v>
      </c>
      <c r="K12" s="52">
        <v>4188.7</v>
      </c>
      <c r="L12" s="55">
        <v>4343.07</v>
      </c>
      <c r="N12" t="s">
        <v>19</v>
      </c>
      <c r="O12" s="70">
        <v>2112.1799999999998</v>
      </c>
      <c r="P12" s="70">
        <v>2401.9899999999998</v>
      </c>
      <c r="Q12" s="70">
        <v>2753.71</v>
      </c>
      <c r="R12" s="70">
        <v>3175.91</v>
      </c>
      <c r="S12" s="70">
        <v>3474.19</v>
      </c>
      <c r="T12" s="70">
        <v>3670.4</v>
      </c>
      <c r="U12" s="70">
        <v>4062.44</v>
      </c>
      <c r="V12" s="70">
        <v>4485.51</v>
      </c>
      <c r="W12" s="70">
        <v>4719.17</v>
      </c>
      <c r="X12" s="70">
        <v>4871.46</v>
      </c>
      <c r="Y12" s="71">
        <v>5050.99</v>
      </c>
      <c r="AA12" s="74" t="s">
        <v>20</v>
      </c>
      <c r="AB12" s="97">
        <f>B12/O12</f>
        <v>0.8598462252270167</v>
      </c>
      <c r="AC12" s="97">
        <f t="shared" si="1"/>
        <v>0.85984537820723661</v>
      </c>
      <c r="AD12" s="97">
        <f t="shared" si="1"/>
        <v>0.85984362914032353</v>
      </c>
      <c r="AE12" s="97">
        <f t="shared" si="1"/>
        <v>0.85984489484903537</v>
      </c>
      <c r="AF12" s="97">
        <f t="shared" si="1"/>
        <v>0.85984358944099204</v>
      </c>
      <c r="AG12" s="97">
        <f t="shared" si="1"/>
        <v>0.85984361377506535</v>
      </c>
      <c r="AH12" s="97">
        <f t="shared" si="1"/>
        <v>0.85984531463849312</v>
      </c>
      <c r="AI12" s="97">
        <f t="shared" si="1"/>
        <v>0.8598442540536082</v>
      </c>
      <c r="AJ12" s="97">
        <f t="shared" si="1"/>
        <v>0.85984611700786373</v>
      </c>
      <c r="AK12" s="97">
        <f t="shared" si="1"/>
        <v>0.8598448924962947</v>
      </c>
      <c r="AL12" s="97">
        <f t="shared" si="1"/>
        <v>0.85984529765451923</v>
      </c>
    </row>
    <row r="13" spans="1:38">
      <c r="A13" s="54" t="s">
        <v>14</v>
      </c>
      <c r="B13" s="59">
        <v>2224.2399999999998</v>
      </c>
      <c r="C13" s="59">
        <v>2356.3200000000002</v>
      </c>
      <c r="D13" s="59">
        <v>3105.67</v>
      </c>
      <c r="E13" s="59">
        <v>3605.57</v>
      </c>
      <c r="F13" s="59">
        <v>3764.99</v>
      </c>
      <c r="G13" s="59">
        <v>3731.48</v>
      </c>
      <c r="H13" s="59">
        <v>2988.34</v>
      </c>
      <c r="I13" s="59">
        <v>2236.7600000000002</v>
      </c>
      <c r="J13" s="59">
        <v>1725.1</v>
      </c>
      <c r="K13" s="59">
        <v>1359.91</v>
      </c>
      <c r="L13" s="60">
        <v>1078.8499999999999</v>
      </c>
    </row>
    <row r="14" spans="1:38">
      <c r="A14" s="56" t="s">
        <v>15</v>
      </c>
      <c r="B14" s="57">
        <v>44.82</v>
      </c>
      <c r="C14" s="57">
        <v>59.35</v>
      </c>
      <c r="D14" s="57">
        <v>103.45</v>
      </c>
      <c r="E14" s="57">
        <v>234.39</v>
      </c>
      <c r="F14" s="57">
        <v>448.7</v>
      </c>
      <c r="G14" s="57">
        <v>570.96</v>
      </c>
      <c r="H14" s="57">
        <v>1265.25</v>
      </c>
      <c r="I14" s="57">
        <v>2258.02</v>
      </c>
      <c r="J14" s="57">
        <v>3101.59</v>
      </c>
      <c r="K14" s="57">
        <v>3889.2</v>
      </c>
      <c r="L14" s="58">
        <v>4708.4799999999996</v>
      </c>
    </row>
    <row r="15" spans="1:38">
      <c r="A15" s="50" t="s">
        <v>16</v>
      </c>
      <c r="B15" s="61">
        <v>8565.24</v>
      </c>
      <c r="C15" s="61">
        <v>9356.3700000000008</v>
      </c>
      <c r="D15" s="61">
        <v>10893.59</v>
      </c>
      <c r="E15" s="61">
        <v>12119.44</v>
      </c>
      <c r="F15" s="61">
        <v>13060.21</v>
      </c>
      <c r="G15" s="61">
        <v>13511.17</v>
      </c>
      <c r="H15" s="61">
        <v>14064.46</v>
      </c>
      <c r="I15" s="61">
        <v>14773.09</v>
      </c>
      <c r="J15" s="61">
        <v>15315.31</v>
      </c>
      <c r="K15" s="61">
        <v>15867.58</v>
      </c>
      <c r="L15" s="62">
        <v>16390.16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8851-8BB1-4B53-B7CF-E920C2B7632B}">
  <dimension ref="A2:AP13"/>
  <sheetViews>
    <sheetView topLeftCell="AD1" workbookViewId="0">
      <selection activeCell="AE10" sqref="AE10:AG10"/>
    </sheetView>
  </sheetViews>
  <sheetFormatPr defaultRowHeight="15"/>
  <cols>
    <col min="1" max="1" width="27" customWidth="1"/>
    <col min="15" max="15" width="37" customWidth="1"/>
    <col min="16" max="27" width="9.140625" style="74"/>
    <col min="28" max="16384" width="9.140625" style="75"/>
  </cols>
  <sheetData>
    <row r="2" spans="1:42">
      <c r="N2" s="74"/>
      <c r="O2" s="74"/>
    </row>
    <row r="3" spans="1:42" s="92" customFormat="1">
      <c r="A3" s="83" t="s">
        <v>29</v>
      </c>
      <c r="B3" s="84">
        <v>1995</v>
      </c>
      <c r="C3" s="84">
        <v>2000</v>
      </c>
      <c r="D3" s="84">
        <v>2005</v>
      </c>
      <c r="E3" s="84">
        <v>2010</v>
      </c>
      <c r="F3" s="84">
        <v>2015</v>
      </c>
      <c r="G3" s="85">
        <v>2018</v>
      </c>
      <c r="H3" s="84">
        <v>2025</v>
      </c>
      <c r="I3" s="84">
        <v>2030</v>
      </c>
      <c r="J3" s="84">
        <v>2035</v>
      </c>
      <c r="K3" s="84">
        <v>2040</v>
      </c>
      <c r="L3" s="84">
        <v>2045</v>
      </c>
      <c r="M3" s="84">
        <v>2050</v>
      </c>
      <c r="N3" s="74"/>
      <c r="O3" s="83" t="s">
        <v>23</v>
      </c>
      <c r="P3" s="84">
        <v>1995</v>
      </c>
      <c r="Q3" s="84">
        <v>2000</v>
      </c>
      <c r="R3" s="84">
        <v>2005</v>
      </c>
      <c r="S3" s="84">
        <v>2010</v>
      </c>
      <c r="T3" s="84">
        <v>2015</v>
      </c>
      <c r="U3" s="85">
        <v>2018</v>
      </c>
      <c r="V3" s="84">
        <v>2025</v>
      </c>
      <c r="W3" s="84">
        <v>2030</v>
      </c>
      <c r="X3" s="84">
        <v>2035</v>
      </c>
      <c r="Y3" s="84">
        <v>2040</v>
      </c>
      <c r="Z3" s="84">
        <v>2045</v>
      </c>
      <c r="AA3" s="84">
        <v>2050</v>
      </c>
      <c r="AB3" s="91"/>
      <c r="AC3" s="91"/>
      <c r="AE3" s="74"/>
      <c r="AF3" s="79"/>
      <c r="AG3" s="79"/>
      <c r="AH3" s="79"/>
      <c r="AI3" s="79"/>
      <c r="AJ3" s="79"/>
      <c r="AK3" s="80"/>
      <c r="AL3" s="79"/>
      <c r="AM3" s="79"/>
      <c r="AN3" s="79"/>
      <c r="AO3" s="79"/>
      <c r="AP3" s="79"/>
    </row>
    <row r="4" spans="1:42" s="95" customFormat="1" ht="12.4" customHeight="1">
      <c r="A4" s="86" t="s">
        <v>21</v>
      </c>
      <c r="B4" s="68">
        <f>P4*$AF$4</f>
        <v>3493.9679999999998</v>
      </c>
      <c r="C4" s="68">
        <f t="shared" ref="C4:M6" si="0">Q4*$AF$4</f>
        <v>3811.692</v>
      </c>
      <c r="D4" s="68">
        <f t="shared" si="0"/>
        <v>4178.7179999999998</v>
      </c>
      <c r="E4" s="68">
        <f t="shared" si="0"/>
        <v>4328.616</v>
      </c>
      <c r="F4" s="68">
        <f t="shared" si="0"/>
        <v>4618.95</v>
      </c>
      <c r="G4" s="68">
        <f t="shared" si="0"/>
        <v>4838.5679999999993</v>
      </c>
      <c r="H4" s="68">
        <f t="shared" si="0"/>
        <v>4705.1040000000003</v>
      </c>
      <c r="I4" s="68">
        <f t="shared" si="0"/>
        <v>4448.634</v>
      </c>
      <c r="J4" s="68">
        <f t="shared" si="0"/>
        <v>3948.6420000000003</v>
      </c>
      <c r="K4" s="68">
        <f t="shared" si="0"/>
        <v>3357.5160000000001</v>
      </c>
      <c r="L4" s="68">
        <f t="shared" si="0"/>
        <v>2837.1059999999998</v>
      </c>
      <c r="M4" s="68">
        <f t="shared" si="0"/>
        <v>2356.5360000000001</v>
      </c>
      <c r="N4" s="74"/>
      <c r="O4" s="86" t="s">
        <v>21</v>
      </c>
      <c r="P4" s="68">
        <v>70.16</v>
      </c>
      <c r="Q4" s="68">
        <v>76.540000000000006</v>
      </c>
      <c r="R4" s="68">
        <v>83.91</v>
      </c>
      <c r="S4" s="68">
        <v>86.92</v>
      </c>
      <c r="T4" s="68">
        <v>92.75</v>
      </c>
      <c r="U4" s="69">
        <v>97.16</v>
      </c>
      <c r="V4" s="68">
        <v>94.48</v>
      </c>
      <c r="W4" s="68">
        <v>89.33</v>
      </c>
      <c r="X4" s="68">
        <v>79.290000000000006</v>
      </c>
      <c r="Y4" s="68">
        <v>67.42</v>
      </c>
      <c r="Z4" s="68">
        <v>56.97</v>
      </c>
      <c r="AA4" s="69">
        <v>47.32</v>
      </c>
      <c r="AB4" s="93"/>
      <c r="AC4" s="94"/>
      <c r="AE4" s="74" t="s">
        <v>26</v>
      </c>
      <c r="AF4" s="98">
        <v>49.8</v>
      </c>
      <c r="AG4" s="74" t="s">
        <v>31</v>
      </c>
      <c r="AH4" s="74"/>
      <c r="AI4" s="74"/>
      <c r="AJ4" s="74"/>
      <c r="AK4" s="74"/>
      <c r="AL4" s="74"/>
      <c r="AM4" s="74"/>
      <c r="AN4" s="74"/>
      <c r="AO4" s="74"/>
      <c r="AP4" s="74"/>
    </row>
    <row r="5" spans="1:42">
      <c r="A5" s="86" t="s">
        <v>24</v>
      </c>
      <c r="B5" s="68">
        <f t="shared" ref="B5:B6" si="1">P5*$AF$4</f>
        <v>3493.9679999999998</v>
      </c>
      <c r="C5" s="68">
        <f t="shared" si="0"/>
        <v>3811.692</v>
      </c>
      <c r="D5" s="68">
        <f t="shared" si="0"/>
        <v>4178.7179999999998</v>
      </c>
      <c r="E5" s="68">
        <f t="shared" si="0"/>
        <v>4328.616</v>
      </c>
      <c r="F5" s="68">
        <f t="shared" si="0"/>
        <v>4618.95</v>
      </c>
      <c r="G5" s="68">
        <f t="shared" si="0"/>
        <v>4838.5679999999993</v>
      </c>
      <c r="H5" s="68">
        <f t="shared" si="0"/>
        <v>4683.192</v>
      </c>
      <c r="I5" s="68">
        <f t="shared" si="0"/>
        <v>4312.1819999999998</v>
      </c>
      <c r="J5" s="68">
        <f t="shared" si="0"/>
        <v>3577.6320000000001</v>
      </c>
      <c r="K5" s="68">
        <f t="shared" si="0"/>
        <v>2555.7359999999999</v>
      </c>
      <c r="L5" s="68">
        <f t="shared" si="0"/>
        <v>1773.8759999999997</v>
      </c>
      <c r="M5" s="68">
        <f t="shared" si="0"/>
        <v>1207.6499999999999</v>
      </c>
      <c r="N5" s="74"/>
      <c r="O5" s="86" t="s">
        <v>24</v>
      </c>
      <c r="P5" s="68">
        <v>70.16</v>
      </c>
      <c r="Q5" s="68">
        <v>76.540000000000006</v>
      </c>
      <c r="R5" s="68">
        <v>83.91</v>
      </c>
      <c r="S5" s="68">
        <v>86.92</v>
      </c>
      <c r="T5" s="68">
        <v>92.75</v>
      </c>
      <c r="U5" s="69">
        <v>97.16</v>
      </c>
      <c r="V5" s="68">
        <v>94.04</v>
      </c>
      <c r="W5" s="68">
        <v>86.59</v>
      </c>
      <c r="X5" s="68">
        <v>71.84</v>
      </c>
      <c r="Y5" s="68">
        <v>51.32</v>
      </c>
      <c r="Z5" s="68">
        <v>35.619999999999997</v>
      </c>
      <c r="AA5" s="68">
        <v>24.25</v>
      </c>
      <c r="AB5" s="93"/>
      <c r="AC5" s="93"/>
    </row>
    <row r="6" spans="1:42">
      <c r="A6" s="86" t="s">
        <v>22</v>
      </c>
      <c r="B6" s="68">
        <f t="shared" si="1"/>
        <v>3493.9679999999998</v>
      </c>
      <c r="C6" s="68">
        <f t="shared" si="0"/>
        <v>3811.692</v>
      </c>
      <c r="D6" s="68">
        <f t="shared" si="0"/>
        <v>4178.7179999999998</v>
      </c>
      <c r="E6" s="68">
        <f t="shared" si="0"/>
        <v>4328.616</v>
      </c>
      <c r="F6" s="68">
        <f t="shared" si="0"/>
        <v>4618.95</v>
      </c>
      <c r="G6" s="68">
        <f t="shared" si="0"/>
        <v>4838.5679999999993</v>
      </c>
      <c r="H6" s="68">
        <f t="shared" si="0"/>
        <v>4888.866</v>
      </c>
      <c r="I6" s="68">
        <f t="shared" si="0"/>
        <v>4871.9339999999993</v>
      </c>
      <c r="J6" s="68">
        <f t="shared" si="0"/>
        <v>4812.1739999999991</v>
      </c>
      <c r="K6" s="68">
        <f t="shared" si="0"/>
        <v>4683.6899999999996</v>
      </c>
      <c r="L6" s="68">
        <f t="shared" si="0"/>
        <v>4562.1779999999999</v>
      </c>
      <c r="M6" s="68">
        <f t="shared" si="0"/>
        <v>4441.6619999999994</v>
      </c>
      <c r="N6" s="74"/>
      <c r="O6" s="86" t="s">
        <v>22</v>
      </c>
      <c r="P6" s="68">
        <v>70.16</v>
      </c>
      <c r="Q6" s="68">
        <v>76.540000000000006</v>
      </c>
      <c r="R6" s="68">
        <v>83.91</v>
      </c>
      <c r="S6" s="68">
        <v>86.92</v>
      </c>
      <c r="T6" s="68">
        <v>92.75</v>
      </c>
      <c r="U6" s="69">
        <v>97.16</v>
      </c>
      <c r="V6" s="68">
        <v>98.17</v>
      </c>
      <c r="W6" s="68">
        <v>97.83</v>
      </c>
      <c r="X6" s="68">
        <v>96.63</v>
      </c>
      <c r="Y6" s="68">
        <v>94.05</v>
      </c>
      <c r="Z6" s="68">
        <v>91.61</v>
      </c>
      <c r="AA6" s="69">
        <v>89.19</v>
      </c>
      <c r="AB6" s="93"/>
      <c r="AC6" s="9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>
      <c r="O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>
      <c r="N8" s="74"/>
      <c r="O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>
      <c r="A9" s="90" t="s">
        <v>30</v>
      </c>
      <c r="B9" s="84">
        <v>1995</v>
      </c>
      <c r="C9" s="84">
        <v>2000</v>
      </c>
      <c r="D9" s="84">
        <v>2005</v>
      </c>
      <c r="E9" s="84">
        <v>2010</v>
      </c>
      <c r="F9" s="84">
        <v>2015</v>
      </c>
      <c r="G9" s="85">
        <v>2018</v>
      </c>
      <c r="H9" s="84">
        <v>2025</v>
      </c>
      <c r="I9" s="84">
        <v>2030</v>
      </c>
      <c r="J9" s="84">
        <v>2035</v>
      </c>
      <c r="K9" s="84">
        <v>2040</v>
      </c>
      <c r="L9" s="84">
        <v>2045</v>
      </c>
      <c r="M9" s="84">
        <v>2050</v>
      </c>
      <c r="N9" s="74"/>
      <c r="O9" s="90" t="s">
        <v>25</v>
      </c>
      <c r="P9" s="84">
        <v>1995</v>
      </c>
      <c r="Q9" s="84">
        <v>2000</v>
      </c>
      <c r="R9" s="84">
        <v>2005</v>
      </c>
      <c r="S9" s="84">
        <v>2010</v>
      </c>
      <c r="T9" s="84">
        <v>2015</v>
      </c>
      <c r="U9" s="85">
        <v>2018</v>
      </c>
      <c r="V9" s="84">
        <v>2025</v>
      </c>
      <c r="W9" s="84">
        <v>2030</v>
      </c>
      <c r="X9" s="84">
        <v>2035</v>
      </c>
      <c r="Y9" s="84">
        <v>2040</v>
      </c>
      <c r="Z9" s="84">
        <v>2045</v>
      </c>
      <c r="AA9" s="84">
        <v>2050</v>
      </c>
      <c r="AE9" s="74"/>
      <c r="AF9" s="79"/>
      <c r="AG9" s="79"/>
      <c r="AH9" s="79"/>
      <c r="AI9" s="79"/>
      <c r="AJ9" s="79"/>
      <c r="AK9" s="80"/>
      <c r="AL9" s="79"/>
      <c r="AM9" s="79"/>
      <c r="AN9" s="79"/>
      <c r="AO9" s="79"/>
      <c r="AP9" s="79"/>
    </row>
    <row r="10" spans="1:42" s="96" customFormat="1" ht="12.4" customHeight="1">
      <c r="A10" s="90" t="s">
        <v>21</v>
      </c>
      <c r="B10" s="87">
        <f>P10*$AF$10</f>
        <v>1815.0816852966466</v>
      </c>
      <c r="C10" s="87">
        <f t="shared" ref="C10:M12" si="2">Q10*$AF$10</f>
        <v>2062.8632846087703</v>
      </c>
      <c r="D10" s="87">
        <f t="shared" si="2"/>
        <v>2359.8882201203783</v>
      </c>
      <c r="E10" s="87">
        <f t="shared" si="2"/>
        <v>2714.2734307824589</v>
      </c>
      <c r="F10" s="87">
        <f t="shared" si="2"/>
        <v>2980.6276870163365</v>
      </c>
      <c r="G10" s="87">
        <f t="shared" si="2"/>
        <v>3309.4153052450556</v>
      </c>
      <c r="H10" s="87">
        <f t="shared" si="2"/>
        <v>3703.4135855545996</v>
      </c>
      <c r="I10" s="87">
        <f t="shared" si="2"/>
        <v>3937.515047291487</v>
      </c>
      <c r="J10" s="87">
        <f t="shared" si="2"/>
        <v>3966.0705073086842</v>
      </c>
      <c r="K10" s="87">
        <f t="shared" si="2"/>
        <v>3769.0197764402405</v>
      </c>
      <c r="L10" s="87">
        <f t="shared" si="2"/>
        <v>3469.0799656061904</v>
      </c>
      <c r="M10" s="87">
        <f t="shared" si="2"/>
        <v>3396.6809974204643</v>
      </c>
      <c r="N10" s="89"/>
      <c r="O10" s="90" t="s">
        <v>21</v>
      </c>
      <c r="P10" s="87">
        <v>2110.94</v>
      </c>
      <c r="Q10" s="87">
        <v>2399.11</v>
      </c>
      <c r="R10" s="87">
        <v>2744.55</v>
      </c>
      <c r="S10" s="87">
        <v>3156.7</v>
      </c>
      <c r="T10" s="87">
        <v>3466.47</v>
      </c>
      <c r="U10" s="88">
        <v>3848.85</v>
      </c>
      <c r="V10" s="87">
        <v>4307.07</v>
      </c>
      <c r="W10" s="87">
        <v>4579.33</v>
      </c>
      <c r="X10" s="87">
        <v>4612.54</v>
      </c>
      <c r="Y10" s="87">
        <v>4383.37</v>
      </c>
      <c r="Z10" s="87">
        <v>4034.54</v>
      </c>
      <c r="AA10" s="88">
        <v>3950.34</v>
      </c>
      <c r="AB10" s="93"/>
      <c r="AC10" s="94"/>
      <c r="AE10" s="74" t="s">
        <v>27</v>
      </c>
      <c r="AF10" s="99">
        <v>0.85984522785898532</v>
      </c>
      <c r="AG10" s="74" t="s">
        <v>31</v>
      </c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>
      <c r="A11" s="90" t="s">
        <v>24</v>
      </c>
      <c r="B11" s="87">
        <f t="shared" ref="B11:B12" si="3">P11*$AF$10</f>
        <v>1815.0816852966466</v>
      </c>
      <c r="C11" s="87">
        <f t="shared" si="2"/>
        <v>2062.8632846087703</v>
      </c>
      <c r="D11" s="87">
        <f t="shared" si="2"/>
        <v>2359.8882201203783</v>
      </c>
      <c r="E11" s="87">
        <f t="shared" si="2"/>
        <v>2714.2734307824589</v>
      </c>
      <c r="F11" s="87">
        <f t="shared" si="2"/>
        <v>2980.6276870163365</v>
      </c>
      <c r="G11" s="87">
        <f t="shared" si="2"/>
        <v>3309.4153052450556</v>
      </c>
      <c r="H11" s="87">
        <f t="shared" si="2"/>
        <v>3491.289767841788</v>
      </c>
      <c r="I11" s="87">
        <f t="shared" si="2"/>
        <v>3367.0421324161648</v>
      </c>
      <c r="J11" s="87">
        <f t="shared" si="2"/>
        <v>2878.4952708512465</v>
      </c>
      <c r="K11" s="87">
        <f t="shared" si="2"/>
        <v>2517.9965606190881</v>
      </c>
      <c r="L11" s="87">
        <f t="shared" si="2"/>
        <v>2293.4479793637147</v>
      </c>
      <c r="M11" s="87">
        <f t="shared" si="2"/>
        <v>2173.0954428202922</v>
      </c>
      <c r="O11" s="90" t="s">
        <v>24</v>
      </c>
      <c r="P11" s="87">
        <v>2110.94</v>
      </c>
      <c r="Q11" s="87">
        <v>2399.11</v>
      </c>
      <c r="R11" s="87">
        <v>2744.55</v>
      </c>
      <c r="S11" s="87">
        <v>3156.7</v>
      </c>
      <c r="T11" s="87">
        <v>3466.47</v>
      </c>
      <c r="U11" s="88">
        <v>3848.85</v>
      </c>
      <c r="V11" s="87">
        <v>4060.37</v>
      </c>
      <c r="W11" s="87">
        <v>3915.87</v>
      </c>
      <c r="X11" s="87">
        <v>3347.69</v>
      </c>
      <c r="Y11" s="87">
        <v>2928.43</v>
      </c>
      <c r="Z11" s="87">
        <v>2667.28</v>
      </c>
      <c r="AA11" s="87">
        <v>2527.31</v>
      </c>
      <c r="AB11" s="93"/>
      <c r="AC11" s="93"/>
      <c r="AE11" s="74"/>
      <c r="AF11" s="79"/>
      <c r="AG11" s="79"/>
      <c r="AH11" s="79"/>
      <c r="AI11" s="79"/>
      <c r="AJ11" s="79"/>
      <c r="AK11" s="80"/>
      <c r="AL11" s="79"/>
      <c r="AM11" s="79"/>
      <c r="AN11" s="79"/>
      <c r="AO11" s="79"/>
      <c r="AP11" s="79"/>
    </row>
    <row r="12" spans="1:42">
      <c r="A12" s="90" t="s">
        <v>22</v>
      </c>
      <c r="B12" s="87">
        <f t="shared" si="3"/>
        <v>1815.0816852966466</v>
      </c>
      <c r="C12" s="87">
        <f t="shared" si="2"/>
        <v>2062.8632846087703</v>
      </c>
      <c r="D12" s="87">
        <f t="shared" si="2"/>
        <v>2359.8882201203783</v>
      </c>
      <c r="E12" s="87">
        <f t="shared" si="2"/>
        <v>2714.2734307824589</v>
      </c>
      <c r="F12" s="87">
        <f t="shared" si="2"/>
        <v>2980.6276870163365</v>
      </c>
      <c r="G12" s="87">
        <f t="shared" si="2"/>
        <v>3309.4153052450556</v>
      </c>
      <c r="H12" s="87">
        <f t="shared" si="2"/>
        <v>3695.0128976784176</v>
      </c>
      <c r="I12" s="87">
        <f t="shared" si="2"/>
        <v>4002.6225279449695</v>
      </c>
      <c r="J12" s="87">
        <f t="shared" si="2"/>
        <v>4217.9621668099735</v>
      </c>
      <c r="K12" s="87">
        <f t="shared" si="2"/>
        <v>4360.5503009458289</v>
      </c>
      <c r="L12" s="87">
        <f t="shared" si="2"/>
        <v>4464.6173688736026</v>
      </c>
      <c r="M12" s="87">
        <f t="shared" si="2"/>
        <v>4561.1263972484949</v>
      </c>
      <c r="O12" s="90" t="s">
        <v>22</v>
      </c>
      <c r="P12" s="87">
        <v>2110.94</v>
      </c>
      <c r="Q12" s="87">
        <v>2399.11</v>
      </c>
      <c r="R12" s="87">
        <v>2744.55</v>
      </c>
      <c r="S12" s="87">
        <v>3156.7</v>
      </c>
      <c r="T12" s="87">
        <v>3466.47</v>
      </c>
      <c r="U12" s="88">
        <v>3848.85</v>
      </c>
      <c r="V12" s="87">
        <v>4297.3</v>
      </c>
      <c r="W12" s="87">
        <v>4655.05</v>
      </c>
      <c r="X12" s="87">
        <v>4905.49</v>
      </c>
      <c r="Y12" s="87">
        <v>5071.32</v>
      </c>
      <c r="Z12" s="87">
        <v>5192.3500000000004</v>
      </c>
      <c r="AA12" s="88">
        <v>5304.59</v>
      </c>
      <c r="AB12" s="93"/>
      <c r="AC12" s="9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>
      <c r="O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Summary oil</vt:lpstr>
      <vt:lpstr>Actual</vt:lpstr>
      <vt:lpstr>2016 key data</vt:lpstr>
      <vt:lpstr>2017</vt:lpstr>
      <vt:lpstr>2018</vt:lpstr>
      <vt:lpstr>2019</vt:lpstr>
      <vt:lpstr>2020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DavidMi</dc:creator>
  <cp:lastModifiedBy>DavidMi</cp:lastModifiedBy>
  <dcterms:created xsi:type="dcterms:W3CDTF">2020-09-24T15:05:31Z</dcterms:created>
  <dcterms:modified xsi:type="dcterms:W3CDTF">2020-09-24T18:29:08Z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{C820B42C-6FAB-4330-9BB0-B55918B37797}</vt:lpwstr>
  </property>
</Properties>
</file>