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o Nikolov\Desktop\Private Docs\Clever Solution\Clever_Docs\For Website &amp; Brochure\"/>
    </mc:Choice>
  </mc:AlternateContent>
  <xr:revisionPtr revIDLastSave="0" documentId="13_ncr:1_{077D16A9-937C-4EEB-A0E7-2E2E4945899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Конвектомати" sheetId="1" r:id="rId1"/>
    <sheet name="Speed Ovens" sheetId="2" r:id="rId2"/>
    <sheet name="Мулифункционални тигани" sheetId="3" r:id="rId3"/>
    <sheet name="Sous-Vide уреди" sheetId="4" r:id="rId4"/>
    <sheet name="Equipment (5)" sheetId="6" r:id="rId5"/>
  </sheets>
  <definedNames>
    <definedName name="_xlnm.Print_Area" localSheetId="4">'Equipment (5)'!$A$1:$J$26</definedName>
    <definedName name="_xlnm.Print_Area" localSheetId="3">'Sous-Vide уреди'!$A$1:$J$35</definedName>
    <definedName name="_xlnm.Print_Area" localSheetId="1">'Speed Ovens'!$A$1:$J$31</definedName>
    <definedName name="_xlnm.Print_Area" localSheetId="0">Конвектомати!$A$1:$J$76</definedName>
    <definedName name="_xlnm.Print_Area" localSheetId="2">'Мулифункционални тигани'!$A$1:$J$43</definedName>
    <definedName name="_xlnm.Print_Titles" localSheetId="4">'Equipment (5)'!$8:$8</definedName>
    <definedName name="_xlnm.Print_Titles" localSheetId="3">'Sous-Vide уреди'!$8:$8</definedName>
    <definedName name="_xlnm.Print_Titles" localSheetId="1">'Speed Ovens'!$8:$8</definedName>
    <definedName name="_xlnm.Print_Titles" localSheetId="0">Конвектомати!$6:$6</definedName>
    <definedName name="_xlnm.Print_Titles" localSheetId="2">'Мулифункционални тигани'!$7:$7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L16" i="4"/>
  <c r="M16" i="4" s="1"/>
  <c r="O16" i="4" s="1"/>
  <c r="P16" i="4" s="1"/>
  <c r="N15" i="4"/>
  <c r="L15" i="4"/>
  <c r="M15" i="4" s="1"/>
  <c r="O15" i="4" s="1"/>
  <c r="P15" i="4"/>
  <c r="N14" i="4"/>
  <c r="M14" i="4"/>
  <c r="O14" i="4" s="1"/>
  <c r="P14" i="4" s="1"/>
  <c r="L14" i="4"/>
  <c r="N13" i="4"/>
  <c r="L13" i="4"/>
  <c r="M13" i="4" s="1"/>
  <c r="N12" i="4"/>
  <c r="L12" i="4"/>
  <c r="M12" i="4" s="1"/>
  <c r="N11" i="4"/>
  <c r="L11" i="4"/>
  <c r="M11" i="4" s="1"/>
  <c r="O11" i="4" s="1"/>
  <c r="P11" i="4" s="1"/>
  <c r="N10" i="4"/>
  <c r="L10" i="4"/>
  <c r="M10" i="4" s="1"/>
  <c r="O10" i="4" s="1"/>
  <c r="P10" i="4"/>
  <c r="A10" i="4"/>
  <c r="A11" i="4" s="1"/>
  <c r="A12" i="4" s="1"/>
  <c r="A13" i="4" s="1"/>
  <c r="A14" i="4" s="1"/>
  <c r="N9" i="4"/>
  <c r="L9" i="4"/>
  <c r="M9" i="4" s="1"/>
  <c r="O9" i="4" s="1"/>
  <c r="P9" i="4" s="1"/>
  <c r="O12" i="4" l="1"/>
  <c r="P12" i="4" s="1"/>
  <c r="A15" i="4"/>
  <c r="A16" i="4" s="1"/>
  <c r="O13" i="4"/>
  <c r="P13" i="4" s="1"/>
  <c r="O9" i="6" l="1"/>
  <c r="N9" i="6"/>
  <c r="M9" i="6"/>
  <c r="L9" i="6"/>
  <c r="J9" i="6"/>
  <c r="P9" i="6" s="1"/>
  <c r="H9" i="6"/>
  <c r="A18" i="3"/>
  <c r="L18" i="3"/>
  <c r="M18" i="3" s="1"/>
  <c r="N18" i="3"/>
  <c r="O18" i="3" l="1"/>
  <c r="P18" i="3" s="1"/>
  <c r="A28" i="3"/>
  <c r="N28" i="3"/>
  <c r="L28" i="3"/>
  <c r="M28" i="3" s="1"/>
  <c r="O28" i="3" s="1"/>
  <c r="P28" i="3" s="1"/>
  <c r="H28" i="3"/>
  <c r="N26" i="3"/>
  <c r="L26" i="3"/>
  <c r="M26" i="3" s="1"/>
  <c r="O26" i="3" l="1"/>
  <c r="P26" i="3" s="1"/>
  <c r="A19" i="3"/>
  <c r="N20" i="3"/>
  <c r="L20" i="3"/>
  <c r="M20" i="3" s="1"/>
  <c r="N21" i="3"/>
  <c r="L21" i="3"/>
  <c r="M21" i="3" s="1"/>
  <c r="N19" i="3"/>
  <c r="L19" i="3"/>
  <c r="M19" i="3" s="1"/>
  <c r="O19" i="3" s="1"/>
  <c r="P19" i="3" s="1"/>
  <c r="N12" i="3"/>
  <c r="L12" i="3"/>
  <c r="M12" i="3" s="1"/>
  <c r="O12" i="3" s="1"/>
  <c r="P12" i="3" s="1"/>
  <c r="N10" i="3"/>
  <c r="L10" i="3"/>
  <c r="M10" i="3" s="1"/>
  <c r="O10" i="3" s="1"/>
  <c r="P10" i="3" s="1"/>
  <c r="N8" i="3"/>
  <c r="L8" i="3"/>
  <c r="M8" i="3" s="1"/>
  <c r="O8" i="3" s="1"/>
  <c r="P8" i="3" s="1"/>
  <c r="O20" i="3" l="1"/>
  <c r="P20" i="3" s="1"/>
  <c r="A20" i="3"/>
  <c r="A21" i="3" s="1"/>
  <c r="O21" i="3"/>
  <c r="P21" i="3" s="1"/>
  <c r="N13" i="2" l="1"/>
  <c r="L13" i="2"/>
  <c r="M13" i="2" s="1"/>
  <c r="O13" i="2" s="1"/>
  <c r="P13" i="2"/>
  <c r="A13" i="2"/>
  <c r="N11" i="2"/>
  <c r="L11" i="2"/>
  <c r="M11" i="2" s="1"/>
  <c r="O11" i="2" s="1"/>
  <c r="A11" i="2"/>
  <c r="N9" i="2"/>
  <c r="L9" i="2"/>
  <c r="M9" i="2" s="1"/>
  <c r="A9" i="2"/>
  <c r="A54" i="1"/>
  <c r="N54" i="1"/>
  <c r="L54" i="1"/>
  <c r="M54" i="1" s="1"/>
  <c r="O54" i="1" s="1"/>
  <c r="H54" i="1"/>
  <c r="J54" i="1" s="1"/>
  <c r="A50" i="1"/>
  <c r="A52" i="1" s="1"/>
  <c r="N50" i="1"/>
  <c r="L50" i="1"/>
  <c r="M50" i="1" s="1"/>
  <c r="O50" i="1" s="1"/>
  <c r="H50" i="1"/>
  <c r="J50" i="1" s="1"/>
  <c r="P50" i="1" s="1"/>
  <c r="N52" i="1"/>
  <c r="L52" i="1"/>
  <c r="M52" i="1" s="1"/>
  <c r="O52" i="1" s="1"/>
  <c r="H52" i="1"/>
  <c r="J52" i="1" s="1"/>
  <c r="P52" i="1" s="1"/>
  <c r="N47" i="1"/>
  <c r="L47" i="1"/>
  <c r="M47" i="1" s="1"/>
  <c r="O47" i="1" s="1"/>
  <c r="H47" i="1"/>
  <c r="J47" i="1" s="1"/>
  <c r="P47" i="1" s="1"/>
  <c r="N44" i="1"/>
  <c r="L44" i="1"/>
  <c r="M44" i="1" s="1"/>
  <c r="O44" i="1" s="1"/>
  <c r="H44" i="1"/>
  <c r="J44" i="1" s="1"/>
  <c r="P44" i="1" s="1"/>
  <c r="A44" i="1"/>
  <c r="A47" i="1" s="1"/>
  <c r="O9" i="2" l="1"/>
  <c r="P9" i="2" s="1"/>
  <c r="P11" i="2"/>
  <c r="P54" i="1"/>
  <c r="A28" i="1" l="1"/>
  <c r="A30" i="1" s="1"/>
  <c r="A32" i="1" s="1"/>
  <c r="A34" i="1" s="1"/>
  <c r="A36" i="1" s="1"/>
  <c r="N28" i="1"/>
  <c r="L28" i="1"/>
  <c r="M28" i="1" s="1"/>
  <c r="N30" i="1"/>
  <c r="L30" i="1"/>
  <c r="M30" i="1" s="1"/>
  <c r="O30" i="1" s="1"/>
  <c r="P30" i="1"/>
  <c r="A38" i="1" l="1"/>
  <c r="O28" i="1"/>
  <c r="P28" i="1" s="1"/>
  <c r="N38" i="1" l="1"/>
  <c r="L38" i="1"/>
  <c r="M38" i="1" s="1"/>
  <c r="O38" i="1" s="1"/>
  <c r="N36" i="1"/>
  <c r="L36" i="1"/>
  <c r="M36" i="1" s="1"/>
  <c r="O36" i="1" s="1"/>
  <c r="P36" i="1" s="1"/>
  <c r="N26" i="1"/>
  <c r="L26" i="1"/>
  <c r="M26" i="1" s="1"/>
  <c r="N34" i="1"/>
  <c r="L34" i="1"/>
  <c r="M34" i="1" s="1"/>
  <c r="N32" i="1"/>
  <c r="L32" i="1"/>
  <c r="M32" i="1" s="1"/>
  <c r="O26" i="1" l="1"/>
  <c r="P26" i="1" s="1"/>
  <c r="P38" i="1"/>
  <c r="O34" i="1"/>
  <c r="P34" i="1" s="1"/>
  <c r="O32" i="1"/>
  <c r="P32" i="1" s="1"/>
  <c r="A9" i="1" l="1"/>
  <c r="A11" i="1" s="1"/>
  <c r="A13" i="1" s="1"/>
  <c r="A15" i="1" s="1"/>
  <c r="A17" i="1" s="1"/>
  <c r="A19" i="1" s="1"/>
  <c r="N15" i="1"/>
  <c r="L15" i="1"/>
  <c r="M15" i="1" s="1"/>
  <c r="N19" i="1"/>
  <c r="L19" i="1"/>
  <c r="M19" i="1" s="1"/>
  <c r="N17" i="1"/>
  <c r="L17" i="1"/>
  <c r="M17" i="1" s="1"/>
  <c r="N7" i="1"/>
  <c r="L7" i="1"/>
  <c r="M7" i="1" s="1"/>
  <c r="N13" i="1"/>
  <c r="L13" i="1"/>
  <c r="M13" i="1" s="1"/>
  <c r="N11" i="1"/>
  <c r="L11" i="1"/>
  <c r="M11" i="1" s="1"/>
  <c r="N9" i="1"/>
  <c r="L9" i="1"/>
  <c r="M9" i="1" s="1"/>
  <c r="H9" i="1"/>
  <c r="J9" i="1" s="1"/>
  <c r="O15" i="1" l="1"/>
  <c r="P15" i="1" s="1"/>
  <c r="O17" i="1"/>
  <c r="P17" i="1" s="1"/>
  <c r="O19" i="1"/>
  <c r="P19" i="1" s="1"/>
  <c r="O7" i="1"/>
  <c r="P7" i="1" s="1"/>
  <c r="O13" i="1"/>
  <c r="P13" i="1" s="1"/>
  <c r="O9" i="1"/>
  <c r="P9" i="1"/>
  <c r="O11" i="1"/>
  <c r="P11" i="1" s="1"/>
</calcChain>
</file>

<file path=xl/sharedStrings.xml><?xml version="1.0" encoding="utf-8"?>
<sst xmlns="http://schemas.openxmlformats.org/spreadsheetml/2006/main" count="246" uniqueCount="136">
  <si>
    <t>№</t>
  </si>
  <si>
    <t>ИЗДЕЛИЕ</t>
  </si>
  <si>
    <t>ЗАХРАНВАНЕ
/</t>
  </si>
  <si>
    <t>РАЗМЕРИ   
(мм)</t>
  </si>
  <si>
    <t>ТО (%)</t>
  </si>
  <si>
    <t>БР.</t>
  </si>
  <si>
    <t>ПРОИЗХОД</t>
  </si>
  <si>
    <t>Ед. Цена ExW</t>
  </si>
  <si>
    <t>Ед. цена франко склад INTRAMA</t>
  </si>
  <si>
    <t>Колич.</t>
  </si>
  <si>
    <t>Покупна стойност</t>
  </si>
  <si>
    <t>Коефициент на ценообраз.</t>
  </si>
  <si>
    <r>
      <t>ЕД. ЦЕНА   
след ТО (</t>
    </r>
    <r>
      <rPr>
        <b/>
        <sz val="10"/>
        <rFont val="Aptos Narrow"/>
        <charset val="204"/>
      </rPr>
      <t>€</t>
    </r>
    <r>
      <rPr>
        <b/>
        <sz val="10"/>
        <rFont val="Century Gothic"/>
        <family val="2"/>
        <charset val="204"/>
      </rPr>
      <t>)</t>
    </r>
  </si>
  <si>
    <t>СУМА   
(€)</t>
  </si>
  <si>
    <t>ЕД. ЦЕНА   
(€)</t>
  </si>
  <si>
    <t>0.25kW/ 230V</t>
  </si>
  <si>
    <t>NikiInox - Greece</t>
  </si>
  <si>
    <t>700х780х2150</t>
  </si>
  <si>
    <r>
      <rPr>
        <b/>
        <sz val="10.5"/>
        <rFont val="Arial Narrow"/>
        <family val="2"/>
      </rPr>
      <t xml:space="preserve">Хладилен шкаф GN-2/1, среднотемпературен, </t>
    </r>
    <r>
      <rPr>
        <sz val="10.5"/>
        <rFont val="Arial Narrow"/>
        <family val="2"/>
      </rPr>
      <t xml:space="preserve">
- изработен от неръждаема стомана 18/10, AISI 304
- Работна температура: -1ºC ÷ +8ºC при температура в помещението до 38ºC.
- Сменяем херметичен Heavy duty компресор на Cubigel - Spain.
- 60-mm дебелина на панелите с плътност на изолационния материал 38÷40кг/м3</t>
    </r>
    <r>
      <rPr>
        <vertAlign val="superscript"/>
        <sz val="10.5"/>
        <rFont val="Arial Narrow"/>
        <family val="2"/>
      </rPr>
      <t>.</t>
    </r>
    <r>
      <rPr>
        <sz val="10.5"/>
        <rFont val="Arial Narrow"/>
        <family val="2"/>
      </rPr>
      <t xml:space="preserve">
- Динамично охлаждане. 
- Меден изпарител с алуминиеви пера.
- Изпарител с покритие против корозия
- Електронен контрол на температура и размразяване с дисплей.
- Автоматично изпаряване на водата при размразяване.
- Врата с механизъм за самозатваряне.
- Оборудване: 3бр. 2/1-GN рафтове от стомана с PVC покритие, регулируеми във височина.
- Крака от неръждаема стомана (№2303008) с регулация на височината за лесна и удобна нивелация - 4бр.
- Обем: 657 литра  
М</t>
    </r>
    <r>
      <rPr>
        <b/>
        <sz val="10.5"/>
        <rFont val="Arial Narrow"/>
        <family val="2"/>
      </rPr>
      <t>од</t>
    </r>
    <r>
      <rPr>
        <sz val="10.5"/>
        <rFont val="Arial Narrow"/>
        <family val="2"/>
      </rPr>
      <t xml:space="preserve">ел: </t>
    </r>
    <r>
      <rPr>
        <b/>
        <sz val="10.5"/>
        <rFont val="Arial Narrow"/>
        <family val="2"/>
        <charset val="204"/>
      </rPr>
      <t xml:space="preserve">TH D1 070M </t>
    </r>
    <r>
      <rPr>
        <sz val="10.5"/>
        <rFont val="Arial Narrow"/>
        <family val="2"/>
      </rPr>
      <t>(T0TH.80070R.0)</t>
    </r>
  </si>
  <si>
    <t>ТЕХНОЛОГИЧНО ОБОРУДВАНЕ</t>
  </si>
  <si>
    <t>Конвектомати RATIONAL</t>
  </si>
  <si>
    <t>Конвектомати ELOMA</t>
  </si>
  <si>
    <t xml:space="preserve">RATIONAL - Germany </t>
  </si>
  <si>
    <t>850х842х804</t>
  </si>
  <si>
    <t xml:space="preserve">18,9kW/ 400V
3 NAC 50/60Hz
</t>
  </si>
  <si>
    <t>850х842х1064</t>
  </si>
  <si>
    <t xml:space="preserve">10,8kW/ 400V
3 NAC 50/60Hz
</t>
  </si>
  <si>
    <t xml:space="preserve">5,7kW/ 415V
</t>
  </si>
  <si>
    <t>655х555х594</t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</si>
  <si>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XS
</t>
    </r>
    <r>
      <rPr>
        <sz val="10.5"/>
        <rFont val="Arial Narrow"/>
        <family val="2"/>
        <charset val="204"/>
      </rPr>
      <t>Гъвкав, високопроизводителен и интелигентен уред за готвене, с автоматични  режими за обработки на птици, месо, риба, ястия и десерти с яица, гарнитури и зеленчуци, печива и сладкарски изделия, довършителни обработки и регенерация, както и методи на готвене като печене, задушаване, гриловане, Sous-Vide и нискотемпературно готвене и др. Покрива повечето процеси на готвене, използвани в професионалните кухни.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система за готвене по нива , която организира интелигентно и гъвкаво производствения процес.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свръхбързото междинно почистване само за 12 минути.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30° до 130°С.
- Режим горещ въздух от 30° до 300°С с възможност за редуциране на отделената от продуктите влага. 
- Комбиниран режим от пара + горещ въздух от 30° до 300°С.
- Система за редуцирана употреба на енергия. Интегриран брояч за разходваната енергия при всеки процес.
- Нощно готвене
- Тройно остъклена врата с вградено интелигентно LED осветление, спомагащи за минимизиране на разхода на енергия.
- Капацитет: 6х 2/3-GN, надлъжно разположени
- Тегло: 73.0 кг
Модел: </t>
    </r>
    <r>
      <rPr>
        <b/>
        <sz val="10.5"/>
        <rFont val="Arial Narrow"/>
        <family val="2"/>
        <charset val="204"/>
      </rPr>
      <t>iCP XS
(Изтеглете  информационен лист с ПОДРОБНИ характеристики за модела)</t>
    </r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</si>
  <si>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6-11
</t>
    </r>
    <r>
      <rPr>
        <sz val="10.5"/>
        <rFont val="Arial Narrow"/>
        <family val="2"/>
        <charset val="204"/>
      </rPr>
      <t>Гъвкав и интелигентен уред за готвене, с автоматични  режими за обработки на птици, месо, риба, ястия и десерти с яица, гарнитури и зеленчуци, печива и сладкарски изделия, довършителни обработки и регенерация, както и методи на готвене като печене, задушаване, гриловане, Sous-Vide и нискотемпературно готвене и др. Покрива повечето процеси на готвене, използвани в професионалните кухни.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 с автоматични корекции при необнодимост.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система за готвене на продукти по нива, която организира интелигентно и гъвкаво производствения процес.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 междинно почистване с препарат, само за 12 минути!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</t>
    </r>
    <r>
      <rPr>
        <b/>
        <sz val="10.5"/>
        <rFont val="Arial Narrow"/>
        <family val="2"/>
        <charset val="204"/>
      </rPr>
      <t>30° до 130°С</t>
    </r>
    <r>
      <rPr>
        <sz val="10.5"/>
        <rFont val="Arial Narrow"/>
        <family val="2"/>
        <charset val="204"/>
      </rPr>
      <t xml:space="preserve">.
- Режим горещ въздух </t>
    </r>
    <r>
      <rPr>
        <b/>
        <sz val="10.5"/>
        <rFont val="Arial Narrow"/>
        <family val="2"/>
        <charset val="204"/>
      </rPr>
      <t>от 30° до 300°С</t>
    </r>
    <r>
      <rPr>
        <sz val="10.5"/>
        <rFont val="Arial Narrow"/>
        <family val="2"/>
        <charset val="204"/>
      </rPr>
      <t xml:space="preserve"> с възможност за редуциране на отделената от продуктите влага. 
- Комбиниран режим от пара + горещ въздух </t>
    </r>
    <r>
      <rPr>
        <b/>
        <sz val="10.5"/>
        <rFont val="Arial Narrow"/>
        <family val="2"/>
        <charset val="204"/>
      </rPr>
      <t>от 30° до 300°С</t>
    </r>
    <r>
      <rPr>
        <sz val="10.5"/>
        <rFont val="Arial Narrow"/>
        <family val="2"/>
        <charset val="204"/>
      </rPr>
      <t xml:space="preserve">.
- Система за редуцирана употреба на енергия. Интегриран брояч за разходваната енергия при всеки процес.
- Нощно готвене
- Тройно остъклена врата с вградено LED осветление, спомагащи за минимизиране на разхода на енергия.
- Интелигентно LED осветление със сигнализация на реда с готов продукт.
- Капацитет: 6х 1/1-GN, надлъжно разположени
- Разстояние между водачите: 68мм.
- Тегло: 99,0 кг
Модел: </t>
    </r>
    <r>
      <rPr>
        <b/>
        <sz val="10.5"/>
        <rFont val="Arial Narrow"/>
        <family val="2"/>
        <charset val="204"/>
      </rPr>
      <t>iCP 6-1/1
(За ПОДРОБНИ характеристики на модела изтеглете   информационен лист)</t>
    </r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</si>
  <si>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10-11
</t>
    </r>
    <r>
      <rPr>
        <sz val="10.5"/>
        <rFont val="Arial Narrow"/>
        <family val="2"/>
        <charset val="204"/>
      </rPr>
      <t>Гъвкав и интелигентен уред за готвене, с автоматични  режими за обработки на птици, месо, риба, ястия и десерти с яица, гарнитури и зеленчуци, печива и сладкарски изделия, довършителни обработки и регенерация, както и методи на готвене като печене, задушаване, гриловане, Sous-Vide и нискотемпературно готвене и др. Покрива повечето процеси на готвене, използвани в професионалните кухни.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климата, с автоматични корекции при необнодимост.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система за готвене по нива , която организира интелигентно и гъвкаво производствения процес.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свръхбързото междинно почистване с препарат, само за 12 минути!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30° до 130°С.
- Режим горещ въздух от 30° до 300°С с възможност за редуциране на отделената от продуктите влага. 
- Комбиниран режим от пара + горещ въздух от 30° до 300°С.
- Система за редуцирана употреба на енергия. Интегриран брояч за разходваната енергия при всеки процес.
- Нощно готвене без нужда от надзор.
- Тройно остъклена врата с вградено LED осветление, спомагащи за минимизиране на разхода на енергия.
- Интелигентно LED осветление със сигнализация на реда с готов продукт.
- Капацитет: 10х 1/1-GN, надлъжно разположени
- Разстояние между водачите: 68мм.
- Тегло: 127.0 кг
Модел: </t>
    </r>
    <r>
      <rPr>
        <b/>
        <sz val="10.5"/>
        <rFont val="Arial Narrow"/>
        <family val="2"/>
        <charset val="204"/>
      </rPr>
      <t>iCP 10-1/1
(За ПОДРОБНИ характеристики на модела изтеглете   информационен лист)</t>
    </r>
  </si>
  <si>
    <t>1072х1042х1014</t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</si>
  <si>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10-11 Bakery
</t>
    </r>
    <r>
      <rPr>
        <sz val="10.5"/>
        <rFont val="Arial Narrow"/>
        <family val="2"/>
        <charset val="204"/>
      </rPr>
      <t>Гъвкав, високопроизводителен и интелигентен уред за готвене. Покрива повечето процеси на готвене, използвани в професионалните кухни. В допълнение към кулинарията, където уредите на RATIONAL са доказано най-добрия специалист, iCombi PRO е идеален и за печива. Няма значение дали печивата Ви са сладки или солени, малки или големи, пресни или замразени, сурови или полуфабрикат - iCombi PRO е оборудван с всички основни функции, така че вашите печени изделия да изглеждат перфектно и да имат отличен вкус. Всеки може да бъде пекар- професионалист сега! Всичко, което трябва да направите е да посочите желания краен резултат. 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система за готвене по нива , която организира интелигентно и гъвкаво производствения процес.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свръхбързото междинно почистване само за 12 минути.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30° до 130°С.
- Режим горещ въздух от 30° до 300°С с възможност за редуциране на отделената от продуктите влага. 
- Комбиниран режим от пара + горещ въздух от 30° до 300°С.
- Система за редуцирана употреба на енергия. Интегриран брояч за разходваната енергия при всеки процес.
- Нощно готвене
- Тройно остъклена врата с вградено интелигентно LED осветление, спомагащи за минимизиране на разхода на енергия.
- Капацитет: 8х 600/400mm-EN, надлъжно разположени
- Тегло: 130,0 кг
Модел: </t>
    </r>
    <r>
      <rPr>
        <b/>
        <sz val="10.5"/>
        <rFont val="Arial Narrow"/>
        <family val="2"/>
        <charset val="204"/>
      </rPr>
      <t>iCP 10-1/1 Bakery
(За ПОДРОБНИ характеристики на модела изтеглете   информационен лист)</t>
    </r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</si>
  <si>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10-21
</t>
    </r>
    <r>
      <rPr>
        <sz val="10.5"/>
        <rFont val="Arial Narrow"/>
        <family val="2"/>
        <charset val="204"/>
      </rPr>
      <t>Гъвкав, високопроизводителен и интелигентен уред за готвене, с автоматични  режими за обработки на птици, месо, риба, ястия и десерти с яица, гарнитури и зеленчуци, печива и сладкарски изделия, довършителни обработки и регенерация, както и методи на готвене като печене, задушаване, гриловане, Sous-Vide и нискотемпературно готвене и др. Покрива повечето процеси на готвене, използвани в професионалните кухни.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система за готвене по нива , която организира интелигентно и гъвкаво производствения процес.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свръхбързото междинно почистване само за 12 минути.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30° до 130°С.
- Режим горещ въздух от 30° до 300°С с възможност за редуциране на отделената от продуктите влага. 
- Комбиниран режим от пара + горещ въздух от 30° до 300°С.
- Система за редуцирана употреба на енергия. Интегриран брояч за разходваната енергия при всеки процес.
- Нощно готвене
- Тройно остъклена врата с вградено интелигентно LED осветление, спомагащи за минимизиране на разхода на енергия.
- Капацитет: 10х 2/1-GN  надлъжно разположени (или 20х 1/1-GN),
- Разстояние между водачите: 68мм.
- Тегло: 179,0 кг
Модел: </t>
    </r>
    <r>
      <rPr>
        <b/>
        <sz val="10.5"/>
        <rFont val="Arial Narrow"/>
        <family val="2"/>
        <charset val="204"/>
      </rPr>
      <t>iCP 10-2/1
(За ПОДРОБНИ характеристики на модела изтеглете   информационен лист)</t>
    </r>
  </si>
  <si>
    <t xml:space="preserve">18,9kW/ 400V
3 NAC 50/60Hz
</t>
  </si>
  <si>
    <t xml:space="preserve">37,4kW/ 400V
3 NAC 50/60Hz
</t>
  </si>
  <si>
    <t>877х913х1807</t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</si>
  <si>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2"/>
        <color indexed="10"/>
        <rFont val="Arial Narrow"/>
        <family val="2"/>
        <charset val="204"/>
      </rPr>
      <t>i</t>
    </r>
    <r>
      <rPr>
        <b/>
        <sz val="10.5"/>
        <color indexed="56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PRO® 20-11
</t>
    </r>
    <r>
      <rPr>
        <sz val="10.5"/>
        <rFont val="Arial Narrow"/>
        <family val="2"/>
        <charset val="204"/>
      </rPr>
      <t>Гъвкав, високопроизводителен и интелигентен уред за готвене, с автоматични  режими за обработки на птици, месо, риба, ястия и десерти с яица, гарнитури и зеленчуци, печива и сладкарски изделия, довършителни обработки и регенерация, както и методи на готвене като печене, задушаване, гриловане, Sous-Vide и нискотемпературно готвене и др. Покрива повечето процеси на готвене, използвани в професионалните кухни.
- Разполага със следните интелигентни асистенти:</t>
    </r>
    <r>
      <rPr>
        <b/>
        <sz val="10.5"/>
        <rFont val="Arial Narrow"/>
        <family val="2"/>
      </rPr>
      <t xml:space="preserve">
 iDensityControl </t>
    </r>
    <r>
      <rPr>
        <sz val="10.5"/>
        <rFont val="Arial Narrow"/>
        <family val="2"/>
        <charset val="204"/>
      </rPr>
      <t>- интелигентната система за оптимално управление на климата във всяка точка на камерата.</t>
    </r>
    <r>
      <rPr>
        <b/>
        <sz val="10.5"/>
        <rFont val="Arial Narrow"/>
        <family val="2"/>
      </rPr>
      <t xml:space="preserve">
 iCookingSuite</t>
    </r>
    <r>
      <rPr>
        <sz val="10.5"/>
        <rFont val="Arial Narrow"/>
        <family val="2"/>
        <charset val="204"/>
      </rPr>
      <t xml:space="preserve"> - Интелигентните сензори </t>
    </r>
    <r>
      <rPr>
        <b/>
        <sz val="10.5"/>
        <color theme="3" tint="-0.249977111117893"/>
        <rFont val="Arial Narrow"/>
        <family val="2"/>
        <charset val="204"/>
      </rPr>
      <t>автоматично разпознават размера, количеството и състоянието на храната, а системата сама прави нужните корекции за постигане на желания резултат</t>
    </r>
    <r>
      <rPr>
        <b/>
        <sz val="10.5"/>
        <rFont val="Arial Narrow"/>
        <family val="2"/>
      </rPr>
      <t xml:space="preserve">.
 iProductionManager </t>
    </r>
    <r>
      <rPr>
        <sz val="10.5"/>
        <rFont val="Arial Narrow"/>
        <family val="2"/>
        <charset val="204"/>
      </rPr>
      <t xml:space="preserve">- </t>
    </r>
    <r>
      <rPr>
        <b/>
        <sz val="10.5"/>
        <color theme="3" tint="-0.249977111117893"/>
        <rFont val="Arial Narrow"/>
        <family val="2"/>
        <charset val="204"/>
      </rPr>
      <t>организатор на производствения процес по зададени от вас признаци и система за готвене по нива с идивидуален мониторинг на всеки ред</t>
    </r>
    <r>
      <rPr>
        <sz val="10.5"/>
        <rFont val="Arial Narrow"/>
        <family val="2"/>
        <charset val="204"/>
      </rPr>
      <t xml:space="preserve">.
 </t>
    </r>
    <r>
      <rPr>
        <b/>
        <sz val="10.5"/>
        <rFont val="Arial Narrow"/>
        <family val="2"/>
        <charset val="204"/>
      </rPr>
      <t>iCareSystem</t>
    </r>
    <r>
      <rPr>
        <sz val="10.5"/>
        <rFont val="Arial Narrow"/>
        <family val="2"/>
        <charset val="204"/>
      </rPr>
      <t xml:space="preserve"> - интелигентната система за почистване и отстраняване на отлагания и варовик. Разполагате с 9 програми за почистване, включващи свръхбързото</t>
    </r>
    <r>
      <rPr>
        <b/>
        <sz val="10.5"/>
        <color theme="3" tint="-0.249977111117893"/>
        <rFont val="Arial Narrow"/>
        <family val="2"/>
        <charset val="204"/>
      </rPr>
      <t xml:space="preserve"> междинно почистване с препарат само за 12 минути</t>
    </r>
    <r>
      <rPr>
        <sz val="10.5"/>
        <rFont val="Arial Narrow"/>
        <family val="2"/>
        <charset val="204"/>
      </rPr>
      <t>.</t>
    </r>
    <r>
      <rPr>
        <b/>
        <sz val="10.5"/>
        <rFont val="Arial Narrow"/>
        <family val="2"/>
      </rPr>
      <t xml:space="preserve">
iCombi Pro</t>
    </r>
    <r>
      <rPr>
        <sz val="10.5"/>
        <rFont val="Arial Narrow"/>
        <family val="2"/>
        <charset val="204"/>
      </rPr>
      <t xml:space="preserve"> може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парен генератор от 30° до 130°С.
- Режим горещ въздух от</t>
    </r>
    <r>
      <rPr>
        <b/>
        <sz val="10.5"/>
        <color theme="3" tint="-0.249977111117893"/>
        <rFont val="Arial Narrow"/>
        <family val="2"/>
        <charset val="204"/>
      </rPr>
      <t xml:space="preserve"> 30° до 300°С</t>
    </r>
    <r>
      <rPr>
        <sz val="10.5"/>
        <rFont val="Arial Narrow"/>
        <family val="2"/>
        <charset val="204"/>
      </rPr>
      <t xml:space="preserve"> с възможност за редуциране на отделената от продуктите влага. 
- Комбиниран режим от пара + горещ въздух от </t>
    </r>
    <r>
      <rPr>
        <b/>
        <sz val="10.5"/>
        <color theme="3" tint="-0.249977111117893"/>
        <rFont val="Arial Narrow"/>
        <family val="2"/>
        <charset val="204"/>
      </rPr>
      <t>30° до 300°С</t>
    </r>
    <r>
      <rPr>
        <sz val="10.5"/>
        <rFont val="Arial Narrow"/>
        <family val="2"/>
        <charset val="204"/>
      </rPr>
      <t xml:space="preserve">.
- Система за редуцирана употреба на енергия. Интегриран брояч за разходваната енергия при всеки процес.
- </t>
    </r>
    <r>
      <rPr>
        <b/>
        <sz val="10.5"/>
        <color theme="3" tint="-0.249977111117893"/>
        <rFont val="Arial Narrow"/>
        <family val="2"/>
        <charset val="204"/>
      </rPr>
      <t>Оптимизирано нощно готвене без нужда от надзор</t>
    </r>
    <r>
      <rPr>
        <sz val="10.5"/>
        <rFont val="Arial Narrow"/>
        <family val="2"/>
        <charset val="204"/>
      </rPr>
      <t xml:space="preserve">.
- Тройно остъклена врата с вградено интелигентно LED осветление, спомагащи за минимизиране на разхода на енергия.
- Капацитет: </t>
    </r>
    <r>
      <rPr>
        <b/>
        <sz val="10.5"/>
        <rFont val="Arial Narrow"/>
        <family val="2"/>
        <charset val="204"/>
      </rPr>
      <t>20х 1/1-GN</t>
    </r>
    <r>
      <rPr>
        <sz val="10.5"/>
        <rFont val="Arial Narrow"/>
        <family val="2"/>
        <charset val="204"/>
      </rPr>
      <t xml:space="preserve">, </t>
    </r>
    <r>
      <rPr>
        <b/>
        <sz val="10.5"/>
        <color theme="3" tint="-0.249977111117893"/>
        <rFont val="Arial Narrow"/>
        <family val="2"/>
        <charset val="204"/>
      </rPr>
      <t>надлъжно разположени, с възможност за употреба и на по-малки GN съдове</t>
    </r>
    <r>
      <rPr>
        <sz val="10.5"/>
        <rFont val="Arial Narrow"/>
        <family val="2"/>
        <charset val="204"/>
      </rPr>
      <t xml:space="preserve">.
- В комплект с 1бр. количка/ мобилна структура за зареждане, от неръждаема стомана AISI 304.
- Тегло: 263.0 кг
Модел: </t>
    </r>
    <r>
      <rPr>
        <b/>
        <sz val="10.5"/>
        <rFont val="Arial Narrow"/>
        <family val="2"/>
        <charset val="204"/>
      </rPr>
      <t>iCP 20-1/1
(За ПОДРОБНИ характеристики на модела изтеглете   информационен лист)</t>
    </r>
  </si>
  <si>
    <t xml:space="preserve">18,9kW/ 
380V
</t>
  </si>
  <si>
    <r>
      <rPr>
        <b/>
        <sz val="10.5"/>
        <rFont val="Arial Narrow"/>
        <family val="2"/>
      </rPr>
      <t xml:space="preserve">Електрически конвектомат </t>
    </r>
    <r>
      <rPr>
        <b/>
        <sz val="10.5"/>
        <color rgb="FFFF0000"/>
        <rFont val="Arial Narrow"/>
        <family val="2"/>
        <charset val="204"/>
      </rPr>
      <t>i</t>
    </r>
    <r>
      <rPr>
        <b/>
        <sz val="10.5"/>
        <color theme="3" tint="-0.249977111117893"/>
        <rFont val="Arial Narrow"/>
        <family val="2"/>
        <charset val="204"/>
      </rPr>
      <t>Combi</t>
    </r>
    <r>
      <rPr>
        <b/>
        <sz val="10.5"/>
        <rFont val="Arial Narrow"/>
        <family val="2"/>
      </rPr>
      <t xml:space="preserve"> Classic® 10-11 Е</t>
    </r>
    <r>
      <rPr>
        <sz val="10.5"/>
        <rFont val="Arial Narrow"/>
        <family val="2"/>
      </rPr>
      <t xml:space="preserve">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>:
- Класически вариант конвектомат разработен от RATIONAL за професионалисти, които предпочитат самостоятелно и ръчно да управляват процесите. Здрав, мощен, лесен за употреба, високопроизводителен и много ефективен. Разчита на Вашия опит и винаги предоставя желаните от вас резултати.
- Интуитивен интерфес с ясно разпопзнаваеми символи.
- Контролен панел с 4,3'' пълноцветен сензорен дисплей.
- Работа на пара от вграден парогенератор: от 30° до 130°С.
- Режим горещ въздух от 30° до 300°С с възможност за редуциране на отделената от продуктите влага. 
- Комбиниран режим от пара + горещ въздух от 30° до 300°С.
- Finishing® режим -  регенерация, довършване и затопляне на готови ястията с възможност за изграждане на банкетна система;
- Възможност за Sous-Vide и Нискотемпературно готвене.
- ClimaPlus Control за оптимален климат в камерата за готвене;
- Централен ротор - контролен ключ с „push“ функция, за избор на желаните настройки;
- 2 мощни вентилатора с реверсивен ход и пет (5) скорости.  
- Система за редуцирана употреба на енергия.
- Cool Down - за бързо охлаждане на камерата 
- Възможност за съхраните на до</t>
    </r>
    <r>
      <rPr>
        <b/>
        <sz val="10.5"/>
        <rFont val="Arial Narrow"/>
        <family val="2"/>
        <charset val="204"/>
      </rPr>
      <t xml:space="preserve"> 100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b/>
        <sz val="10.5"/>
        <rFont val="Arial Narrow"/>
        <family val="2"/>
        <charset val="204"/>
      </rPr>
      <t>12 стъпки</t>
    </r>
    <r>
      <rPr>
        <sz val="10.5"/>
        <rFont val="Arial Narrow"/>
        <family val="2"/>
      </rPr>
      <t xml:space="preserve">; 
- Вградено във вратата LED осветление
- Подвижни страници с водачи 
- Разстояние между водачите: 68мм.
- </t>
    </r>
    <r>
      <rPr>
        <u/>
        <sz val="10.5"/>
        <rFont val="Arial Narrow"/>
        <family val="2"/>
        <charset val="204"/>
      </rPr>
      <t>Автоматично почистване</t>
    </r>
    <r>
      <rPr>
        <sz val="10.5"/>
        <rFont val="Arial Narrow"/>
        <family val="2"/>
      </rPr>
      <t xml:space="preserve"> с 4 различни по интензитет и продължителност програми за измиване на камерата осъвършенствано с</t>
    </r>
    <r>
      <rPr>
        <b/>
        <sz val="10.5"/>
        <rFont val="Arial Narrow"/>
        <family val="2"/>
        <charset val="204"/>
      </rPr>
      <t xml:space="preserve"> CareControl®,</t>
    </r>
    <r>
      <rPr>
        <sz val="10.5"/>
        <rFont val="Arial Narrow"/>
        <family val="2"/>
      </rPr>
      <t xml:space="preserve"> за регулярно премахване на отлагания от котлен камък от парогенератора; 
- Капацитет: 10х 1/1 GN или 20х 1/2 GN и производни, (надлъжно разположение)
- Тегло: 121.0 кг
Модел: i</t>
    </r>
    <r>
      <rPr>
        <b/>
        <sz val="10.5"/>
        <rFont val="Arial Narrow"/>
        <family val="2"/>
      </rPr>
      <t>CC 10-11E
(За ПОДРОБНИ характеристики на модела изтеглете   информационен лист)</t>
    </r>
  </si>
  <si>
    <t xml:space="preserve">ELOMA - Germany </t>
  </si>
  <si>
    <t>925х805х840</t>
  </si>
  <si>
    <r>
      <rPr>
        <b/>
        <sz val="10.5"/>
        <rFont val="Arial Narrow"/>
        <family val="2"/>
      </rPr>
      <t xml:space="preserve">Електрически конвектомат серия MULTIMAX® 6-11 Е </t>
    </r>
    <r>
      <rPr>
        <sz val="10.5"/>
        <rFont val="Arial Narrow"/>
        <family val="2"/>
      </rPr>
      <t xml:space="preserve">
- Здрав, надежден, производителен и лесен за употреба.
- Класически модел, предназначен за опитни оператори опит, разчитащи на собствените си кулинарни познания и усет.
- Интуитивен интерфес с ясно разпопзнаваеми символи.
- Панел с 5'' пълноцветен сензорен дисплей (резистивен).
- 8 режима на работа в диапазон от 30° до 300°С с възможност за извличане на влагата от камерата. 
- Steptronic® - Патентована система за наситена свежа пара.
- SPS®: Система за защита от горещите пари
-</t>
    </r>
    <r>
      <rPr>
        <b/>
        <sz val="10.5"/>
        <rFont val="Arial Narrow"/>
        <family val="2"/>
        <charset val="204"/>
      </rPr>
      <t xml:space="preserve"> Multi-Еco-system</t>
    </r>
    <r>
      <rPr>
        <sz val="10.5"/>
        <rFont val="Arial Narrow"/>
        <family val="2"/>
      </rPr>
      <t xml:space="preserve"> – система за топлинна рекуперация намаляваща консумацията на енергия.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99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9 стъпки</t>
    </r>
    <r>
      <rPr>
        <sz val="10.5"/>
        <rFont val="Arial Narrow"/>
        <family val="2"/>
      </rPr>
      <t>; 
- Вътрешно осветление
- Подвижни страници с водачи 
- Разстояние между водачите: 67мм.
-</t>
    </r>
    <r>
      <rPr>
        <b/>
        <sz val="10.5"/>
        <rFont val="Arial Narrow"/>
        <family val="2"/>
        <charset val="204"/>
      </rPr>
      <t xml:space="preserve"> AUTOCLEAN®</t>
    </r>
    <r>
      <rPr>
        <sz val="10.5"/>
        <rFont val="Arial Narrow"/>
        <family val="2"/>
      </rPr>
      <t xml:space="preserve"> - Напълно автоматично почистване с автоматично дозиране на препаратите в зависимост от избраната програма. Икономично, безопасно и ефективно измиване на  камерата;  
- Запис и показания на HACCP данни.
- Отложен старт до 24 часа
- Многоточкова сонда за вътрешна температура на продукта
- Капацитет: 6 (+1) х 1/1 GN или 12х 1/2 GN и производни, (надлъжно разположение)
- Тегло: 120.0 кг
Модел: </t>
    </r>
    <r>
      <rPr>
        <b/>
        <sz val="10.5"/>
        <rFont val="Arial Narrow"/>
        <family val="2"/>
        <charset val="204"/>
      </rPr>
      <t>MULTIMAX 6-11E</t>
    </r>
    <r>
      <rPr>
        <b/>
        <sz val="10.5"/>
        <rFont val="Arial Narrow"/>
        <family val="2"/>
      </rPr>
      <t xml:space="preserve"> </t>
    </r>
    <r>
      <rPr>
        <sz val="10.5"/>
        <rFont val="Arial Narrow"/>
        <family val="2"/>
        <charset val="204"/>
      </rPr>
      <t>(code: EL6103001-2A)</t>
    </r>
    <r>
      <rPr>
        <b/>
        <sz val="10.5"/>
        <rFont val="Arial Narrow"/>
        <family val="2"/>
      </rPr>
      <t xml:space="preserve">
(За ПОДРОБНИ характеристики на модела изтеглете   информационен лист)</t>
    </r>
  </si>
  <si>
    <t xml:space="preserve">37,2kW/ 400V
3 NAC 50/60Hz
</t>
  </si>
  <si>
    <t xml:space="preserve">11,0kW/ 380V
3 NAC 50/60Hz
</t>
  </si>
  <si>
    <r>
      <rPr>
        <b/>
        <sz val="10.5"/>
        <rFont val="Arial Narrow"/>
        <family val="2"/>
      </rPr>
      <t xml:space="preserve">Електрически конвектомат серия MULTIMAX® 10-11 Е </t>
    </r>
    <r>
      <rPr>
        <sz val="10.5"/>
        <rFont val="Arial Narrow"/>
        <family val="2"/>
      </rPr>
      <t xml:space="preserve">
- Здрав, надежден, производителен и лесен за употреба.
- Класически модел, предназначен за опитни оператори опит, разчитащи на собствените си кулинарни познания и усет.
- Интуитивен интерфес с ясно разпопзнаваеми символи.
- Панел с 5'' пълноцветен сензорен дисплей (резистивен).
- 8 режима на работа в диапазон от 30° до 300°С с възможност за извличане на влагата от камерата. 
- Steptronic® - Патентована система за наситена свежа пара.
- SPS®: Система за защита от горещите пари
-</t>
    </r>
    <r>
      <rPr>
        <b/>
        <sz val="10.5"/>
        <rFont val="Arial Narrow"/>
        <family val="2"/>
        <charset val="204"/>
      </rPr>
      <t xml:space="preserve"> Multi-Еco-system</t>
    </r>
    <r>
      <rPr>
        <sz val="10.5"/>
        <rFont val="Arial Narrow"/>
        <family val="2"/>
      </rPr>
      <t xml:space="preserve"> – система за топлинна рекуперация намаляваща консумацията на енергия.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99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9 стъпки</t>
    </r>
    <r>
      <rPr>
        <sz val="10.5"/>
        <rFont val="Arial Narrow"/>
        <family val="2"/>
      </rPr>
      <t>; 
- Вътрешно осветление
- Подвижни страници с водачи 
- Разстояние между водачите: 67мм.
-</t>
    </r>
    <r>
      <rPr>
        <b/>
        <sz val="10.5"/>
        <rFont val="Arial Narrow"/>
        <family val="2"/>
        <charset val="204"/>
      </rPr>
      <t xml:space="preserve"> AUTOCLEAN®</t>
    </r>
    <r>
      <rPr>
        <sz val="10.5"/>
        <rFont val="Arial Narrow"/>
        <family val="2"/>
      </rPr>
      <t xml:space="preserve"> - Напълно автоматично почистване с автоматично дозиране на препаратите в зависимост от избраната програма. Икономично, безопасно и ефективно измиване на  камерата;  
- Запис и показания на HACCP данни.
- Отложен старт до 24 часа
- Многоточкова сонда за вътрешна температура на продукта
- Капацитет: 10 (+1) х 1/1 GN или 20х 1/2 GN и производни, (надлъжно разположение)
- Тегло: 140.0 кг
Модел: </t>
    </r>
    <r>
      <rPr>
        <b/>
        <sz val="10.5"/>
        <rFont val="Arial Narrow"/>
        <family val="2"/>
        <charset val="204"/>
      </rPr>
      <t>MULTIMAX 10-11E</t>
    </r>
    <r>
      <rPr>
        <b/>
        <sz val="10.5"/>
        <rFont val="Arial Narrow"/>
        <family val="2"/>
      </rPr>
      <t xml:space="preserve"> </t>
    </r>
    <r>
      <rPr>
        <sz val="10.5"/>
        <rFont val="Arial Narrow"/>
        <family val="2"/>
        <charset val="204"/>
      </rPr>
      <t>(code: EL1103001-2A)</t>
    </r>
    <r>
      <rPr>
        <b/>
        <sz val="10.5"/>
        <rFont val="Arial Narrow"/>
        <family val="2"/>
      </rPr>
      <t xml:space="preserve">
(ПОДРОБНИ характеристики за модела в приложения файл с технически данни)</t>
    </r>
  </si>
  <si>
    <t>925х805х1120</t>
  </si>
  <si>
    <r>
      <rPr>
        <b/>
        <sz val="10.5"/>
        <rFont val="Arial Narrow"/>
        <family val="2"/>
      </rPr>
      <t>Електрически конвектомат серия JOKER MT® 6-23Е Fresh Steam</t>
    </r>
    <r>
      <rPr>
        <sz val="10.5"/>
        <rFont val="Arial Narrow"/>
        <family val="2"/>
      </rPr>
      <t xml:space="preserve">
- Здрав, надежден, компактен и лесен за употреба.
- Съвременен модел от последно поколение, 
- Интуитивен интерфес с ясно разпопзнаваеми символи.
- Панел с 7'' пълноцветен сензорен дисплей (резистивен) с възможност за индивидуално клиентско конфигуриране.
- 9 автоматични режима на работа в диапазон от 30° до 300°С с възможност за извличане на влагата от камерата.  
- Осигурява лекота на работа и сигурни, повтаряеми резултати и при употреба от по-неопитни оператори.
- Ръчен режим за готвене.
- Steptronic® - Патентована система за наситена свежа пара.
- SPS®: Система за защита от горещите пари
- ADC - Система за активно изсушаване и извличане на влагата от камерата за готвене.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</t>
    </r>
    <r>
      <rPr>
        <b/>
        <sz val="10.5"/>
        <rFont val="Arial Narrow"/>
        <family val="2"/>
        <charset val="204"/>
      </rPr>
      <t>Multi Cooking</t>
    </r>
    <r>
      <rPr>
        <sz val="10.5"/>
        <rFont val="Arial Narrow"/>
        <family val="2"/>
      </rPr>
      <t xml:space="preserve"> - комбинирано готвене на различни продукти по нива.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400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20 стъпки всяка</t>
    </r>
    <r>
      <rPr>
        <sz val="10.5"/>
        <rFont val="Arial Narrow"/>
        <family val="2"/>
      </rPr>
      <t>; 
- Вътрешно осветление
- Подвижни страници с водачи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</rPr>
      <t xml:space="preserve">- Разстояние между водачите: 67мм.
- </t>
    </r>
    <r>
      <rPr>
        <b/>
        <sz val="10.5"/>
        <rFont val="Arial Narrow"/>
        <family val="2"/>
      </rPr>
      <t>AUTOCLEAN</t>
    </r>
    <r>
      <rPr>
        <b/>
        <sz val="10.5"/>
        <rFont val="Arial"/>
        <family val="2"/>
        <charset val="204"/>
      </rPr>
      <t>®</t>
    </r>
    <r>
      <rPr>
        <sz val="7.35"/>
        <rFont val="Arial Narrow"/>
        <family val="2"/>
      </rPr>
      <t xml:space="preserve"> -</t>
    </r>
    <r>
      <rPr>
        <sz val="10.5"/>
        <rFont val="Arial Narrow"/>
        <family val="2"/>
      </rPr>
      <t xml:space="preserve"> Напълно а</t>
    </r>
    <r>
      <rPr>
        <sz val="10.5"/>
        <rFont val="Arial Narrow"/>
        <family val="2"/>
        <charset val="204"/>
      </rPr>
      <t>втоматично почистване</t>
    </r>
    <r>
      <rPr>
        <sz val="10.5"/>
        <rFont val="Arial Narrow"/>
        <family val="2"/>
      </rPr>
      <t xml:space="preserve"> с автоматично дозиране на </t>
    </r>
    <r>
      <rPr>
        <u/>
        <sz val="10.5"/>
        <rFont val="Arial Narrow"/>
        <family val="2"/>
        <charset val="204"/>
      </rPr>
      <t>ТЕЧНИ</t>
    </r>
    <r>
      <rPr>
        <sz val="10.5"/>
        <rFont val="Arial Narrow"/>
        <family val="2"/>
      </rPr>
      <t xml:space="preserve"> препаратите в зависимост от избраната програма. Икономично, безопасно и ефективно измиване на  камерата; 
- </t>
    </r>
    <r>
      <rPr>
        <b/>
        <sz val="10.5"/>
        <rFont val="Arial Narrow"/>
        <family val="2"/>
        <charset val="204"/>
      </rPr>
      <t>WLAN интерфейс</t>
    </r>
    <r>
      <rPr>
        <sz val="10.5"/>
        <rFont val="Arial Narrow"/>
        <family val="2"/>
      </rPr>
      <t xml:space="preserve">
- Запис и показания на HACCP данни.
- Отложен старт до 24 часа
- Многоточкова сонда за вътрешна температура на продукта
- Капацитет: 6 х 2/3 GN и производни, (надлъжно разположение)
- Опционално: Design kit - черен control panel (+195лв.)
- Тегло: 72.0 кг
Модел: </t>
    </r>
    <r>
      <rPr>
        <b/>
        <sz val="10.5"/>
        <rFont val="Arial Narrow"/>
        <family val="2"/>
        <charset val="204"/>
      </rPr>
      <t xml:space="preserve">JOKER MT </t>
    </r>
    <r>
      <rPr>
        <b/>
        <sz val="10.5"/>
        <rFont val="Arial Narrow"/>
        <family val="2"/>
      </rPr>
      <t>6-23E 
(ПОДРОБНИ характеристики за модела в приложения файл с технически данни)</t>
    </r>
  </si>
  <si>
    <t>650х625х560</t>
  </si>
  <si>
    <t xml:space="preserve">5,9kW/ 400V
3 NAC 50/60Hz
</t>
  </si>
  <si>
    <r>
      <rPr>
        <b/>
        <sz val="10.5"/>
        <rFont val="Arial Narrow"/>
        <family val="2"/>
      </rPr>
      <t>Електрически конвектомат серия GENIUS MT® 6-11Е</t>
    </r>
    <r>
      <rPr>
        <sz val="10.5"/>
        <rFont val="Arial Narrow"/>
        <family val="2"/>
      </rPr>
      <t xml:space="preserve">
- Здрав, надежден, производителен и лесен за употреба.
- Съвременен модел от последно поколение, 
- Интуитивен интерфес с ясно разпопзнаваеми символи.
- Панел с 7'' пълноцветен сензорен дисплей (резистивен) с възможност за индивидуално клиентско конфигуриране.
- 9 автоматични режима на работа в диапазон от 30° до 300°С с възможност за извличане на влагата от камерата.  
- Осигурява лекота на работа и сигурни, повтаряеми резултати и при употреба от по-неопитни оператори.
- Ръчен режим за готвене.
- Steptronic® - Патентована система за наситена свежа пара.
- SPS®: Система за защита от горещите пари
- </t>
    </r>
    <r>
      <rPr>
        <b/>
        <sz val="10.5"/>
        <rFont val="Arial Narrow"/>
        <family val="2"/>
        <charset val="204"/>
      </rPr>
      <t>Multi-Еco-system</t>
    </r>
    <r>
      <rPr>
        <sz val="10.5"/>
        <rFont val="Arial Narrow"/>
        <family val="2"/>
      </rPr>
      <t xml:space="preserve"> – система за топлинна рекуперация.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</t>
    </r>
    <r>
      <rPr>
        <b/>
        <sz val="10.5"/>
        <rFont val="Arial Narrow"/>
        <family val="2"/>
        <charset val="204"/>
      </rPr>
      <t>Multi Cooking</t>
    </r>
    <r>
      <rPr>
        <sz val="10.5"/>
        <rFont val="Arial Narrow"/>
        <family val="2"/>
      </rPr>
      <t xml:space="preserve"> - комбинирано готвене на различни продукти по нива.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400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20 стъпки всяка</t>
    </r>
    <r>
      <rPr>
        <sz val="10.5"/>
        <rFont val="Arial Narrow"/>
        <family val="2"/>
      </rPr>
      <t>; 
- Вътрешно осветление
- Подвижни страници с водачи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</rPr>
      <t>- Разстояние между водачите: 67мм.
-</t>
    </r>
    <r>
      <rPr>
        <b/>
        <sz val="10.5"/>
        <rFont val="Arial Narrow"/>
        <family val="2"/>
        <charset val="204"/>
      </rPr>
      <t xml:space="preserve"> Safety door lock</t>
    </r>
    <r>
      <rPr>
        <sz val="10.5"/>
        <rFont val="Arial Narrow"/>
        <family val="2"/>
      </rPr>
      <t xml:space="preserve"> - двустепенно отваряне на вратата на камерата
- </t>
    </r>
    <r>
      <rPr>
        <b/>
        <sz val="10.5"/>
        <rFont val="Arial Narrow"/>
        <family val="2"/>
      </rPr>
      <t>AUTOCLEAN</t>
    </r>
    <r>
      <rPr>
        <b/>
        <sz val="10.5"/>
        <rFont val="Arial"/>
        <family val="2"/>
        <charset val="204"/>
      </rPr>
      <t>®</t>
    </r>
    <r>
      <rPr>
        <sz val="7.35"/>
        <rFont val="Arial Narrow"/>
        <family val="2"/>
      </rPr>
      <t xml:space="preserve"> -</t>
    </r>
    <r>
      <rPr>
        <sz val="10.5"/>
        <rFont val="Arial Narrow"/>
        <family val="2"/>
      </rPr>
      <t xml:space="preserve"> Напълно а</t>
    </r>
    <r>
      <rPr>
        <sz val="10.5"/>
        <rFont val="Arial Narrow"/>
        <family val="2"/>
        <charset val="204"/>
      </rPr>
      <t>втоматично почистване</t>
    </r>
    <r>
      <rPr>
        <sz val="10.5"/>
        <rFont val="Arial Narrow"/>
        <family val="2"/>
      </rPr>
      <t xml:space="preserve"> с автоматично дозиране на препаратите в зависимост от избраната програма. Икономично, безопасно и ефективно измиване на  камерата; 
- </t>
    </r>
    <r>
      <rPr>
        <b/>
        <sz val="10.5"/>
        <rFont val="Arial Narrow"/>
        <family val="2"/>
        <charset val="204"/>
      </rPr>
      <t>WLAN интерфейс</t>
    </r>
    <r>
      <rPr>
        <sz val="10.5"/>
        <rFont val="Arial Narrow"/>
        <family val="2"/>
      </rPr>
      <t xml:space="preserve">
- Запис и показания на HACCP данни.
- Отложен старт до 24 часа
- Многоточкова сонда за вътрешна температура на продукта
- Капацитет: 6 (+1) х 1/1 GN или 12х 1/2 GN и производни, (надлъжно разположение)
- Опционално: Design kit - черен control panel (+195лв.)
- Тегло: 122.0 кг
Модел: GENIUS MT</t>
    </r>
    <r>
      <rPr>
        <b/>
        <sz val="10.5"/>
        <rFont val="Arial Narrow"/>
        <family val="2"/>
      </rPr>
      <t xml:space="preserve"> 6-11E (EL6113028-2A)
(ПОДРОБНИ характеристики за модела в приложения файл с технически данни)</t>
    </r>
  </si>
  <si>
    <r>
      <rPr>
        <b/>
        <sz val="10.5"/>
        <rFont val="Arial Narrow"/>
        <family val="2"/>
      </rPr>
      <t>Електрически конвектомат серия GENIUS MT® 10-11Е</t>
    </r>
    <r>
      <rPr>
        <sz val="10.5"/>
        <rFont val="Arial Narrow"/>
        <family val="2"/>
      </rPr>
      <t xml:space="preserve">
- Здрав, надежден, производителен и лесен за употреба.
- Съвременен модел от последно поколение, 
- Интуитивен интерфес с ясно разпопзнаваеми символи.
- Панел с 7'' пълноцветен сензорен дисплей (резистивен) с възможност за индивидуално клиентско конфигуриране.
- 9 автоматични режима на работа в диапазон от 30° до 300°С с възможност за извличане на влагата от камерата.  
- Осигурява лекота на работа и сигурни, повтаряеми резултати и при употреба от по-неопитни оператори.
- Ръчен режим за готвене.
- Steptronic® - Патентована система за наситена свежа пара.
- SPS®: Система за защита от горещите пари
- </t>
    </r>
    <r>
      <rPr>
        <b/>
        <sz val="10.5"/>
        <rFont val="Arial Narrow"/>
        <family val="2"/>
        <charset val="204"/>
      </rPr>
      <t>Multi-Еco-system</t>
    </r>
    <r>
      <rPr>
        <sz val="10.5"/>
        <rFont val="Arial Narrow"/>
        <family val="2"/>
      </rPr>
      <t xml:space="preserve"> – система за топлинна рекуперация.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</t>
    </r>
    <r>
      <rPr>
        <b/>
        <sz val="10.5"/>
        <rFont val="Arial Narrow"/>
        <family val="2"/>
        <charset val="204"/>
      </rPr>
      <t>Multi Cooking</t>
    </r>
    <r>
      <rPr>
        <sz val="10.5"/>
        <rFont val="Arial Narrow"/>
        <family val="2"/>
      </rPr>
      <t xml:space="preserve"> - комбинирано готвене на различни продукти по нива.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400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20 стъпки всяка</t>
    </r>
    <r>
      <rPr>
        <sz val="10.5"/>
        <rFont val="Arial Narrow"/>
        <family val="2"/>
      </rPr>
      <t>; 
- Вътрешно осветление
- Подвижни страници с водачи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</rPr>
      <t>- Разстояние между водачите: 67мм.
-</t>
    </r>
    <r>
      <rPr>
        <b/>
        <sz val="10.5"/>
        <rFont val="Arial Narrow"/>
        <family val="2"/>
        <charset val="204"/>
      </rPr>
      <t xml:space="preserve"> Safety door lock</t>
    </r>
    <r>
      <rPr>
        <sz val="10.5"/>
        <rFont val="Arial Narrow"/>
        <family val="2"/>
      </rPr>
      <t xml:space="preserve"> - двустепенно отваряне на вратата на камерата
- </t>
    </r>
    <r>
      <rPr>
        <b/>
        <sz val="10.5"/>
        <rFont val="Arial Narrow"/>
        <family val="2"/>
      </rPr>
      <t>AUTOCLEAN</t>
    </r>
    <r>
      <rPr>
        <b/>
        <sz val="10.5"/>
        <rFont val="Arial"/>
        <family val="2"/>
        <charset val="204"/>
      </rPr>
      <t>®</t>
    </r>
    <r>
      <rPr>
        <sz val="7.35"/>
        <rFont val="Arial Narrow"/>
        <family val="2"/>
      </rPr>
      <t xml:space="preserve"> -</t>
    </r>
    <r>
      <rPr>
        <sz val="10.5"/>
        <rFont val="Arial Narrow"/>
        <family val="2"/>
      </rPr>
      <t xml:space="preserve"> Напълно а</t>
    </r>
    <r>
      <rPr>
        <sz val="10.5"/>
        <rFont val="Arial Narrow"/>
        <family val="2"/>
        <charset val="204"/>
      </rPr>
      <t>втоматично почистване</t>
    </r>
    <r>
      <rPr>
        <sz val="10.5"/>
        <rFont val="Arial Narrow"/>
        <family val="2"/>
      </rPr>
      <t xml:space="preserve"> с автоматично дозиране на препаратите в зависимост от избраната програма. Икономично, безопасно и ефективно измиване на  камерата; 
- </t>
    </r>
    <r>
      <rPr>
        <b/>
        <sz val="10.5"/>
        <rFont val="Arial Narrow"/>
        <family val="2"/>
        <charset val="204"/>
      </rPr>
      <t>WLAN интерфейс</t>
    </r>
    <r>
      <rPr>
        <sz val="10.5"/>
        <rFont val="Arial Narrow"/>
        <family val="2"/>
      </rPr>
      <t xml:space="preserve">
- Запис и показания на HACCP данни.
- Отложен старт до 24 часа
- Многоточкова сонда за вътрешна температура на продукта
- Капацитет: 10 (+1) х 1/1 GN или 20х 1/2 GN и производни, (надлъжно разположение)
- Опционално: Design kit - черен control panel (+195лв.)
- Тегло: 166.0 кг
Модел: GENIUS MT</t>
    </r>
    <r>
      <rPr>
        <b/>
        <sz val="10.5"/>
        <rFont val="Arial Narrow"/>
        <family val="2"/>
      </rPr>
      <t xml:space="preserve"> 10-11E
(ПОДРОБНИ характеристики за модела в приложения файл с технически данни)</t>
    </r>
  </si>
  <si>
    <r>
      <rPr>
        <b/>
        <sz val="10.5"/>
        <rFont val="Arial Narrow"/>
        <family val="2"/>
      </rPr>
      <t>Електрически конвектомат серия JOKER MT® 6-11Е Fresh Steam</t>
    </r>
    <r>
      <rPr>
        <sz val="10.5"/>
        <rFont val="Arial Narrow"/>
        <family val="2"/>
      </rPr>
      <t xml:space="preserve">
- Здрав, надежден, компактен и лесен за употреба.
- Съвременен модел от последно поколение, 
- Интуитивен интерфес с ясно разпопзнаваеми символи.
- Панел с 7'' пълноцветен сензорен дисплей (резистивен) с възможност за индивидуално клиентско конфигуриране.
- 9 автоматични режима на работа в диапазон от 30° до 300°С с възможност за извличане на влагата от камерата.  
- Осигурява лекота на работа и сигурни, повтаряеми резултати и при употреба от по-неопитни оператори.
- Ръчен режим за готвене.
- Steptronic® - Патентована система за наситена свежа пара.
- SPS®: Система за защита от горещите пари
- ADC - Система за активно изсушаване и извличане на влагата от камерата за готвене.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</t>
    </r>
    <r>
      <rPr>
        <b/>
        <sz val="10.5"/>
        <rFont val="Arial Narrow"/>
        <family val="2"/>
        <charset val="204"/>
      </rPr>
      <t>Multi Cooking</t>
    </r>
    <r>
      <rPr>
        <sz val="10.5"/>
        <rFont val="Arial Narrow"/>
        <family val="2"/>
      </rPr>
      <t xml:space="preserve"> - комбинирано готвене на различни продукти по нива.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400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20 стъпки всяка</t>
    </r>
    <r>
      <rPr>
        <sz val="10.5"/>
        <rFont val="Arial Narrow"/>
        <family val="2"/>
      </rPr>
      <t>; 
- Вътрешно осветление
- Подвижни страници с водачи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</rPr>
      <t xml:space="preserve">- Разстояние между водачите: 67мм.
- </t>
    </r>
    <r>
      <rPr>
        <b/>
        <sz val="10.5"/>
        <rFont val="Arial Narrow"/>
        <family val="2"/>
      </rPr>
      <t>AUTOCLEAN</t>
    </r>
    <r>
      <rPr>
        <b/>
        <sz val="10.5"/>
        <rFont val="Arial"/>
        <family val="2"/>
        <charset val="204"/>
      </rPr>
      <t>®</t>
    </r>
    <r>
      <rPr>
        <sz val="7.35"/>
        <rFont val="Arial Narrow"/>
        <family val="2"/>
      </rPr>
      <t xml:space="preserve"> -</t>
    </r>
    <r>
      <rPr>
        <sz val="10.5"/>
        <rFont val="Arial Narrow"/>
        <family val="2"/>
      </rPr>
      <t xml:space="preserve"> Напълно а</t>
    </r>
    <r>
      <rPr>
        <sz val="10.5"/>
        <rFont val="Arial Narrow"/>
        <family val="2"/>
        <charset val="204"/>
      </rPr>
      <t>втоматично почистване</t>
    </r>
    <r>
      <rPr>
        <sz val="10.5"/>
        <rFont val="Arial Narrow"/>
        <family val="2"/>
      </rPr>
      <t xml:space="preserve"> с автоматично дозиране на </t>
    </r>
    <r>
      <rPr>
        <u/>
        <sz val="10.5"/>
        <rFont val="Arial Narrow"/>
        <family val="2"/>
        <charset val="204"/>
      </rPr>
      <t>ТЕЧНИ</t>
    </r>
    <r>
      <rPr>
        <sz val="10.5"/>
        <rFont val="Arial Narrow"/>
        <family val="2"/>
      </rPr>
      <t xml:space="preserve"> препаратите в зависимост от избраната програма. Икономично, безопасно и ефективно измиване на  камерата; 
- </t>
    </r>
    <r>
      <rPr>
        <b/>
        <sz val="10.5"/>
        <rFont val="Arial Narrow"/>
        <family val="2"/>
        <charset val="204"/>
      </rPr>
      <t>WLAN интерфейс</t>
    </r>
    <r>
      <rPr>
        <sz val="10.5"/>
        <rFont val="Arial Narrow"/>
        <family val="2"/>
      </rPr>
      <t xml:space="preserve">
- Запис и показания на HACCP данни.
- Отложен старт до 24 часа
- Многоточкова сонда за вътрешна температура на продукта
- Капацитет: 6 х 1/1 GN и производни, (надлъжно разположение)
- Опционално: Design kit - черен control paneel (+280</t>
    </r>
    <r>
      <rPr>
        <sz val="10.5"/>
        <rFont val="Aptos Narrow"/>
        <charset val="204"/>
      </rPr>
      <t>€</t>
    </r>
    <r>
      <rPr>
        <sz val="10.5"/>
        <rFont val="Arial Narrow"/>
        <family val="2"/>
      </rPr>
      <t xml:space="preserve">.)
- Тегло: 72.0 кг
Модел: </t>
    </r>
    <r>
      <rPr>
        <b/>
        <sz val="10.5"/>
        <rFont val="Arial Narrow"/>
        <family val="2"/>
        <charset val="204"/>
      </rPr>
      <t xml:space="preserve">JOKER MT </t>
    </r>
    <r>
      <rPr>
        <b/>
        <sz val="10.5"/>
        <rFont val="Arial Narrow"/>
        <family val="2"/>
      </rPr>
      <t>6-11 (EL1110320022140000)
(ПОДРОБНИ характеристики за модела в приложения файл с технически данни)</t>
    </r>
  </si>
  <si>
    <t>520х805х560</t>
  </si>
  <si>
    <t xml:space="preserve">7,8kW/ 400V
3 NAC 50/60Hz
</t>
  </si>
  <si>
    <r>
      <rPr>
        <b/>
        <sz val="10.5"/>
        <rFont val="Arial Narrow"/>
        <family val="2"/>
      </rPr>
      <t>Електрически конвектомат серия JOKER MT® 6-11Е Water tanks</t>
    </r>
    <r>
      <rPr>
        <sz val="10.5"/>
        <rFont val="Arial Narrow"/>
        <family val="2"/>
      </rPr>
      <t xml:space="preserve">
- Здрав, надежден, компактен и лесен за употреба конвектомат.
- Съвременен модел от последно поколение, 
- </t>
    </r>
    <r>
      <rPr>
        <b/>
        <sz val="10.5"/>
        <rFont val="Arial Narrow"/>
        <family val="2"/>
        <charset val="204"/>
      </rPr>
      <t>Мибилна версия, с автономно водно захранване от вградени резервоари</t>
    </r>
    <r>
      <rPr>
        <sz val="10.5"/>
        <rFont val="Arial Narrow"/>
        <family val="2"/>
      </rPr>
      <t xml:space="preserve"> за чиста и отработена вода. НЕ изисква връзка към водопреносна мрежа!!! Осигурява над 90 минути работа с едно пълнене на резервоара, при режим със 100% влажност!
- Интуитивен интерфес с ясно разпопзнаваеми символи.
- Панел с 7'' пълноцветен сензорен дисплей (резистивен) с възможност за индивидуално клиентско конфигуриране.
- Възможност за избор на позицията на контролния панел - ляво [стандартно], дясно или над вратата
- 12 режима на работа в диапазон от 30° до 300°С с възможност за извличане на влагата от камерата.  
- Осигурява лекота на работа и сигурни, повтаряеми резултати и при употреба от по-неопитни оператори.
- Ръчен режим за готвене.
- Steptronic® - Патентована система за наситена свежа пара.
- SPS®: Система за защита от горещите пари
- ADC - Система за активно изсушаване и извличане на влагата от камерата за готвене.
- Режим за  регенерация на готови ястията с възможност за изграждане на банкетна система;
- LT - Нискотемпературно готвене.
- ClimaPlus Control за оптимален климат в камерата за готвене;
- </t>
    </r>
    <r>
      <rPr>
        <sz val="10.5"/>
        <rFont val="Arial Narrow"/>
        <family val="2"/>
        <charset val="204"/>
      </rPr>
      <t>Multi Cooking</t>
    </r>
    <r>
      <rPr>
        <sz val="10.5"/>
        <rFont val="Arial Narrow"/>
        <family val="2"/>
      </rPr>
      <t xml:space="preserve"> - комбинирано готвене на различни продукти по нива.
- Централен бутон - контролен ключ за избор на желаните настройки;
- 5 скорости на завихряне плюс импулсно. Реверсивен ход.
- Е/2 - Система за редуцирана употреба на енергия.
-  Active Temp - за бързо подгряване/ охлаждане на камерата. 
- Възможност за съхраните на до</t>
    </r>
    <r>
      <rPr>
        <b/>
        <sz val="10.5"/>
        <rFont val="Arial Narrow"/>
        <family val="2"/>
        <charset val="204"/>
      </rPr>
      <t xml:space="preserve"> 400</t>
    </r>
    <r>
      <rPr>
        <sz val="10.5"/>
        <rFont val="Arial Narrow"/>
        <family val="2"/>
        <charset val="204"/>
      </rPr>
      <t xml:space="preserve"> програми</t>
    </r>
    <r>
      <rPr>
        <sz val="10.5"/>
        <rFont val="Arial Narrow"/>
        <family val="2"/>
      </rPr>
      <t xml:space="preserve"> за готвене с последователност от до </t>
    </r>
    <r>
      <rPr>
        <sz val="10.5"/>
        <rFont val="Arial Narrow"/>
        <family val="2"/>
        <charset val="204"/>
      </rPr>
      <t>20 стъпки всяка</t>
    </r>
    <r>
      <rPr>
        <sz val="10.5"/>
        <rFont val="Arial Narrow"/>
        <family val="2"/>
      </rPr>
      <t>; 
- Вътрешно осветление и LED осветление вградено във вратата. Светлинна индикация при готов продукт.
- Врата с тройно стъкло за отлична топлинна изолация
- Подвижни страници с водачи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</rPr>
      <t xml:space="preserve">- Разстояние между водачите: 67мм.
- </t>
    </r>
    <r>
      <rPr>
        <sz val="10.5"/>
        <rFont val="Arial Narrow"/>
        <family val="2"/>
        <charset val="204"/>
      </rPr>
      <t>Полу</t>
    </r>
    <r>
      <rPr>
        <sz val="10.5"/>
        <rFont val="Arial Narrow"/>
        <family val="2"/>
      </rPr>
      <t>а</t>
    </r>
    <r>
      <rPr>
        <sz val="10.5"/>
        <rFont val="Arial Narrow"/>
        <family val="2"/>
        <charset val="204"/>
      </rPr>
      <t xml:space="preserve">втоматично, асистирано почистване </t>
    </r>
    <r>
      <rPr>
        <sz val="10.5"/>
        <rFont val="Arial Narrow"/>
        <family val="2"/>
      </rPr>
      <t xml:space="preserve">с </t>
    </r>
    <r>
      <rPr>
        <sz val="10.5"/>
        <rFont val="Arial Narrow"/>
        <family val="2"/>
        <charset val="204"/>
      </rPr>
      <t xml:space="preserve">течен </t>
    </r>
    <r>
      <rPr>
        <sz val="10.5"/>
        <rFont val="Arial Narrow"/>
        <family val="2"/>
      </rPr>
      <t xml:space="preserve">препарат, с навигация от дисплея за безопасно и ефективно измиване на  камерата; 
- </t>
    </r>
    <r>
      <rPr>
        <b/>
        <sz val="10.5"/>
        <rFont val="Arial Narrow"/>
        <family val="2"/>
        <charset val="204"/>
      </rPr>
      <t>WLAN интерфейс</t>
    </r>
    <r>
      <rPr>
        <sz val="10.5"/>
        <rFont val="Arial Narrow"/>
        <family val="2"/>
      </rPr>
      <t xml:space="preserve">
- Запис и показания на HACCP данни.
- Отложен старт до 24 часа
- 4 точкова сонда за вътрешна температура на продукта с автоматична корекция на грешки.
- Капацитет: 5+1 х 1/1 GN и производни, (надлъжно разположение)
- Опционално: Design kit - черен control panel (+195лв.)
- Тегло: 98.0 кг
Модел: </t>
    </r>
    <r>
      <rPr>
        <b/>
        <sz val="10.5"/>
        <rFont val="Arial Narrow"/>
        <family val="2"/>
        <charset val="204"/>
      </rPr>
      <t xml:space="preserve">JOKER MT </t>
    </r>
    <r>
      <rPr>
        <b/>
        <sz val="10.5"/>
        <rFont val="Arial Narrow"/>
        <family val="2"/>
      </rPr>
      <t>1-1E Water tanks (ляв панел)
(ПОДРОБНИ характеристики за модела в приложения файл с технически данни)</t>
    </r>
  </si>
  <si>
    <t xml:space="preserve">7,7kW/ 
400V
</t>
  </si>
  <si>
    <t>650х850х672</t>
  </si>
  <si>
    <t xml:space="preserve">17,0kW/ 380V
3 NAC 50/60Hz
</t>
  </si>
  <si>
    <t xml:space="preserve">11,0kW/ 400V
3 NAC 50/60Hz
</t>
  </si>
  <si>
    <t xml:space="preserve">17,0kW/ 400V
3 NAC 50/60Hz
</t>
  </si>
  <si>
    <t>Конвектомати MyChef</t>
  </si>
  <si>
    <r>
      <rPr>
        <b/>
        <sz val="10.5"/>
        <rFont val="Arial Narrow"/>
        <family val="2"/>
      </rPr>
      <t>Електрически конвектомат, серия</t>
    </r>
    <r>
      <rPr>
        <b/>
        <sz val="11"/>
        <rFont val="Arial Narrow"/>
        <family val="2"/>
        <charset val="204"/>
      </rPr>
      <t xml:space="preserve"> iCoок® Compact 6× 2/3-GN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  <charset val="204"/>
      </rPr>
      <t>Лесен за употреба, производителен и интелигентен уред за готвене, с автоматични  режими за обработка на почти всякакви хранителни продукти. Позволява методи на готвене като печене, задушаване, гриловане, пържене, паниране, Sous-Vide и нискотемпературно готвене и др. 
Управление посредством контролен панел с 10" сензорен TFT екран с висока разделителна способност и ясни пиктограми, за интуитивно използване на фурните iCOOK. Предлага възможност за персонализиране на менюто според нуждите на всеки потребител;
Разполага със следните патентовани системи и интелигентни асистенти:</t>
    </r>
    <r>
      <rPr>
        <b/>
        <sz val="10.5"/>
        <rFont val="Arial Narrow"/>
        <family val="2"/>
      </rPr>
      <t xml:space="preserve">
 MultiSteam [</t>
    </r>
    <r>
      <rPr>
        <b/>
        <sz val="9"/>
        <rFont val="Arial Narrow"/>
        <family val="2"/>
        <charset val="204"/>
      </rPr>
      <t>patented</t>
    </r>
    <r>
      <rPr>
        <b/>
        <sz val="10.5"/>
        <rFont val="Arial Narrow"/>
        <family val="2"/>
      </rPr>
      <t xml:space="preserve">] </t>
    </r>
    <r>
      <rPr>
        <sz val="10.5"/>
        <rFont val="Arial Narrow"/>
        <family val="2"/>
        <charset val="204"/>
      </rPr>
      <t>- Tехнология с двойно впръскване на пара в камерата и предварително загряване на водата. Наситена пара и при 30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  <charset val="204"/>
      </rPr>
      <t>С при това до 5 пъти по-бързо, в сравнение със системи с парогенератор и бойлер.
</t>
    </r>
    <r>
      <rPr>
        <b/>
        <sz val="10.5"/>
        <rFont val="Arial Narrow"/>
        <family val="2"/>
        <charset val="204"/>
      </rPr>
      <t xml:space="preserve"> UltravioletSteam</t>
    </r>
    <r>
      <rPr>
        <sz val="10.5"/>
        <rFont val="Arial Narrow"/>
        <family val="2"/>
        <charset val="204"/>
      </rPr>
      <t xml:space="preserve"> ®  [</t>
    </r>
    <r>
      <rPr>
        <b/>
        <sz val="9"/>
        <rFont val="Arial Narrow"/>
        <family val="2"/>
        <charset val="204"/>
      </rPr>
      <t>patented</t>
    </r>
    <r>
      <rPr>
        <sz val="10.5"/>
        <rFont val="Arial Narrow"/>
        <family val="2"/>
        <charset val="204"/>
      </rPr>
      <t xml:space="preserve">] - Осигурява стерилизирана пара и истинска революция в безопасността на храните във вашата кухня.
 </t>
    </r>
    <r>
      <rPr>
        <b/>
        <sz val="10.5"/>
        <rFont val="Arial Narrow"/>
        <family val="2"/>
        <charset val="204"/>
      </rPr>
      <t>TSC</t>
    </r>
    <r>
      <rPr>
        <sz val="10.5"/>
        <rFont val="Arial Narrow"/>
        <family val="2"/>
        <charset val="204"/>
      </rPr>
      <t xml:space="preserve"> - </t>
    </r>
    <r>
      <rPr>
        <b/>
        <sz val="10.5"/>
        <rFont val="Arial Narrow"/>
        <family val="2"/>
        <charset val="204"/>
      </rPr>
      <t>Thermal Stability Control</t>
    </r>
    <r>
      <rPr>
        <sz val="10.5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[patented</t>
    </r>
    <r>
      <rPr>
        <sz val="10.5"/>
        <rFont val="Arial Narrow"/>
        <family val="2"/>
        <charset val="204"/>
      </rPr>
      <t xml:space="preserve">] - интелигентната система за оптимално управление на климата. Осигурява максимална температурна стабилност без почти никакви колебания (± 0,2°C). Спестява средно 23% консумация на ел енергия.
 </t>
    </r>
    <r>
      <rPr>
        <b/>
        <sz val="10.5"/>
        <rFont val="Arial Narrow"/>
        <family val="2"/>
        <charset val="204"/>
      </rPr>
      <t>SmartClima Plus</t>
    </r>
    <r>
      <rPr>
        <sz val="10.5"/>
        <rFont val="Arial Narrow"/>
        <family val="2"/>
        <charset val="204"/>
      </rPr>
      <t xml:space="preserve"> - Интелигентна система за генериране на пара и управление на климата в камерата.
 </t>
    </r>
    <r>
      <rPr>
        <b/>
        <sz val="10.5"/>
        <rFont val="Arial Narrow"/>
        <family val="2"/>
        <charset val="204"/>
      </rPr>
      <t>DryOut Plus</t>
    </r>
    <r>
      <rPr>
        <sz val="10.5"/>
        <rFont val="Arial Narrow"/>
        <family val="2"/>
        <charset val="204"/>
      </rPr>
      <t xml:space="preserve"> - Уникалната си технология с ниско налягане за активно изтегляне на влагата от камерата. Осигурява по-хрупкави текстури и желан интензивен цвят.
 </t>
    </r>
    <r>
      <rPr>
        <b/>
        <sz val="10.5"/>
        <rFont val="Arial Narrow"/>
        <family val="2"/>
        <charset val="204"/>
      </rPr>
      <t>NightWatch</t>
    </r>
    <r>
      <rPr>
        <sz val="10.5"/>
        <rFont val="Arial Narrow"/>
        <family val="2"/>
        <charset val="204"/>
      </rPr>
      <t xml:space="preserve"> - Позволява безпроблемно готвене през нощта при ниски температури, гарантирайки безопасността на храната.</t>
    </r>
    <r>
      <rPr>
        <b/>
        <sz val="10.5"/>
        <rFont val="Arial Narrow"/>
        <family val="2"/>
      </rPr>
      <t xml:space="preserve">
 SmartCooking</t>
    </r>
    <r>
      <rPr>
        <sz val="10.5"/>
        <rFont val="Arial Narrow"/>
        <family val="2"/>
        <charset val="204"/>
      </rPr>
      <t xml:space="preserve"> - Интелигентно готвене посредством автоматични процеси за различните продуктови групи и сензорно разпознаване насъстоянието на храната. Системата сама прави нужни корекции за постигане на точния резултат</t>
    </r>
    <r>
      <rPr>
        <b/>
        <sz val="10.5"/>
        <rFont val="Arial Narrow"/>
        <family val="2"/>
      </rPr>
      <t xml:space="preserve">.
 MyCooking Planner </t>
    </r>
    <r>
      <rPr>
        <sz val="10.5"/>
        <rFont val="Arial Narrow"/>
        <family val="2"/>
        <charset val="204"/>
      </rPr>
      <t xml:space="preserve">- система за едновременно готвене на различни родукти по нива, за гъвкав работен процес.
 </t>
    </r>
    <r>
      <rPr>
        <b/>
        <sz val="10.5"/>
        <rFont val="Arial Narrow"/>
        <family val="2"/>
        <charset val="204"/>
      </rPr>
      <t>MyCare</t>
    </r>
    <r>
      <rPr>
        <sz val="10.5"/>
        <rFont val="Arial Narrow"/>
        <family val="2"/>
        <charset val="204"/>
      </rPr>
      <t xml:space="preserve"> - интелигентната система за почистване с разпознаване на степента на замъряване. Разполага с 5 програми за почистване. Използва таблетки </t>
    </r>
    <r>
      <rPr>
        <b/>
        <sz val="10.5"/>
        <rFont val="Arial Narrow"/>
        <family val="2"/>
        <charset val="204"/>
      </rPr>
      <t>CleanDuo (</t>
    </r>
    <r>
      <rPr>
        <sz val="10.5"/>
        <rFont val="Arial Narrow"/>
        <family val="2"/>
        <charset val="204"/>
      </rPr>
      <t>с двойно действие</t>
    </r>
    <r>
      <rPr>
        <b/>
        <sz val="10.5"/>
        <rFont val="Arial Narrow"/>
        <family val="2"/>
        <charset val="204"/>
      </rPr>
      <t>)</t>
    </r>
    <r>
      <rPr>
        <sz val="10.5"/>
        <rFont val="Arial Narrow"/>
        <family val="2"/>
        <charset val="204"/>
      </rPr>
      <t xml:space="preserve"> намаляващи разходите за почистванв с 60% в сравнение с водещите конкуренти на пазара.
 </t>
    </r>
    <r>
      <rPr>
        <b/>
        <sz val="10.5"/>
        <rFont val="Arial Narrow"/>
        <family val="2"/>
        <charset val="204"/>
      </rPr>
      <t>Mychef Cloud</t>
    </r>
    <r>
      <rPr>
        <sz val="10.5"/>
        <rFont val="Arial Narrow"/>
        <family val="2"/>
        <charset val="204"/>
      </rPr>
      <t xml:space="preserve"> - позволява да останете свързани с вашите уреди, където и да сте. Можете да видите състоянието на готвене и да създавате и запазвате рецепти отвсякъде.</t>
    </r>
    <r>
      <rPr>
        <b/>
        <sz val="10.5"/>
        <rFont val="Arial Narrow"/>
        <family val="2"/>
      </rPr>
      <t xml:space="preserve">
Уредите iCООК</t>
    </r>
    <r>
      <rPr>
        <sz val="10.5"/>
        <rFont val="Arial Narrow"/>
        <family val="2"/>
        <charset val="204"/>
      </rPr>
      <t xml:space="preserve"> могат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30° до 130°С.
- Режим горещ въздух от 30° до 280°С с възможност за редуциране на отделяната от продуктите влага. 
- Комбиниран режим от пара + горещ въздух от 30° до 280°С.
- Регенерация/ Ферментация - за регенериране и обработка на охладени и замразени храни.
- Програмен режим с до 400 програми с до 10 фази и осигурен достъп до над 100 класически рецепти, разработени от корпоративните готвачи на MyChef, както и търсене на рецепти чрез избор на съставки.
- Тройно остъклена врата и вградено устойчиво LED осветление, спомагащи за минимизиране на разхода на енергия.
- Капацитет: 6х 2/3-GN, надлъжно разположени
- Тегло: 64,0 кг
- Дистанция между водачите: max. 68 mm.
Модел: </t>
    </r>
    <r>
      <rPr>
        <b/>
        <sz val="10.5"/>
        <rFont val="Arial Narrow"/>
        <family val="2"/>
        <charset val="204"/>
      </rPr>
      <t>iCOOK COMPACT 6×</t>
    </r>
    <r>
      <rPr>
        <b/>
        <sz val="4.2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GN2/3 (CSI63L4D)</t>
    </r>
  </si>
  <si>
    <t xml:space="preserve">6,3kW/ 400V
</t>
  </si>
  <si>
    <t xml:space="preserve">MyChef - Spain </t>
  </si>
  <si>
    <t>520х692х695</t>
  </si>
  <si>
    <r>
      <rPr>
        <b/>
        <sz val="10.5"/>
        <rFont val="Arial Narrow"/>
        <family val="2"/>
      </rPr>
      <t>Електрически конвектомат, серия</t>
    </r>
    <r>
      <rPr>
        <b/>
        <sz val="11"/>
        <rFont val="Arial Narrow"/>
        <family val="2"/>
        <charset val="204"/>
      </rPr>
      <t xml:space="preserve"> iCoок® Compact 6× 1/1-GN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  <charset val="204"/>
      </rPr>
      <t>Лесен за употреба, производителен и интелигентен уред за готвене, с автоматични  режими за обработка на почти всякакви хранителни продукти. Позволява методи на готвене като печене, задушаване, гриловане, пържене, паниране, Sous-Vide и нискотемпературно готвене и др. 
Управление посредством контролен панел с 10" сензорен TFT екран с висока разделителна способност и ясни пиктограми, за интуитивно използване на фурните iCOOK. Предлага възможност за персонализиране на менюто според нуждите на всеки потребител;
Разполага със следните патентовани системи и интелигентни асистенти:</t>
    </r>
    <r>
      <rPr>
        <b/>
        <sz val="10.5"/>
        <rFont val="Arial Narrow"/>
        <family val="2"/>
      </rPr>
      <t xml:space="preserve">
 MultiSteam [</t>
    </r>
    <r>
      <rPr>
        <b/>
        <sz val="9"/>
        <rFont val="Arial Narrow"/>
        <family val="2"/>
        <charset val="204"/>
      </rPr>
      <t>patented</t>
    </r>
    <r>
      <rPr>
        <b/>
        <sz val="10.5"/>
        <rFont val="Arial Narrow"/>
        <family val="2"/>
      </rPr>
      <t xml:space="preserve">] </t>
    </r>
    <r>
      <rPr>
        <sz val="10.5"/>
        <rFont val="Arial Narrow"/>
        <family val="2"/>
        <charset val="204"/>
      </rPr>
      <t>- Tехнология с двойно впръскване на пара в камерата и предварително загряване на водата. Наситена пара и при 30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  <charset val="204"/>
      </rPr>
      <t>С при това до 5 пъти по-бързо, в сравнение със системи с парогенератор и бойлер.
</t>
    </r>
    <r>
      <rPr>
        <b/>
        <sz val="10.5"/>
        <rFont val="Arial Narrow"/>
        <family val="2"/>
        <charset val="204"/>
      </rPr>
      <t xml:space="preserve"> UltravioletSteam</t>
    </r>
    <r>
      <rPr>
        <sz val="10.5"/>
        <rFont val="Arial Narrow"/>
        <family val="2"/>
        <charset val="204"/>
      </rPr>
      <t xml:space="preserve"> ®  [</t>
    </r>
    <r>
      <rPr>
        <b/>
        <sz val="9"/>
        <rFont val="Arial Narrow"/>
        <family val="2"/>
        <charset val="204"/>
      </rPr>
      <t>patented</t>
    </r>
    <r>
      <rPr>
        <sz val="10.5"/>
        <rFont val="Arial Narrow"/>
        <family val="2"/>
        <charset val="204"/>
      </rPr>
      <t xml:space="preserve">] - Осигурява стерилизирана пара и истинска революция в безопасността на храните във вашата кухня.
 </t>
    </r>
    <r>
      <rPr>
        <b/>
        <sz val="10.5"/>
        <rFont val="Arial Narrow"/>
        <family val="2"/>
        <charset val="204"/>
      </rPr>
      <t>TSC</t>
    </r>
    <r>
      <rPr>
        <sz val="10.5"/>
        <rFont val="Arial Narrow"/>
        <family val="2"/>
        <charset val="204"/>
      </rPr>
      <t xml:space="preserve"> - </t>
    </r>
    <r>
      <rPr>
        <b/>
        <sz val="10.5"/>
        <rFont val="Arial Narrow"/>
        <family val="2"/>
        <charset val="204"/>
      </rPr>
      <t>Thermal Stability Control</t>
    </r>
    <r>
      <rPr>
        <sz val="10.5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[patented</t>
    </r>
    <r>
      <rPr>
        <sz val="10.5"/>
        <rFont val="Arial Narrow"/>
        <family val="2"/>
        <charset val="204"/>
      </rPr>
      <t xml:space="preserve">] - интелигентната система за оптимално управление на климата. Осигурява максимална температурна стабилност без почти никакви колебания (± 0,2°C). Спестява средно 23% консумация на ел енергия.
 </t>
    </r>
    <r>
      <rPr>
        <b/>
        <sz val="10.5"/>
        <rFont val="Arial Narrow"/>
        <family val="2"/>
        <charset val="204"/>
      </rPr>
      <t>SmartClima Plus</t>
    </r>
    <r>
      <rPr>
        <sz val="10.5"/>
        <rFont val="Arial Narrow"/>
        <family val="2"/>
        <charset val="204"/>
      </rPr>
      <t xml:space="preserve"> - Интелигентна система за генериране на пара и управление на климата в камерата.
 </t>
    </r>
    <r>
      <rPr>
        <b/>
        <sz val="10.5"/>
        <rFont val="Arial Narrow"/>
        <family val="2"/>
        <charset val="204"/>
      </rPr>
      <t>DryOut Plus</t>
    </r>
    <r>
      <rPr>
        <sz val="10.5"/>
        <rFont val="Arial Narrow"/>
        <family val="2"/>
        <charset val="204"/>
      </rPr>
      <t xml:space="preserve"> - Уникалната си технология с ниско налягане за активно изтегляне на влагата от камерата. Осигурява по-хрупкави текстури и желан интензивен цвят.
 </t>
    </r>
    <r>
      <rPr>
        <b/>
        <sz val="10.5"/>
        <rFont val="Arial Narrow"/>
        <family val="2"/>
        <charset val="204"/>
      </rPr>
      <t>NightWatch</t>
    </r>
    <r>
      <rPr>
        <sz val="10.5"/>
        <rFont val="Arial Narrow"/>
        <family val="2"/>
        <charset val="204"/>
      </rPr>
      <t xml:space="preserve"> - Позволява безпроблемно готвене през нощта при ниски температури, гарантирайки безопасността на храната.</t>
    </r>
    <r>
      <rPr>
        <b/>
        <sz val="10.5"/>
        <rFont val="Arial Narrow"/>
        <family val="2"/>
      </rPr>
      <t xml:space="preserve">
 SmartCooking</t>
    </r>
    <r>
      <rPr>
        <sz val="10.5"/>
        <rFont val="Arial Narrow"/>
        <family val="2"/>
        <charset val="204"/>
      </rPr>
      <t xml:space="preserve"> - Интелигентно готвене посредством автоматични процеси за различните продуктови групи и сензорно разпознаване насъстоянието на храната. Системата сама прави нужни корекции за постигане на точния резултат</t>
    </r>
    <r>
      <rPr>
        <b/>
        <sz val="10.5"/>
        <rFont val="Arial Narrow"/>
        <family val="2"/>
      </rPr>
      <t xml:space="preserve">.
 MyCooking Planner </t>
    </r>
    <r>
      <rPr>
        <sz val="10.5"/>
        <rFont val="Arial Narrow"/>
        <family val="2"/>
        <charset val="204"/>
      </rPr>
      <t xml:space="preserve">- система за едновременно готвене на различни родукти по нива, за гъвкав работен процес.
 </t>
    </r>
    <r>
      <rPr>
        <b/>
        <sz val="10.5"/>
        <rFont val="Arial Narrow"/>
        <family val="2"/>
        <charset val="204"/>
      </rPr>
      <t>MyCare</t>
    </r>
    <r>
      <rPr>
        <sz val="10.5"/>
        <rFont val="Arial Narrow"/>
        <family val="2"/>
        <charset val="204"/>
      </rPr>
      <t xml:space="preserve"> - интелигентната система за почистване с разпознаване на степента на замъряване. Разполага с 5 програми за почистване. Използва таблетки </t>
    </r>
    <r>
      <rPr>
        <b/>
        <sz val="10.5"/>
        <rFont val="Arial Narrow"/>
        <family val="2"/>
        <charset val="204"/>
      </rPr>
      <t>CleanDuo (</t>
    </r>
    <r>
      <rPr>
        <sz val="10.5"/>
        <rFont val="Arial Narrow"/>
        <family val="2"/>
        <charset val="204"/>
      </rPr>
      <t>с двойно действие</t>
    </r>
    <r>
      <rPr>
        <b/>
        <sz val="10.5"/>
        <rFont val="Arial Narrow"/>
        <family val="2"/>
        <charset val="204"/>
      </rPr>
      <t>)</t>
    </r>
    <r>
      <rPr>
        <sz val="10.5"/>
        <rFont val="Arial Narrow"/>
        <family val="2"/>
        <charset val="204"/>
      </rPr>
      <t xml:space="preserve"> намаляващи разходите за почистванв с 60% в сравнение с водещите конкуренти на пазара.
 </t>
    </r>
    <r>
      <rPr>
        <b/>
        <sz val="10.5"/>
        <rFont val="Arial Narrow"/>
        <family val="2"/>
        <charset val="204"/>
      </rPr>
      <t>Mychef Cloud</t>
    </r>
    <r>
      <rPr>
        <sz val="10.5"/>
        <rFont val="Arial Narrow"/>
        <family val="2"/>
        <charset val="204"/>
      </rPr>
      <t xml:space="preserve"> - позволява да останете свързани с вашите уреди, където и да сте. Можете да видите състоянието на готвене и да създавате и запазвате рецепти отвсякъде.</t>
    </r>
    <r>
      <rPr>
        <b/>
        <sz val="10.5"/>
        <rFont val="Arial Narrow"/>
        <family val="2"/>
      </rPr>
      <t xml:space="preserve">
Уредите iCООК</t>
    </r>
    <r>
      <rPr>
        <sz val="10.5"/>
        <rFont val="Arial Narrow"/>
        <family val="2"/>
        <charset val="204"/>
      </rPr>
      <t xml:space="preserve"> могат да функционира и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30° до 130°С.
- Режим горещ въздух от 30° до 280°С с възможност за редуциране на отделяната от продуктите влага. 
- Комбиниран режим от пара + горещ въздух от 30° до 280°С.
- Регенерация/ Ферментация - за регенериране и обработка на охладени и замразени храни.
- Програмен режим с до 400 програми с до 10 фази и осигурен достъп до над 100 класически рецепти, разработени от корпоративните готвачи на MyChef, както и търсене на рецепти чрез избор на съставки.
- Тройно остъклена врата и вградено устойчиво LED осветление, спомагащи за минимизиране на разхода на енергия.
- Капацитет: 6х 1/1-GN, надлъжно разположени
- Тегло: 80,0 кг
- Дистанция между водачите: max. 68 mm.
Модел: </t>
    </r>
    <r>
      <rPr>
        <b/>
        <sz val="10.5"/>
        <rFont val="Arial Narrow"/>
        <family val="2"/>
        <charset val="204"/>
      </rPr>
      <t>iCOOK COMPACT 6×</t>
    </r>
    <r>
      <rPr>
        <b/>
        <sz val="4.2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GN1/1 (CSI61L4D)♣</t>
    </r>
  </si>
  <si>
    <t xml:space="preserve">7,3kW/ 400V
</t>
  </si>
  <si>
    <t>520х847х625</t>
  </si>
  <si>
    <r>
      <rPr>
        <b/>
        <sz val="10.5"/>
        <rFont val="Arial Narrow"/>
        <family val="2"/>
      </rPr>
      <t>Електрически конвектомат, серия</t>
    </r>
    <r>
      <rPr>
        <b/>
        <sz val="11"/>
        <rFont val="Arial Narrow"/>
        <family val="2"/>
        <charset val="204"/>
      </rPr>
      <t xml:space="preserve"> COOK MASTER® 6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  <charset val="204"/>
      </rPr>
      <t>Лесен за употреба, производителен и интелигентен уред за готвене, с автоматични  режими за обработка на почти всякакви хранителни продукти. Позволява методи на готвене като печене, задушаване, гриловане, пържене, паниране, Sous-Vide и нискотемпературно готвене и др. 
Работа в ръчен режим или с предварително запаметени програми. Позволява различни по вид термични обработки. 
Удобно управление посредством LED контролен панел с фолийни бутони и ясни пиктограми. Бутоните за бърз достъп ви позволяват да запазите най-често използваните програми и да ги стартирате бързо автоматично. Освен това можете да запазите до 40 различни програми за готвене с до 3 фази.
Разполага със следните патентовани системи и интелигентни асистенти:</t>
    </r>
    <r>
      <rPr>
        <b/>
        <sz val="10.5"/>
        <rFont val="Arial Narrow"/>
        <family val="2"/>
      </rPr>
      <t xml:space="preserve">
 MultiSteam [</t>
    </r>
    <r>
      <rPr>
        <b/>
        <sz val="9"/>
        <rFont val="Arial Narrow"/>
        <family val="2"/>
        <charset val="204"/>
      </rPr>
      <t>patented</t>
    </r>
    <r>
      <rPr>
        <b/>
        <sz val="10.5"/>
        <rFont val="Arial Narrow"/>
        <family val="2"/>
      </rPr>
      <t xml:space="preserve">] </t>
    </r>
    <r>
      <rPr>
        <sz val="10.5"/>
        <rFont val="Arial Narrow"/>
        <family val="2"/>
        <charset val="204"/>
      </rPr>
      <t>- Tехнология с двойно впръскване на пара в камерата и предварително загряване на водата. Наситена пара и при 30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  <charset val="204"/>
      </rPr>
      <t>С при това до 5 пъти по-бързо, в сравнение със системи с парогенератор и бойлер (~45' sec.).
</t>
    </r>
    <r>
      <rPr>
        <b/>
        <sz val="10.5"/>
        <rFont val="Arial Narrow"/>
        <family val="2"/>
        <charset val="204"/>
      </rPr>
      <t xml:space="preserve"> UltravioletSteam</t>
    </r>
    <r>
      <rPr>
        <sz val="10.5"/>
        <rFont val="Arial Narrow"/>
        <family val="2"/>
        <charset val="204"/>
      </rPr>
      <t xml:space="preserve"> ®  [</t>
    </r>
    <r>
      <rPr>
        <b/>
        <sz val="9"/>
        <rFont val="Arial Narrow"/>
        <family val="2"/>
        <charset val="204"/>
      </rPr>
      <t>patented</t>
    </r>
    <r>
      <rPr>
        <sz val="10.5"/>
        <rFont val="Arial Narrow"/>
        <family val="2"/>
        <charset val="204"/>
      </rPr>
      <t xml:space="preserve">] - Опция осигуряваща стерилизирана пара и истинска революция в безопасността на храните във вашата кухня.
 </t>
    </r>
    <r>
      <rPr>
        <b/>
        <sz val="10.5"/>
        <rFont val="Arial Narrow"/>
        <family val="2"/>
        <charset val="204"/>
      </rPr>
      <t>TSC</t>
    </r>
    <r>
      <rPr>
        <sz val="10.5"/>
        <rFont val="Arial Narrow"/>
        <family val="2"/>
        <charset val="204"/>
      </rPr>
      <t xml:space="preserve"> - </t>
    </r>
    <r>
      <rPr>
        <b/>
        <sz val="10.5"/>
        <rFont val="Arial Narrow"/>
        <family val="2"/>
        <charset val="204"/>
      </rPr>
      <t>Thermal Stability Control</t>
    </r>
    <r>
      <rPr>
        <sz val="10.5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[patented</t>
    </r>
    <r>
      <rPr>
        <sz val="10.5"/>
        <rFont val="Arial Narrow"/>
        <family val="2"/>
        <charset val="204"/>
      </rPr>
      <t xml:space="preserve">] - интелигентната система за оптимално управление на климата. Осигурява максимална температурна стабилност без почти никакви колебания (± 0,2°C). Спестява средно 23% консумация на ел енергия.
 </t>
    </r>
    <r>
      <rPr>
        <b/>
        <sz val="10.5"/>
        <rFont val="Arial Narrow"/>
        <family val="2"/>
        <charset val="204"/>
      </rPr>
      <t>DryOut Plus</t>
    </r>
    <r>
      <rPr>
        <sz val="10.5"/>
        <rFont val="Arial Narrow"/>
        <family val="2"/>
        <charset val="204"/>
      </rPr>
      <t xml:space="preserve"> - Уникалната си технология с ниско налягане за активно изтегляне на влагата от камерата. Осигурява по-хрупкави текстури и желан интензивен цвят.
 </t>
    </r>
    <r>
      <rPr>
        <b/>
        <sz val="10.5"/>
        <rFont val="Arial Narrow"/>
        <family val="2"/>
        <charset val="204"/>
      </rPr>
      <t>MyCare</t>
    </r>
    <r>
      <rPr>
        <sz val="10.5"/>
        <rFont val="Arial Narrow"/>
        <family val="2"/>
        <charset val="204"/>
      </rPr>
      <t xml:space="preserve"> - интелигентната система за почистване с разпознаване на степента на замъряване. Разполага с 5 програми за почистване. Използва таблетки </t>
    </r>
    <r>
      <rPr>
        <b/>
        <sz val="10.5"/>
        <rFont val="Arial Narrow"/>
        <family val="2"/>
        <charset val="204"/>
      </rPr>
      <t>CleanDuo (</t>
    </r>
    <r>
      <rPr>
        <sz val="10.5"/>
        <rFont val="Arial Narrow"/>
        <family val="2"/>
        <charset val="204"/>
      </rPr>
      <t>с двойно действие</t>
    </r>
    <r>
      <rPr>
        <b/>
        <sz val="10.5"/>
        <rFont val="Arial Narrow"/>
        <family val="2"/>
        <charset val="204"/>
      </rPr>
      <t>)</t>
    </r>
    <r>
      <rPr>
        <sz val="10.5"/>
        <rFont val="Arial Narrow"/>
        <family val="2"/>
        <charset val="204"/>
      </rPr>
      <t xml:space="preserve"> намаляващи разходите за почистванв с 60% в сравнение с водещите конкуренти на пазара.
 </t>
    </r>
    <r>
      <rPr>
        <b/>
        <sz val="10.5"/>
        <rFont val="Arial Narrow"/>
        <family val="2"/>
        <charset val="204"/>
      </rPr>
      <t>Mychef Cloud</t>
    </r>
    <r>
      <rPr>
        <sz val="10.5"/>
        <rFont val="Arial Narrow"/>
        <family val="2"/>
        <charset val="204"/>
      </rPr>
      <t xml:space="preserve"> - позволява да останете свързани с вашите уреди, където и да сте. Можете да видите състоянието на готвене и да създавате и запазвате рецепти отвсякъде.</t>
    </r>
    <r>
      <rPr>
        <b/>
        <sz val="10.5"/>
        <rFont val="Arial Narrow"/>
        <family val="2"/>
      </rPr>
      <t xml:space="preserve">
Уредите COOK MASTER </t>
    </r>
    <r>
      <rPr>
        <sz val="10.5"/>
        <rFont val="Arial Narrow"/>
        <family val="2"/>
        <charset val="204"/>
      </rPr>
      <t>функционират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30° до 130°С.
- Режим горещ въздух от 30° до 260°С с възможност за редуциране на отделяната от продуктите влага. 
- Комбиниран режим от пара + горещ въздух от 30° до 260°С.
- Регенерация/ Ферментация - за регенериране и обработка на охладени и замразени храни.
- Програмен режим с до 40 програми с до 3 фази.
- Тройно остъклена врата и вградено устойчиво LED осветление, спомагащи за минимизиране на разхода на енергия.
- Капацитет: 6× 325/530мм (GN-1/1), надлъжно разположени
- Тегло: 74,0 кг
- Дистанция между водачите: 68 mm.
Модел: </t>
    </r>
    <r>
      <rPr>
        <b/>
        <sz val="10.5"/>
        <rFont val="Arial Narrow"/>
        <family val="2"/>
        <charset val="204"/>
      </rPr>
      <t>COOK MASTER 6 (CME6140D)</t>
    </r>
  </si>
  <si>
    <t xml:space="preserve">9,3kW/ 400V
</t>
  </si>
  <si>
    <t>760х710х750</t>
  </si>
  <si>
    <r>
      <rPr>
        <b/>
        <sz val="10.5"/>
        <rFont val="Arial Narrow"/>
        <family val="2"/>
      </rPr>
      <t>Електрически конвектомат, серия</t>
    </r>
    <r>
      <rPr>
        <b/>
        <sz val="11"/>
        <rFont val="Arial Narrow"/>
        <family val="2"/>
        <charset val="204"/>
      </rPr>
      <t xml:space="preserve"> COOK MASTER® 4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  <charset val="204"/>
      </rPr>
      <t>Лесен за употреба, производителен и интелигентен уред за готвене, с автоматични  режими за обработка на почти всякакви хранителни продукти. Позволява методи на готвене като печене, задушаване, гриловане, пържене, паниране, Sous-Vide и нискотемпературно готвене и др. 
Работа в ръчен режим или с предварително запаметени програми. Позволява различни по вид термични обработки. 
Удобно управление посредством LED контролен панел с фолийни бутони и ясни пиктограми. Бутоните за бърз достъп ви позволяват да запазите най-често използваните програми и да ги стартирате бързо автоматично. Освен това можете да запазите до 40 различни програми за готвене с до 3 фази.
Разполага със следните патентовани системи и интелигентни асистенти:</t>
    </r>
    <r>
      <rPr>
        <b/>
        <sz val="10.5"/>
        <rFont val="Arial Narrow"/>
        <family val="2"/>
      </rPr>
      <t xml:space="preserve">
 MultiSteam [</t>
    </r>
    <r>
      <rPr>
        <b/>
        <sz val="9"/>
        <rFont val="Arial Narrow"/>
        <family val="2"/>
        <charset val="204"/>
      </rPr>
      <t>patented</t>
    </r>
    <r>
      <rPr>
        <b/>
        <sz val="10.5"/>
        <rFont val="Arial Narrow"/>
        <family val="2"/>
      </rPr>
      <t xml:space="preserve">] </t>
    </r>
    <r>
      <rPr>
        <sz val="10.5"/>
        <rFont val="Arial Narrow"/>
        <family val="2"/>
        <charset val="204"/>
      </rPr>
      <t>- Tехнология с двойно впръскване на пара в камерата и предварително загряване на водата. Наситена пара и при 30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  <charset val="204"/>
      </rPr>
      <t>С при това до 5 пъти по-бързо, в сравнение със системи с парогенератор и бойлер (~45' sec.).
</t>
    </r>
    <r>
      <rPr>
        <b/>
        <sz val="10.5"/>
        <rFont val="Arial Narrow"/>
        <family val="2"/>
        <charset val="204"/>
      </rPr>
      <t xml:space="preserve"> UltravioletSteam</t>
    </r>
    <r>
      <rPr>
        <sz val="10.5"/>
        <rFont val="Arial Narrow"/>
        <family val="2"/>
        <charset val="204"/>
      </rPr>
      <t xml:space="preserve"> ®  [</t>
    </r>
    <r>
      <rPr>
        <b/>
        <sz val="9"/>
        <rFont val="Arial Narrow"/>
        <family val="2"/>
        <charset val="204"/>
      </rPr>
      <t>patented</t>
    </r>
    <r>
      <rPr>
        <sz val="10.5"/>
        <rFont val="Arial Narrow"/>
        <family val="2"/>
        <charset val="204"/>
      </rPr>
      <t xml:space="preserve">] - Опция осигуряваща стерилизирана пара и истинска революция в безопасността на храните във вашата кухня.
 </t>
    </r>
    <r>
      <rPr>
        <b/>
        <sz val="10.5"/>
        <rFont val="Arial Narrow"/>
        <family val="2"/>
        <charset val="204"/>
      </rPr>
      <t>TSC</t>
    </r>
    <r>
      <rPr>
        <sz val="10.5"/>
        <rFont val="Arial Narrow"/>
        <family val="2"/>
        <charset val="204"/>
      </rPr>
      <t xml:space="preserve"> - </t>
    </r>
    <r>
      <rPr>
        <b/>
        <sz val="10.5"/>
        <rFont val="Arial Narrow"/>
        <family val="2"/>
        <charset val="204"/>
      </rPr>
      <t>Thermal Stability Control</t>
    </r>
    <r>
      <rPr>
        <sz val="10.5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[patented</t>
    </r>
    <r>
      <rPr>
        <sz val="10.5"/>
        <rFont val="Arial Narrow"/>
        <family val="2"/>
        <charset val="204"/>
      </rPr>
      <t xml:space="preserve">] - интелигентната система за оптимално управление на климата. Осигурява максимална температурна стабилност без почти никакви колебания (± 0,2°C). Спестява средно 23% консумация на ел енергия.
 </t>
    </r>
    <r>
      <rPr>
        <b/>
        <sz val="10.5"/>
        <rFont val="Arial Narrow"/>
        <family val="2"/>
        <charset val="204"/>
      </rPr>
      <t>DryOut Plus</t>
    </r>
    <r>
      <rPr>
        <sz val="10.5"/>
        <rFont val="Arial Narrow"/>
        <family val="2"/>
        <charset val="204"/>
      </rPr>
      <t xml:space="preserve"> - Уникалната си технология с ниско налягане за активно изтегляне на влагата от камерата. Осигурява по-хрупкави текстури и желан интензивен цвят.
 </t>
    </r>
    <r>
      <rPr>
        <b/>
        <sz val="10.5"/>
        <rFont val="Arial Narrow"/>
        <family val="2"/>
        <charset val="204"/>
      </rPr>
      <t>MyCare</t>
    </r>
    <r>
      <rPr>
        <sz val="10.5"/>
        <rFont val="Arial Narrow"/>
        <family val="2"/>
        <charset val="204"/>
      </rPr>
      <t xml:space="preserve"> - интелигентната система за почистване с разпознаване на степента на замъряване. Разполага с 5 програми за почистване. Използва таблетки </t>
    </r>
    <r>
      <rPr>
        <b/>
        <sz val="10.5"/>
        <rFont val="Arial Narrow"/>
        <family val="2"/>
        <charset val="204"/>
      </rPr>
      <t>CleanDuo (</t>
    </r>
    <r>
      <rPr>
        <sz val="10.5"/>
        <rFont val="Arial Narrow"/>
        <family val="2"/>
        <charset val="204"/>
      </rPr>
      <t>с двойно действие</t>
    </r>
    <r>
      <rPr>
        <b/>
        <sz val="10.5"/>
        <rFont val="Arial Narrow"/>
        <family val="2"/>
        <charset val="204"/>
      </rPr>
      <t>)</t>
    </r>
    <r>
      <rPr>
        <sz val="10.5"/>
        <rFont val="Arial Narrow"/>
        <family val="2"/>
        <charset val="204"/>
      </rPr>
      <t xml:space="preserve"> намаляващи разходите за почистванв с 60% в сравнение с водещите конкуренти на пазара.
 </t>
    </r>
    <r>
      <rPr>
        <b/>
        <sz val="10.5"/>
        <rFont val="Arial Narrow"/>
        <family val="2"/>
        <charset val="204"/>
      </rPr>
      <t>Mychef Cloud</t>
    </r>
    <r>
      <rPr>
        <sz val="10.5"/>
        <rFont val="Arial Narrow"/>
        <family val="2"/>
        <charset val="204"/>
      </rPr>
      <t xml:space="preserve"> - позволява да останете свързани с вашите уреди, където и да сте. Можете да видите състоянието на готвене и да създавате и запазвате рецепти отвсякъде.</t>
    </r>
    <r>
      <rPr>
        <b/>
        <sz val="10.5"/>
        <rFont val="Arial Narrow"/>
        <family val="2"/>
      </rPr>
      <t xml:space="preserve">
Уредите COOK MASTER </t>
    </r>
    <r>
      <rPr>
        <sz val="10.5"/>
        <rFont val="Arial Narrow"/>
        <family val="2"/>
        <charset val="204"/>
      </rPr>
      <t>функционират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30° до 130°С.
- Режим горещ въздух от 30° до 260°С с възможност за редуциране на отделяната от продуктите влага. 
- Комбиниран режим от пара + горещ въздух от 30° до 260°С.
- Регенерация/ Ферментация - за регенериране и обработка на охладени и замразени храни.
- Програмен режим с до 40 програми с до 3 фази.
- Тройно остъклена врата и вградено устойчиво LED осветление, спомагащи за минимизиране на разхода на енергия.
- Капацитет: 4× 325/530мм (GN-1/1), напречно разположени
- Тегло: 64,0 кг
- Дистанция между водачите: 68 mm.
Модел: </t>
    </r>
    <r>
      <rPr>
        <b/>
        <sz val="10.5"/>
        <rFont val="Arial Narrow"/>
        <family val="2"/>
        <charset val="204"/>
      </rPr>
      <t>COOK MASTER 4 (CME4140D)</t>
    </r>
  </si>
  <si>
    <t>760х710х615</t>
  </si>
  <si>
    <r>
      <rPr>
        <b/>
        <sz val="10.5"/>
        <rFont val="Arial Narrow"/>
        <family val="2"/>
      </rPr>
      <t>Електрически конвектомат, серия</t>
    </r>
    <r>
      <rPr>
        <b/>
        <sz val="11"/>
        <rFont val="Arial Narrow"/>
        <family val="2"/>
        <charset val="204"/>
      </rPr>
      <t xml:space="preserve"> COOK MASTER® 10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  <charset val="204"/>
      </rPr>
      <t>Лесен за употреба, производителен и интелигентен уред за готвене, с автоматични  режими за обработка на почти всякакви хранителни продукти. Позволява методи на готвене като печене, задушаване, гриловане, пържене, паниране, Sous-Vide и нискотемпературно готвене и др. 
Работа в ръчен режим или с предварително запаметени програми. Позволява различни по вид термични обработки. 
Удобно управление посредством LED контролен панел с фолийни бутони и ясни пиктограми. Бутоните за бърз достъп ви позволяват да запазите най-често използваните програми и да ги стартирате бързо автоматично. Освен това можете да запазите до 40 различни програми за готвене с до 3 фази.
Разполага със следните патентовани системи и интелигентни асистенти:</t>
    </r>
    <r>
      <rPr>
        <b/>
        <sz val="10.5"/>
        <rFont val="Arial Narrow"/>
        <family val="2"/>
      </rPr>
      <t xml:space="preserve">
 MultiSteam [</t>
    </r>
    <r>
      <rPr>
        <b/>
        <sz val="9"/>
        <rFont val="Arial Narrow"/>
        <family val="2"/>
        <charset val="204"/>
      </rPr>
      <t>patented</t>
    </r>
    <r>
      <rPr>
        <b/>
        <sz val="10.5"/>
        <rFont val="Arial Narrow"/>
        <family val="2"/>
      </rPr>
      <t xml:space="preserve">] </t>
    </r>
    <r>
      <rPr>
        <sz val="10.5"/>
        <rFont val="Arial Narrow"/>
        <family val="2"/>
        <charset val="204"/>
      </rPr>
      <t>- Tехнология с двойно впръскване на пара в камерата и предварително загряване на водата. Наситена пара и при 30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  <charset val="204"/>
      </rPr>
      <t>С при това до 5 пъти по-бързо, в сравнение със системи с парогенератор и бойлер (~45' sec.).
</t>
    </r>
    <r>
      <rPr>
        <b/>
        <sz val="10.5"/>
        <rFont val="Arial Narrow"/>
        <family val="2"/>
        <charset val="204"/>
      </rPr>
      <t xml:space="preserve"> UltravioletSteam</t>
    </r>
    <r>
      <rPr>
        <sz val="10.5"/>
        <rFont val="Arial Narrow"/>
        <family val="2"/>
        <charset val="204"/>
      </rPr>
      <t xml:space="preserve"> ®  [</t>
    </r>
    <r>
      <rPr>
        <b/>
        <sz val="9"/>
        <rFont val="Arial Narrow"/>
        <family val="2"/>
        <charset val="204"/>
      </rPr>
      <t>patented</t>
    </r>
    <r>
      <rPr>
        <sz val="10.5"/>
        <rFont val="Arial Narrow"/>
        <family val="2"/>
        <charset val="204"/>
      </rPr>
      <t xml:space="preserve">] - Опция осигуряваща стерилизирана пара и истинска революция в безопасността на храните във вашата кухня.
 </t>
    </r>
    <r>
      <rPr>
        <b/>
        <sz val="10.5"/>
        <rFont val="Arial Narrow"/>
        <family val="2"/>
        <charset val="204"/>
      </rPr>
      <t>TSC</t>
    </r>
    <r>
      <rPr>
        <sz val="10.5"/>
        <rFont val="Arial Narrow"/>
        <family val="2"/>
        <charset val="204"/>
      </rPr>
      <t xml:space="preserve"> - </t>
    </r>
    <r>
      <rPr>
        <b/>
        <sz val="10.5"/>
        <rFont val="Arial Narrow"/>
        <family val="2"/>
        <charset val="204"/>
      </rPr>
      <t>Thermal Stability Control</t>
    </r>
    <r>
      <rPr>
        <sz val="10.5"/>
        <rFont val="Arial Narrow"/>
        <family val="2"/>
        <charset val="204"/>
      </rPr>
      <t xml:space="preserve"> </t>
    </r>
    <r>
      <rPr>
        <b/>
        <sz val="10.5"/>
        <rFont val="Arial Narrow"/>
        <family val="2"/>
        <charset val="204"/>
      </rPr>
      <t>[patented</t>
    </r>
    <r>
      <rPr>
        <sz val="10.5"/>
        <rFont val="Arial Narrow"/>
        <family val="2"/>
        <charset val="204"/>
      </rPr>
      <t xml:space="preserve">] - интелигентната система за оптимално управление на климата. Осигурява максимална температурна стабилност без почти никакви колебания (± 0,2°C). Спестява средно 23% консумация на ел енергия.
 </t>
    </r>
    <r>
      <rPr>
        <b/>
        <sz val="10.5"/>
        <rFont val="Arial Narrow"/>
        <family val="2"/>
        <charset val="204"/>
      </rPr>
      <t>DryOut Plus</t>
    </r>
    <r>
      <rPr>
        <sz val="10.5"/>
        <rFont val="Arial Narrow"/>
        <family val="2"/>
        <charset val="204"/>
      </rPr>
      <t xml:space="preserve"> - Уникалната си технология с ниско налягане за активно изтегляне на влагата от камерата. Осигурява по-хрупкави текстури и желан интензивен цвят.
 </t>
    </r>
    <r>
      <rPr>
        <b/>
        <sz val="10.5"/>
        <rFont val="Arial Narrow"/>
        <family val="2"/>
        <charset val="204"/>
      </rPr>
      <t>MyCare</t>
    </r>
    <r>
      <rPr>
        <sz val="10.5"/>
        <rFont val="Arial Narrow"/>
        <family val="2"/>
        <charset val="204"/>
      </rPr>
      <t xml:space="preserve"> - интелигентната система за почистване с разпознаване на степента на замъряване. Разполага с 5 програми за почистване. Използва таблетки </t>
    </r>
    <r>
      <rPr>
        <b/>
        <sz val="10.5"/>
        <rFont val="Arial Narrow"/>
        <family val="2"/>
        <charset val="204"/>
      </rPr>
      <t>CleanDuo (</t>
    </r>
    <r>
      <rPr>
        <sz val="10.5"/>
        <rFont val="Arial Narrow"/>
        <family val="2"/>
        <charset val="204"/>
      </rPr>
      <t>с двойно действие</t>
    </r>
    <r>
      <rPr>
        <b/>
        <sz val="10.5"/>
        <rFont val="Arial Narrow"/>
        <family val="2"/>
        <charset val="204"/>
      </rPr>
      <t>)</t>
    </r>
    <r>
      <rPr>
        <sz val="10.5"/>
        <rFont val="Arial Narrow"/>
        <family val="2"/>
        <charset val="204"/>
      </rPr>
      <t xml:space="preserve"> намаляващи разходите за почистванв с 60% в сравнение с водещите конкуренти на пазара.
 </t>
    </r>
    <r>
      <rPr>
        <b/>
        <sz val="10.5"/>
        <rFont val="Arial Narrow"/>
        <family val="2"/>
        <charset val="204"/>
      </rPr>
      <t>Mychef Cloud</t>
    </r>
    <r>
      <rPr>
        <sz val="10.5"/>
        <rFont val="Arial Narrow"/>
        <family val="2"/>
        <charset val="204"/>
      </rPr>
      <t xml:space="preserve"> - позволява да останете свързани с вашите уреди, където и да сте. Можете да видите състоянието на готвене и да създавате и запазвате рецепти отвсякъде.</t>
    </r>
    <r>
      <rPr>
        <b/>
        <sz val="10.5"/>
        <rFont val="Arial Narrow"/>
        <family val="2"/>
      </rPr>
      <t xml:space="preserve">
Уредите COOK MASTER </t>
    </r>
    <r>
      <rPr>
        <sz val="10.5"/>
        <rFont val="Arial Narrow"/>
        <family val="2"/>
        <charset val="204"/>
      </rPr>
      <t>функционират в ръчен режим като стандартен конвектомат</t>
    </r>
    <r>
      <rPr>
        <b/>
        <sz val="10.5"/>
        <rFont val="Arial Narrow"/>
        <family val="2"/>
      </rPr>
      <t>:</t>
    </r>
    <r>
      <rPr>
        <sz val="10.5"/>
        <rFont val="Arial Narrow"/>
        <family val="2"/>
        <charset val="204"/>
      </rPr>
      <t xml:space="preserve">
- Работа на пара от 30° до 130°С.
- Режим горещ въздух от 30° до 260°С с възможност за редуциране на отделяната от продуктите влага. 
- Комбиниран режим от пара + горещ въздух от 30° до 260°С.
- Регенерация/ Ферментация - за регенериране и обработка на охладени и замразени храни.
- Програмен режим с до 40 програми с до 3 фази.
- Тройно остъклена врата и вградено устойчиво LED осветление, спомагащи за минимизиране на разхода на енергия.
- Капацитет: 10× 325/530мм (GN-1/1), надлъжно разположени
- Тегло: 102,0 кг
- Дистанция между водачите: 68 mm.
Модел: </t>
    </r>
    <r>
      <rPr>
        <b/>
        <sz val="10.5"/>
        <rFont val="Arial Narrow"/>
        <family val="2"/>
        <charset val="204"/>
      </rPr>
      <t>COOK MASTER 10 (CME1140D)</t>
    </r>
  </si>
  <si>
    <t xml:space="preserve">18,6kW/ 400V
</t>
  </si>
  <si>
    <t>760х710х1022</t>
  </si>
  <si>
    <t>Фурни за бързо готвене MyChef</t>
  </si>
  <si>
    <r>
      <rPr>
        <b/>
        <sz val="10.5"/>
        <rFont val="Arial Narrow"/>
        <family val="2"/>
      </rPr>
      <t xml:space="preserve">Фурна за бързо готвене с микровълнова технология Mychef WAVE 1
</t>
    </r>
    <r>
      <rPr>
        <sz val="10.5"/>
        <rFont val="Arial Narrow"/>
        <family val="2"/>
        <charset val="204"/>
      </rPr>
      <t xml:space="preserve">Революционна фурна проектирана за лесно и бързо готвене за минути или дори секунди. 
• Новата технология с циклонни въздушни потоци.
• Подходяща е за ресторанти, Fast food, кафенета, бензиностанции, барове, супермаркети, и всички заведения, които предлагащи пресни, охладени и замразени храни, сандвичи, пици, хамбургери и др.
• С Mychef WAVE готвите комбинирано (например крилца или хамбургери и пържени картофи).
• WAVE готви до 10 пъти по-бързо в сравнение с традиционните системи за готвене;
• Управление с 10''-инчов пълноцветен TFT сензорен екран и удобен потребителски интерфейс;
• Възможност за запаметяване на над 1000 рецепти с една фаза за готвене и с потребителски инструкции за всяка фаза на програмата;
• </t>
    </r>
    <r>
      <rPr>
        <b/>
        <sz val="10.5"/>
        <rFont val="Arial Narrow"/>
        <family val="2"/>
        <charset val="204"/>
      </rPr>
      <t xml:space="preserve">1 Mагнетрон (1 Magnetron) , 1000W
</t>
    </r>
    <r>
      <rPr>
        <sz val="10.5"/>
        <rFont val="Arial Narrow"/>
        <family val="2"/>
        <charset val="204"/>
      </rPr>
      <t>• Вътрешен размер на камерата:  310×340×171 см,  изработена от неръждаема стомана AISI 304 (18/10) 
• Multiple Cooking. Режим за готвене на до  4 порции едновременно. AI шехнология автоматично адаптира параметрите за  2, 3 и 4 от съответна рецепта.
• Препоръчва се за ~30 порции на час
• Технологията за ускорено готвене комбинира</t>
    </r>
    <r>
      <rPr>
        <b/>
        <sz val="10.5"/>
        <rFont val="Arial Narrow"/>
        <family val="2"/>
        <charset val="204"/>
      </rPr>
      <t xml:space="preserve"> 3 метода за нагряване</t>
    </r>
    <r>
      <rPr>
        <sz val="10.5"/>
        <rFont val="Arial Narrow"/>
        <family val="2"/>
        <charset val="204"/>
      </rPr>
      <t xml:space="preserve">:
► </t>
    </r>
    <r>
      <rPr>
        <b/>
        <sz val="10.5"/>
        <rFont val="Arial Narrow"/>
        <family val="2"/>
        <charset val="204"/>
      </rPr>
      <t>3D система за разпределение на въздушни потоци (Impingement</t>
    </r>
    <r>
      <rPr>
        <sz val="10.5"/>
        <rFont val="Arial Narrow"/>
        <family val="2"/>
        <charset val="204"/>
      </rPr>
      <t>)
►</t>
    </r>
    <r>
      <rPr>
        <b/>
        <sz val="10.5"/>
        <rFont val="Arial Narrow"/>
        <family val="2"/>
        <charset val="204"/>
      </rPr>
      <t xml:space="preserve"> Конвекция </t>
    </r>
    <r>
      <rPr>
        <sz val="10.5"/>
        <rFont val="Arial Narrow"/>
        <family val="2"/>
        <charset val="204"/>
      </rPr>
      <t xml:space="preserve">
► </t>
    </r>
    <r>
      <rPr>
        <b/>
        <sz val="10.5"/>
        <rFont val="Arial Narrow"/>
        <family val="2"/>
        <charset val="204"/>
      </rPr>
      <t xml:space="preserve">Микровълни
</t>
    </r>
    <r>
      <rPr>
        <sz val="10.5"/>
        <rFont val="Arial Narrow"/>
        <family val="2"/>
        <charset val="204"/>
      </rPr>
      <t xml:space="preserve">• Температурен диапазон: от 100ºC до 275ºC на стъпки от 1ºC
• Индикатори за температурата на предварително загряване и охлаждане
• Програма за охлаждане
• Каталитичен въздушен филтър с лесен достъп осигурява работа </t>
    </r>
    <r>
      <rPr>
        <u/>
        <sz val="10.5"/>
        <rFont val="Arial Narrow"/>
        <family val="2"/>
        <charset val="204"/>
      </rPr>
      <t>БЕЗ нужда от вътрешна аспирация</t>
    </r>
    <r>
      <rPr>
        <sz val="10.5"/>
        <rFont val="Arial Narrow"/>
        <family val="2"/>
        <charset val="204"/>
      </rPr>
      <t xml:space="preserve">
• Тих режим на работа
• Wi-Fi връзка, с дистанционно актуализиране на софтуера на оборудването (*)
• MyCloud - Решение позволяващо връзка с фурнта посредством смартфон или таблет. 
• USB връзка - за трансфер на рецепти
• Звукови сигнали
• Лесна за почистване, напълно демонтираща се камера за готвене;
• Корпусът остава винаги хладен на допир;
• Корпус и камера изработени от неръждаема стомана AISI 304 18/10 в червен, бежов или червен цвят; 
• Стандартната окомплектовка включва следните аксесоари: 
► Алуминиева лопатка (280×280 mm) - MYCHA423
► Гладка тефлонова тавичка (1 бр) 280×280×25h - MYCHA425
► Незалепващо покритие за тавичка 280×280 мм - MYCHA437
- Тегло: 61kg.  
- Model: </t>
    </r>
    <r>
      <rPr>
        <b/>
        <sz val="10.5"/>
        <rFont val="Arial Narrow"/>
        <family val="2"/>
        <charset val="204"/>
      </rPr>
      <t>WAVE 1 (QW110101)</t>
    </r>
  </si>
  <si>
    <t>2.9kW/ 230V</t>
  </si>
  <si>
    <t>MyChef - Spain</t>
  </si>
  <si>
    <t>397х619х645</t>
  </si>
  <si>
    <r>
      <rPr>
        <b/>
        <sz val="10.5"/>
        <rFont val="Arial Narrow"/>
        <family val="2"/>
      </rPr>
      <t xml:space="preserve">Фурна за бързо готвене с микровълнова технология Mychef WAVE 2
</t>
    </r>
    <r>
      <rPr>
        <sz val="10.5"/>
        <rFont val="Arial Narrow"/>
        <family val="2"/>
        <charset val="204"/>
      </rPr>
      <t xml:space="preserve">Революционна фурна проектирана за лесно и бързо готвене за минути или дори секунди. 
• Новата технология с циклонни въздушни потоци.
• Подходяща е за ресторанти, Fast food, кафенета, бензиностанции, барове, супермаркети, и всички заведения, които предлагащи пресни, охладени и замразени храни, сандвичи, пици, хамбургери и др.
• С Mychef WAVE готвите комбинирано (например крилца или хамбургери и пържени картофи).
• WAVE готви до 10 пъти по-бързо в сравнение с традиционните системи за готвене;
• Управление с 10''-инчов пълноцветен TFT сензорен екран и удобен потребителски интерфейс;
• Възможност за запаметяване на над 1000 рецепти с една фаза за готвене и с потребителски инструкции за всяка фаза на програмата;
• </t>
    </r>
    <r>
      <rPr>
        <b/>
        <sz val="10.5"/>
        <rFont val="Arial Narrow"/>
        <family val="2"/>
        <charset val="204"/>
      </rPr>
      <t xml:space="preserve">2 Mагнетрона (2 Magnetron) , 2000W
</t>
    </r>
    <r>
      <rPr>
        <sz val="10.5"/>
        <rFont val="Arial Narrow"/>
        <family val="2"/>
        <charset val="204"/>
      </rPr>
      <t>• Вътрешен размер на камерата:  310×340×171 см,  изработена от неръждаема стомана AISI 304 (18/10) 
• Multiple Cooking. Режим за готвене на до  4 порции едновременно. AI шехнология автоматично адаптира параметрите за  2, 3 и 4 от съответна рецепта.
• Препоръчва се за ~35 порции на час
• Технологията за ускорено готвене комбинира</t>
    </r>
    <r>
      <rPr>
        <b/>
        <sz val="10.5"/>
        <rFont val="Arial Narrow"/>
        <family val="2"/>
        <charset val="204"/>
      </rPr>
      <t xml:space="preserve"> 3 метода за нагряване</t>
    </r>
    <r>
      <rPr>
        <sz val="10.5"/>
        <rFont val="Arial Narrow"/>
        <family val="2"/>
        <charset val="204"/>
      </rPr>
      <t xml:space="preserve">:
► </t>
    </r>
    <r>
      <rPr>
        <b/>
        <sz val="10.5"/>
        <rFont val="Arial Narrow"/>
        <family val="2"/>
        <charset val="204"/>
      </rPr>
      <t>3D система за разпределение на въздушни потоци (Impingement</t>
    </r>
    <r>
      <rPr>
        <sz val="10.5"/>
        <rFont val="Arial Narrow"/>
        <family val="2"/>
        <charset val="204"/>
      </rPr>
      <t>)
►</t>
    </r>
    <r>
      <rPr>
        <b/>
        <sz val="10.5"/>
        <rFont val="Arial Narrow"/>
        <family val="2"/>
        <charset val="204"/>
      </rPr>
      <t xml:space="preserve"> Конвекция </t>
    </r>
    <r>
      <rPr>
        <sz val="10.5"/>
        <rFont val="Arial Narrow"/>
        <family val="2"/>
        <charset val="204"/>
      </rPr>
      <t xml:space="preserve">
► </t>
    </r>
    <r>
      <rPr>
        <b/>
        <sz val="10.5"/>
        <rFont val="Arial Narrow"/>
        <family val="2"/>
        <charset val="204"/>
      </rPr>
      <t xml:space="preserve">Микровълни
</t>
    </r>
    <r>
      <rPr>
        <sz val="10.5"/>
        <rFont val="Arial Narrow"/>
        <family val="2"/>
        <charset val="204"/>
      </rPr>
      <t xml:space="preserve">• Температурен диапазон: от 100ºC до 275ºC на стъпки от 1ºC
• Индикатори за температурата на предварително загряване и охлаждане
• Програма за охлаждане
• Каталитичен въздушен филтър с лесен достъп осигурява работа </t>
    </r>
    <r>
      <rPr>
        <u/>
        <sz val="10.5"/>
        <rFont val="Arial Narrow"/>
        <family val="2"/>
        <charset val="204"/>
      </rPr>
      <t>БЕЗ нужда от вътрешна аспирация</t>
    </r>
    <r>
      <rPr>
        <sz val="10.5"/>
        <rFont val="Arial Narrow"/>
        <family val="2"/>
        <charset val="204"/>
      </rPr>
      <t xml:space="preserve">
• Тих режим на работа
• Wi-Fi връзка, с дистанционно актуализиране на софтуера на оборудването (*)
• MyCloud - Решение позволяващо връзка с фурнта посредством смартфон или таблет. 
• USB връзка - за трансфер на рецепти
• Звукови сигнали
• Лесна за почистване, напълно демонтираща се камера за готвене;
• Корпусът остава винаги хладен на допир;
• Корпус и камера изработени от неръждаема стомана AISI 304 18/10 в червен, бежов или червен цвят; 
• Стандартната окомплектовка включва следните аксесоари: 
► Алуминиева лопатка (280×280 mm) - MYCHA423
► Гладка тефлонова тавичка (1 бр) 280×280×25h - MYCHA425
► Незалепващо покритие за тавичка 280×280 мм - MYCHA437
- Тегло: 66kg.  
- Model: </t>
    </r>
    <r>
      <rPr>
        <b/>
        <sz val="10.5"/>
        <rFont val="Arial Narrow"/>
        <family val="2"/>
        <charset val="204"/>
      </rPr>
      <t>WAVE 2 (QW120103)</t>
    </r>
  </si>
  <si>
    <t>5.7kW/ 400V</t>
  </si>
  <si>
    <r>
      <rPr>
        <b/>
        <sz val="10.5"/>
        <rFont val="Arial Narrow"/>
        <family val="2"/>
      </rPr>
      <t xml:space="preserve">Фурна за бързо готвене Mychef QUICK 1
</t>
    </r>
    <r>
      <rPr>
        <sz val="10.5"/>
        <rFont val="Arial Narrow"/>
        <family val="2"/>
        <charset val="204"/>
      </rPr>
      <t xml:space="preserve">Революционна фурна проектирана за лесно и бързо готвене за минути или дори секунди. 
• Новата технология с циклонни въздушни потоци.
• Подходяща е за ресторанти, Fast food, кафенета, бензиностанции, барове, супермаркети, и всички заведения, които предлагащи пресни, охладени и замразени храни, сандвичи, пици, хамбургери и др.
• С Mychef QUICK готвите комбинирано (например хамбургери
и пържени картофи).
• QUICK готви до 10 пъти по-бързо в сравнение с традиционните системи за готвене;
• Управление с 6,8''-инчов пълноцветен TFT сензорен екран и удобен потребителски интерфейс;
• Възможност за запаметяване на до 1024 рецепти с една фаза за готвене и с потребителски инструкции за всяка фаза на програмата;
• Вътрешен размер на камерата:  310×310×138 см,  изработена от неръждаема стомана AISI 304 18/10
• Тегло 60 кг
• Препоръчва се за 20 порции на час
• Технологията за ускорено готвене комбинира 2 метода за нагряване:
► 3D система за разпределение на въздушни потоци (Impingement)
► Конвекция 
• Температурен диапазон: от 100ºC до 275ºC на стъпки от 1ºC
• Индикатори за температурата на предварително загряване и охлаждане
• Програма за охлаждане
• Въздушен филтър с лесен достъп
• Тих режим на работа
• Wi-Fi връзка, с дистанционно актуализиране на софтуера на оборудването (*)
• MyCloud - Решение позволяващо връзка с фурнта посредством смартфон или таблет. 
• USB връзка - за трансфер на рецепти
• Звукови сигнали
• Лесна за почистване, напълно демонтираща се камера за готвене;
• Корпусът остава винаги хладен на допир;
• Изработена от неръждаема стомана в различни цветове: бежов, черен или червен; 
• Стандартната окомплектовка включва следните аксесоари: 
► Алуминиева лопатка (280×280 mm) - MYCHA423
► Гладка тефлонова тавичка (1 бр) 280×280×25h - MYCHA425
► Незалепващо покритие за тавичка 280×280 мм - MYCHA437
- Тегло: 45kg.  
- Model: </t>
    </r>
    <r>
      <rPr>
        <b/>
        <sz val="10.5"/>
        <rFont val="Arial Narrow"/>
        <family val="2"/>
        <charset val="204"/>
      </rPr>
      <t>QUICK 1</t>
    </r>
    <r>
      <rPr>
        <b/>
        <sz val="10.5"/>
        <rFont val="Arial Narrow"/>
        <family val="2"/>
      </rPr>
      <t>T</t>
    </r>
  </si>
  <si>
    <t>3.6kW/ 230V</t>
  </si>
  <si>
    <t>397х410х629</t>
  </si>
  <si>
    <t xml:space="preserve">21,0kW/ 
380V
</t>
  </si>
  <si>
    <t>1100x938x485</t>
  </si>
  <si>
    <r>
      <rPr>
        <b/>
        <sz val="10.5"/>
        <rFont val="Arial Narrow"/>
        <family val="2"/>
      </rPr>
      <t xml:space="preserve">iVario PRO® Model: 2-S +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 xml:space="preserve">:
- Мултифункционален уред за готвене, идеален за варене, запичане, паниране, пържене, задушаване, сотиране, готвене на пара, деликатно варене, (опционално - </t>
    </r>
    <r>
      <rPr>
        <b/>
        <sz val="10.5"/>
        <rFont val="Arial Narrow"/>
        <family val="2"/>
        <charset val="204"/>
      </rPr>
      <t>готвене под налягане*)</t>
    </r>
    <r>
      <rPr>
        <sz val="10.5"/>
        <rFont val="Arial Narrow"/>
        <family val="2"/>
      </rPr>
      <t>, DELTA-T готвене и др..
Позволява лесто и удобно  готвене в ръчен и автоматичен режим с интелигентни асистенти и интуитивни настройки.
- Вместимост: 2</t>
    </r>
    <r>
      <rPr>
        <sz val="10.5"/>
        <rFont val="Arial Narrow"/>
        <family val="2"/>
        <charset val="204"/>
      </rPr>
      <t>×</t>
    </r>
    <r>
      <rPr>
        <sz val="10.5"/>
        <rFont val="Arial Narrow"/>
        <family val="2"/>
      </rPr>
      <t>25 lt, 2</t>
    </r>
    <r>
      <rPr>
        <sz val="10.5"/>
        <rFont val="Arial Narrow"/>
        <family val="2"/>
        <charset val="204"/>
      </rPr>
      <t>×</t>
    </r>
    <r>
      <rPr>
        <sz val="10.5"/>
        <rFont val="Arial Narrow"/>
        <family val="2"/>
      </rPr>
      <t>19 dm2
- Размер на ваните: 341×553</t>
    </r>
    <r>
      <rPr>
        <sz val="10.5"/>
        <rFont val="Arial Narrow"/>
        <family val="2"/>
        <charset val="204"/>
      </rPr>
      <t>×</t>
    </r>
    <r>
      <rPr>
        <sz val="10.5"/>
        <rFont val="Arial Narrow"/>
        <family val="2"/>
      </rPr>
      <t xml:space="preserve">155 mm 
- Капацитет: 50-100 порции/ цикъл
- Температурен диапазон: от 30 до 250°C   
- Вградени 6-точкови термосонди с патентован държач. ΔT° готвене
• VarioDose - прецизна автоматична система за дозиране и добавяне на вода;
• Фиксирана връзка за отходни води
• iCookingSuite - Асистент за интелигентно и интерактивно автоматично готвене, улесняващ неимоверно работата и оптимизиращ резултатите от готвенето;
• VarioBoost® - Патентована система за нагряване;
• iZoneControl - Позволява разделяне на дъното на ваните на до 3 зони с гъвкав индивидуален контрол на температурата; 
• Вътрешен съд от TrimaTherm - специално създадена вана/ тиган съставен от 3 неразделими слоя;
• Процесите на готвене се контролират от микропроцесор
• Вграден ръчен душ със система за автоматично навиване и контрол на струята;
• Вграден защитен контакт (включена опция)
• USB порт за трансфер на данни
• WiFi модул (стандартно) и Ethernet връзка (опционално)
• I/O Бутон за включване и изключване
• 10,1'' Пълноцветен многоезичен TFT сензорен дисплей.
• Възможност за избор на мерни единици - °C и°F
• Показания за зададени и актуални стойности
• Дигитален таймер, 0-24 часа 
• Заоблени ъгли за оптимална хигиена;
• Електронен цилиндър за повдигане и накланяне на ваната;
• Система за самодиагностика и автоматично извеждане на съобщения за грешки на дисплей
• Ниво на влагозащита: IPX5
- HACCP регистрационна система с памет на всицки процеси за период от 30 дни.
- Асистент за почистване 
- Тегло: 134kg
Модел: </t>
    </r>
    <r>
      <rPr>
        <b/>
        <sz val="10.5"/>
        <rFont val="Arial Narrow"/>
        <family val="2"/>
        <charset val="204"/>
      </rPr>
      <t>iVario PRO 2-S + (iVP 2-S+)
(Предлагаме и пълен набор от аксесоари, стойки и консумативи)</t>
    </r>
  </si>
  <si>
    <t xml:space="preserve">27,0kW/ 
380V
</t>
  </si>
  <si>
    <t>1030x894x1078</t>
  </si>
  <si>
    <r>
      <rPr>
        <b/>
        <sz val="10.5"/>
        <rFont val="Arial Narrow"/>
        <family val="2"/>
      </rPr>
      <t xml:space="preserve">iVario PRO® Model: L+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 xml:space="preserve">:
- Мултифункционален уред за готвене, идеален за варене, запичане, паниране, пържене, задушаване, сотиране, готвене на пара, деликатно варене, </t>
    </r>
    <r>
      <rPr>
        <b/>
        <sz val="10.5"/>
        <rFont val="Arial Narrow"/>
        <family val="2"/>
        <charset val="204"/>
      </rPr>
      <t>готвене под налягане</t>
    </r>
    <r>
      <rPr>
        <sz val="10.5"/>
        <rFont val="Arial Narrow"/>
        <family val="2"/>
      </rPr>
      <t>, DELTA-T готвене и др..  
- Вместимост: 100 lt
- Размер на ваната: 692×570</t>
    </r>
    <r>
      <rPr>
        <sz val="10.5"/>
        <rFont val="Arial Narrow"/>
        <family val="2"/>
        <charset val="204"/>
      </rPr>
      <t>×</t>
    </r>
    <r>
      <rPr>
        <sz val="10.5"/>
        <rFont val="Arial Narrow"/>
        <family val="2"/>
      </rPr>
      <t xml:space="preserve">280 mm,  39 dm2 
- Капацитет: 100-300 порции/ цикъл
- Температурен диапазон: от 30 до 250°C   
- Вградени 6-точкови термосонди с патентован държач. ΔT° готвене
• VarioDose - прецизна автоматична система за дозиране и добавяне на вода;
• Фиксирана връзка за отходни води
• iCookingSuite - Асистент за интелигентно и интерактивно автоматично готвене, улесняващ неимоверно работата и оптимизиращ резултатите от готвенето;
• VarioBoost® - Патентована система за нагряване;
• iZoneControl - Позволява разделяне на дъното на ваните на до 3 зони с гъвкав индивидуален контрол на температурата; 
• Вътрешен съд от TrimaTherm - специално създадена вана/ тиган съставен от 3 неразделими слоя;
• Процесите на готвене се контролират от микропроцесор
• Вграден ръчен душ със система за автоматично навиване и контрол на струята;
• Вграден защитен контакт (включена опция)
• USB порт за трансфер на данни
• WiFi модул (стандартно) и Ethernet връзка (опционално)
• I/O Бутон за включване и изключване
• 10,1'' Пълноцветен многоезичен TFT сензорен дисплей.
• Възможност за избор на мерни единици - °C и°F
• Показания за зададени и актуални стойности
• Дигитален таймер, 0-24 часа 
• Заоблени ъгли за оптимална хигиена;
• Електронен цилиндър за повдигане и накланяне на ваната;
• Система за самодиагностика и автоматично извеждане на съобщения за грешки на дисплей
• Ниво на влагозащита: IPX5
- HACCP регистрационна система с памет на всицки процеси за период от 30 дни.
- Асистент за почистване 
- Тегло: 216kg*
Модел: </t>
    </r>
    <r>
      <rPr>
        <b/>
        <sz val="10.5"/>
        <rFont val="Arial Narrow"/>
        <family val="2"/>
        <charset val="204"/>
      </rPr>
      <t>iVario PRO L + (iVP L+)</t>
    </r>
    <r>
      <rPr>
        <sz val="10.5"/>
        <rFont val="Arial Narrow"/>
        <family val="2"/>
      </rPr>
      <t xml:space="preserve">
</t>
    </r>
    <r>
      <rPr>
        <b/>
        <sz val="10.5"/>
        <rFont val="Arial Narrow"/>
        <family val="2"/>
        <charset val="204"/>
      </rPr>
      <t>(Предлагаме и пълен набор от аксесоари, стойки и консумативи)</t>
    </r>
  </si>
  <si>
    <t xml:space="preserve">41,0kW/ 
380V
</t>
  </si>
  <si>
    <t>1365x894x1078</t>
  </si>
  <si>
    <r>
      <rPr>
        <b/>
        <sz val="10.5"/>
        <rFont val="Arial Narrow"/>
        <family val="2"/>
      </rPr>
      <t xml:space="preserve">iVario PRO® Model: XL+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 xml:space="preserve">:
- Мултифункционален уред за готвене, идеален за варене, запичане, паниране, пържене, задушаване, сотиране, готвене на пара, деликатно варене, </t>
    </r>
    <r>
      <rPr>
        <b/>
        <sz val="10.5"/>
        <rFont val="Arial Narrow"/>
        <family val="2"/>
        <charset val="204"/>
      </rPr>
      <t>готвене под налягане</t>
    </r>
    <r>
      <rPr>
        <sz val="10.5"/>
        <rFont val="Arial Narrow"/>
        <family val="2"/>
      </rPr>
      <t>, DELTA-T готвене и др..
- Вместимост: 150 lt
- Размер на ваната: 1026×570</t>
    </r>
    <r>
      <rPr>
        <sz val="10.5"/>
        <rFont val="Arial Narrow"/>
        <family val="2"/>
        <charset val="204"/>
      </rPr>
      <t>×</t>
    </r>
    <r>
      <rPr>
        <sz val="10.5"/>
        <rFont val="Arial Narrow"/>
        <family val="2"/>
      </rPr>
      <t xml:space="preserve">280 mm,  59 dm2 
- Капацитет: 100-500 порции/ цикъл
- Температурен диапазон: от 30 до 250°C   
- Вградени 6-точкови термосонди с патентован държач. ΔT° готвене
• VarioDose - прецизна автоматична система за дозиране и добавяне на вода;
• Фиксирана връзка за отходни води
• iCookingSuite - Асистент за интелигентно и интерактивно автоматично готвене, улесняващ неимоверно работата и оптимизиращ резултатите от готвенето;
• VarioBoost® - Патентована система за нагряване;
• iZoneControl - Позволява разделяне на дъното на ваните на до 3 зони с гъвкав индивидуален контрол на температурата; 
• Вътрешен съд от TrimaTherm - специално създадена вана/ тиган съставен от 3 неразделими слоя;
• Процесите на готвене се контролират от микропроцесор
• Вграден ръчен душ със система за автоматично навиване и контрол на струята;
• Вграден защитен контакт (включена опция)
• USB порт за трансфер на данни
• WiFi модул (стандартно) и Ethernet връзка (опционално)
• I/O Бутон за включване и изключване
• 10,1'' Пълноцветен многоезичен TFT сензорен дисплей.
• Възможност за избор на мерни единици - °C и°F
• Показания за зададени и актуални стойности
• Дигитален таймер, 0-24 часа 
• Заоблени ъгли за оптимална хигиена;
• Електронен цилиндър за повдигане и накланяне на ваната;
• Система за самодиагностика и автоматично извеждане на съобщения за грешки на дисплей
• Ниво на влагозащита: IPX5
- HACCP регистрационна система с памет на всицки процеси за период от 30 дни.
- Асистент за почистване 
- Тегло: 256kg*
Модел: </t>
    </r>
    <r>
      <rPr>
        <b/>
        <sz val="10.5"/>
        <rFont val="Arial Narrow"/>
        <family val="2"/>
        <charset val="204"/>
      </rPr>
      <t>iVario PRO XL + (iVP XL+)
(Предлагаме и пълен набор от аксесоари, стойки и консумативи)</t>
    </r>
  </si>
  <si>
    <r>
      <t>Стандартен комплект аксесоари за
модел iVario Pro L</t>
    </r>
    <r>
      <rPr>
        <sz val="10.5"/>
        <rFont val="Arial Narrow"/>
        <family val="2"/>
        <charset val="204"/>
      </rPr>
      <t xml:space="preserve">
- 1 x Скрaпер: N° 60.71.643
- 1 x Почистваща гъба : N° 60.73.927
- 1 x Приставка за отцеждане: N° 60.75.975
- 2 x Кошница за варене : N° 60.74.983
- 1 x Кошница за пържене: N° 60.75.330
- 1 x Рамо за автоматично повдигане на кошниците: N60.75.909
- 2 x Решетка, предпазваща от контакт между продукта и дъното N°60.74.663
Модел: Art. </t>
    </r>
    <r>
      <rPr>
        <b/>
        <sz val="10.5"/>
        <rFont val="Arial Narrow"/>
        <family val="2"/>
        <charset val="204"/>
      </rPr>
      <t>87.00.743</t>
    </r>
  </si>
  <si>
    <t>-</t>
  </si>
  <si>
    <r>
      <rPr>
        <b/>
        <sz val="10.5"/>
        <rFont val="Arial Narrow"/>
        <family val="2"/>
      </rPr>
      <t xml:space="preserve">Количка за гастронорм тави VarioMobil GN-2/1.
</t>
    </r>
    <r>
      <rPr>
        <sz val="10.5"/>
        <rFont val="Arial Narrow"/>
        <family val="2"/>
      </rPr>
      <t>- Изработена от неръждаема стомана.
- Служи за лесно освобождаване на продукта от уреди iVario</t>
    </r>
    <r>
      <rPr>
        <b/>
        <sz val="10.5"/>
        <rFont val="Arial Narrow"/>
        <family val="2"/>
      </rPr>
      <t xml:space="preserve">
</t>
    </r>
    <r>
      <rPr>
        <sz val="10.5"/>
        <rFont val="Arial Narrow"/>
        <family val="2"/>
      </rPr>
      <t>- Капацитет:</t>
    </r>
    <r>
      <rPr>
        <b/>
        <sz val="10.5"/>
        <rFont val="Arial Narrow"/>
        <family val="2"/>
      </rPr>
      <t xml:space="preserve"> 2x </t>
    </r>
    <r>
      <rPr>
        <sz val="10.5"/>
        <rFont val="Arial Narrow"/>
        <family val="2"/>
      </rPr>
      <t xml:space="preserve">GN1/1-200 или 1x GN2/1-200
- Регулация на височината в 2 позиции
- Странични ограничители за задържане на тавите от двете страни.
- Изключително здрава.
- 4 колела </t>
    </r>
    <r>
      <rPr>
        <sz val="10.5"/>
        <rFont val="Calibri"/>
        <family val="2"/>
      </rPr>
      <t>Ø</t>
    </r>
    <r>
      <rPr>
        <sz val="10.5"/>
        <rFont val="Arial Narrow"/>
        <family val="2"/>
      </rPr>
      <t xml:space="preserve">150мм., две от които със спирачки.
Модел: </t>
    </r>
    <r>
      <rPr>
        <b/>
        <sz val="10.5"/>
        <rFont val="Arial Narrow"/>
        <family val="2"/>
      </rPr>
      <t>60.70.107</t>
    </r>
    <r>
      <rPr>
        <sz val="10.5"/>
        <rFont val="Arial Narrow"/>
        <family val="2"/>
      </rPr>
      <t xml:space="preserve">
</t>
    </r>
  </si>
  <si>
    <t>635x790x887</t>
  </si>
  <si>
    <r>
      <t>Стандартен комплект аксесоари за
модел iVario Pro XL</t>
    </r>
    <r>
      <rPr>
        <sz val="10.5"/>
        <rFont val="Arial Narrow"/>
        <family val="2"/>
        <charset val="204"/>
      </rPr>
      <t xml:space="preserve">
- 1 x Скрaпер: N° 60.71.643
- 1 x Почистваща гъба : N° 60.73.927
- 1 x Приставка за отцеждане: N° 60.75.975
- 3 x Кошница за варене : N° 60.74.983
- 1 x Кошница за пържене: N° 60.75.330
- 1 x Рамо за автоматично повдигане на кошниците: N60.75.129
- 3 x Решетка, предпазваща от контакт между продукта и дъното N°60.74.663
Модел: Art. </t>
    </r>
    <r>
      <rPr>
        <b/>
        <sz val="10.5"/>
        <rFont val="Arial Narrow"/>
        <family val="2"/>
        <charset val="204"/>
      </rPr>
      <t>87.00.744</t>
    </r>
  </si>
  <si>
    <r>
      <t>Стандартен комплект аксесоари за
модел iVario Pro 2S</t>
    </r>
    <r>
      <rPr>
        <sz val="10.5"/>
        <rFont val="Arial Narrow"/>
        <family val="2"/>
        <charset val="204"/>
      </rPr>
      <t xml:space="preserve">
- 1 x Скрaпер: N° 60.71.643
- 1 x Почистваща гъба : N° 60.73.927
- 1 x Приставка за отцеждане: N° 60.74.666
- 1 x Кошница за варене : N° 60.74.986
- 1 x Кошница за пържене: N° 60.75.330
- 2 x Рамо за автоматично повдигане на кошниците: N60.75.359
- 2 x Решетка, предпазваща от контакт между продукта и дъното N°60.74.663
Модел: Art. </t>
    </r>
    <r>
      <rPr>
        <b/>
        <sz val="10.5"/>
        <rFont val="Arial Narrow"/>
        <family val="2"/>
        <charset val="204"/>
      </rPr>
      <t>87.00.742</t>
    </r>
  </si>
  <si>
    <t>Мулифункционални тигани BONNET - France</t>
  </si>
  <si>
    <t>Мулифункционални тигани RATIONAL (France)</t>
  </si>
  <si>
    <r>
      <rPr>
        <b/>
        <sz val="10.5"/>
        <rFont val="Arial Narrow"/>
        <family val="2"/>
      </rPr>
      <t xml:space="preserve">МУЛТИФУНКЦИОНАЛЕН обръщателен тиган </t>
    </r>
    <r>
      <rPr>
        <b/>
        <sz val="10.5"/>
        <rFont val="Segoe Script"/>
        <family val="4"/>
        <charset val="204"/>
      </rPr>
      <t>Precipan</t>
    </r>
    <r>
      <rPr>
        <b/>
        <sz val="10.5"/>
        <rFont val="Arial Narrow"/>
        <family val="2"/>
        <charset val="204"/>
      </rPr>
      <t xml:space="preserve">   от BONNET</t>
    </r>
    <r>
      <rPr>
        <sz val="10.5"/>
        <rFont val="Arial Narrow"/>
        <family val="2"/>
      </rPr>
      <t xml:space="preserve">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>:
- Мултифункционален уред за готвене,</t>
    </r>
    <r>
      <rPr>
        <b/>
        <sz val="10.5"/>
        <rFont val="Arial Narrow"/>
        <family val="2"/>
        <charset val="204"/>
      </rPr>
      <t xml:space="preserve"> съчетаващ 9 режима на обработка</t>
    </r>
    <r>
      <rPr>
        <sz val="10.5"/>
        <rFont val="Arial Narrow"/>
        <family val="2"/>
      </rPr>
      <t xml:space="preserve">: Деликатно варене / Грил / Задушаване/ Сотиране / Паниране / Пара / Варене / Пържене / </t>
    </r>
    <r>
      <rPr>
        <b/>
        <sz val="10.5"/>
        <rFont val="Arial Narrow"/>
        <family val="2"/>
        <charset val="204"/>
      </rPr>
      <t>Готвене под налягане</t>
    </r>
    <r>
      <rPr>
        <sz val="10.5"/>
        <rFont val="Arial Narrow"/>
        <family val="2"/>
      </rPr>
      <t xml:space="preserve">*.
- Вана от неръждаема стомана AISI 316, със заоблени ъгли,  състояща се от слепена биметална основа с дебелина 15 мм (3 + 12 мм). 
- Размер на ваната: 693x629x270mm, съвместим с GN контейнери до 200mm дълбочина.
- Капацитет на ваната: </t>
    </r>
    <r>
      <rPr>
        <b/>
        <sz val="10.5"/>
        <color rgb="FFFF0000"/>
        <rFont val="Arial Narrow"/>
        <family val="2"/>
        <charset val="204"/>
      </rPr>
      <t>105 литра</t>
    </r>
    <r>
      <rPr>
        <sz val="10.5"/>
        <rFont val="Arial Narrow"/>
        <family val="2"/>
      </rPr>
      <t>.  (или 2х GN1/1-200);
-</t>
    </r>
    <r>
      <rPr>
        <b/>
        <sz val="10.5"/>
        <rFont val="Arial Narrow"/>
        <family val="2"/>
        <charset val="204"/>
      </rPr>
      <t xml:space="preserve"> Intelligent Heating Technology</t>
    </r>
    <r>
      <rPr>
        <sz val="10.5"/>
        <rFont val="Arial Narrow"/>
        <family val="2"/>
      </rPr>
      <t xml:space="preserve"> : Мощни защитени нагреватели под ваната, разделени на две и независими зони за готвене.
- Бързо и прецизно нагряване с точност до 1 градус – Равномерна температура по цялата повърхност за готвене. Оптимална енергийна регулация. Нагряване само в зоната(ите), където е нужно, с оптимизиран термичен трансфер. 
- От 20°С до 250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</rPr>
      <t xml:space="preserve">С само за 4,5 минути
- Електронен многоточков пропорционален контрол на температура в основната на ваната.
- Регулируема температура от 40° до 250° C max, в зависимост от избрания режим.
- Автоматично дозирано пълнене на с вода, чрез неподвижен кран (топла и студена вода). Система за безопасност прекъсва подаването на вода в режим на ‘Пържене’.
- </t>
    </r>
    <r>
      <rPr>
        <b/>
        <sz val="10.5"/>
        <rFont val="Arial Narrow"/>
        <family val="2"/>
        <charset val="204"/>
      </rPr>
      <t>Електронно контролиран дренаж</t>
    </r>
    <r>
      <rPr>
        <sz val="10.5"/>
        <rFont val="Arial Narrow"/>
        <family val="2"/>
      </rPr>
      <t xml:space="preserve">  под основата на ваната*. Подвижна клапа за източване с цедка позволява почистване на изхода от отпадъци.
-</t>
    </r>
    <r>
      <rPr>
        <b/>
        <sz val="10.5"/>
        <rFont val="Arial Narrow"/>
        <family val="2"/>
        <charset val="204"/>
      </rPr>
      <t xml:space="preserve"> Версия за готвене под налягане</t>
    </r>
    <r>
      <rPr>
        <sz val="10.5"/>
        <rFont val="Arial Narrow"/>
        <family val="2"/>
      </rPr>
      <t>, с двуслоен капак с клапани, уплътнение и система с противотежест, вградена в рамата. Капакът се застопорява ръчно, когато се използва за готвене на пара/ под налягане (OPBPCP)*.
- Електрическата състема за накланяне на ваната позволява спирането на ваната във всяко положение. Системи за безопасност спират нагряването и лимитират движението на ваната в горно и долно положение.
-</t>
    </r>
    <r>
      <rPr>
        <b/>
        <sz val="10.5"/>
        <rFont val="Arial Narrow"/>
        <family val="2"/>
        <charset val="204"/>
      </rPr>
      <t xml:space="preserve"> </t>
    </r>
    <r>
      <rPr>
        <sz val="10.5"/>
        <rFont val="Arial Narrow"/>
        <family val="2"/>
        <charset val="204"/>
      </rPr>
      <t xml:space="preserve">Опционално: </t>
    </r>
    <r>
      <rPr>
        <b/>
        <sz val="10.5"/>
        <rFont val="Arial Narrow"/>
        <family val="2"/>
        <charset val="204"/>
      </rPr>
      <t>Автоматично потапяне и изваждане на кошниците</t>
    </r>
    <r>
      <rPr>
        <sz val="10.5"/>
        <rFont val="Arial Narrow"/>
        <family val="2"/>
      </rPr>
      <t xml:space="preserve"> в режими "Варене" и "Пържене"* (опция с доплащане)
- Групирани в долния панел са USB порт, слот за температурна сонда, автоматично прибиращият се душ за измиване и контакт 16A 230V за удобно включване на периферни уреди.
- Окомплектован със:
</t>
    </r>
    <r>
      <rPr>
        <sz val="10.5"/>
        <rFont val="Arial Narrow"/>
        <family val="2"/>
        <charset val="204"/>
      </rPr>
      <t>●</t>
    </r>
    <r>
      <rPr>
        <sz val="10.5"/>
        <rFont val="Arial Narrow"/>
        <family val="2"/>
      </rPr>
      <t xml:space="preserve"> Рамо за автоматично движение на кошниците (OPBPRP)
● 2 кошници за варене/ пържене с размер GN-1/1 (2x ACBPPA11)
● Приставка за отцеждане на продукти (ACBP10KT)
● Решетка за готвене на пара - 2 бр. (2x ACBPCL11)
● </t>
    </r>
    <r>
      <rPr>
        <sz val="10.5"/>
        <rFont val="Arial Narrow"/>
        <family val="2"/>
        <charset val="204"/>
      </rPr>
      <t>3 точква сонда за вътрешна температура (ACSC)
● Шпатула за омлети и др. (ACBPPO)</t>
    </r>
    <r>
      <rPr>
        <sz val="10.5"/>
        <rFont val="Arial Narrow"/>
        <family val="2"/>
      </rPr>
      <t xml:space="preserve">
- Тегло: 235.0 кг
Модел: </t>
    </r>
    <r>
      <rPr>
        <b/>
        <sz val="10.5"/>
        <rFont val="Arial Narrow"/>
        <family val="2"/>
        <charset val="204"/>
      </rPr>
      <t>Precipan BPT10HE
(</t>
    </r>
    <r>
      <rPr>
        <b/>
        <i/>
        <sz val="10.5"/>
        <rFont val="Arial Narrow"/>
        <family val="2"/>
        <charset val="204"/>
      </rPr>
      <t>ПОДРОБНИ характеристики за модела в приложения информационен лис</t>
    </r>
    <r>
      <rPr>
        <b/>
        <sz val="10.5"/>
        <rFont val="Arial Narrow"/>
        <family val="2"/>
        <charset val="204"/>
      </rPr>
      <t>т)</t>
    </r>
  </si>
  <si>
    <t xml:space="preserve">28,0kW/ 
380V
</t>
  </si>
  <si>
    <t xml:space="preserve">BONNET - France </t>
  </si>
  <si>
    <t>1100х1020х h1000</t>
  </si>
  <si>
    <r>
      <rPr>
        <b/>
        <sz val="10.5"/>
        <rFont val="Arial Narrow"/>
        <family val="2"/>
      </rPr>
      <t xml:space="preserve">МУЛТИФУНКЦИОНАЛЕН обръщателен тиган </t>
    </r>
    <r>
      <rPr>
        <b/>
        <sz val="10.5"/>
        <rFont val="Segoe Script"/>
        <family val="4"/>
        <charset val="204"/>
      </rPr>
      <t>Precipan</t>
    </r>
    <r>
      <rPr>
        <b/>
        <sz val="10.5"/>
        <rFont val="Arial Narrow"/>
        <family val="2"/>
        <charset val="204"/>
      </rPr>
      <t xml:space="preserve">   от BONNET</t>
    </r>
    <r>
      <rPr>
        <sz val="10.5"/>
        <rFont val="Arial Narrow"/>
        <family val="2"/>
      </rPr>
      <t xml:space="preserve">
</t>
    </r>
    <r>
      <rPr>
        <b/>
        <u/>
        <sz val="10.5"/>
        <rFont val="Arial Narrow"/>
        <family val="2"/>
      </rPr>
      <t>основни характеристики</t>
    </r>
    <r>
      <rPr>
        <sz val="10.5"/>
        <rFont val="Arial Narrow"/>
        <family val="2"/>
      </rPr>
      <t>:
- Мултифункционален уред за готвене,</t>
    </r>
    <r>
      <rPr>
        <b/>
        <sz val="10.5"/>
        <rFont val="Arial Narrow"/>
        <family val="2"/>
        <charset val="204"/>
      </rPr>
      <t xml:space="preserve"> съчетаващ 9 режима на обработка</t>
    </r>
    <r>
      <rPr>
        <sz val="10.5"/>
        <rFont val="Arial Narrow"/>
        <family val="2"/>
      </rPr>
      <t xml:space="preserve">: Деликатно варене / Грил / Задушаване/ Сотиране / Паниране / Пара / Варене / Пържене / </t>
    </r>
    <r>
      <rPr>
        <b/>
        <sz val="10.5"/>
        <rFont val="Arial Narrow"/>
        <family val="2"/>
        <charset val="204"/>
      </rPr>
      <t>Готвене под налягане</t>
    </r>
    <r>
      <rPr>
        <sz val="10.5"/>
        <rFont val="Arial Narrow"/>
        <family val="2"/>
      </rPr>
      <t>*.
- Вана от неръждаема стомана AISI 316, със заоблени ъгли,  състояща се от биметална основа с дебелина 15 мм (3 + 12 мм). 
- Размер на ваната: 993x629x270mm, съвместим с GN контейнери до 200mm дълбочина.
-</t>
    </r>
    <r>
      <rPr>
        <b/>
        <sz val="10.5"/>
        <rFont val="Arial Narrow"/>
        <family val="2"/>
        <charset val="204"/>
      </rPr>
      <t xml:space="preserve"> Intelligent Heating Technology</t>
    </r>
    <r>
      <rPr>
        <sz val="10.5"/>
        <rFont val="Arial Narrow"/>
        <family val="2"/>
      </rPr>
      <t xml:space="preserve"> : Мощни защитени нагреватели под ваната, разделени на две или три независими зони за готвене.
- Бързо и прецизно нагряване с точност до 1 градус – Равномерна температура по цялата повърхност за готвене. Оптимална енергийна регулация. Нагряване само в зоната(ите), където е нужно, с оптимизиран термичен трансфер. 
- От 20°С до 250</t>
    </r>
    <r>
      <rPr>
        <sz val="10.5"/>
        <rFont val="Calibri"/>
        <family val="2"/>
        <charset val="204"/>
      </rPr>
      <t>°</t>
    </r>
    <r>
      <rPr>
        <sz val="10.5"/>
        <rFont val="Arial Narrow"/>
        <family val="2"/>
      </rPr>
      <t xml:space="preserve">С само за 4,5 минути
- Електронен многоточков пропорционален контрол на температура в основната на ваната.
- Регулируема температура от 40° до 250° C max, в зависимост от избрания режим.
- Автоматично дозирано пълнене на с вода, чрез неподвижен кран (топла и студена вода). Система за безопасност прекъсва подаването на вода в режим на ‘Пържене’.
- </t>
    </r>
    <r>
      <rPr>
        <b/>
        <sz val="10.5"/>
        <rFont val="Arial Narrow"/>
        <family val="2"/>
        <charset val="204"/>
      </rPr>
      <t>Електронно контролиран дренаж</t>
    </r>
    <r>
      <rPr>
        <sz val="10.5"/>
        <rFont val="Arial Narrow"/>
        <family val="2"/>
      </rPr>
      <t xml:space="preserve">  под основата на ваната*. Подвижна клапа за източване с цедка позволява почистване на изхода от отпадъци.
- Двуслоен капак с уплътнение и система с противотежест, вградена в рамата. Капакът се застопорява ръчно, когато се използва за готвене на пара (Опционално: капак за готвене под налягане)*.
- Електрическата състема за накланяне на ваната позволява спирането на ваната във всяко положение. Системи за безопасност спират нагряването и лимитират движението на ваната в горно и долно положение.
-</t>
    </r>
    <r>
      <rPr>
        <sz val="10.5"/>
        <rFont val="Arial Narrow"/>
        <family val="2"/>
        <charset val="204"/>
      </rPr>
      <t xml:space="preserve"> Опционално:</t>
    </r>
    <r>
      <rPr>
        <b/>
        <sz val="10.5"/>
        <rFont val="Arial Narrow"/>
        <family val="2"/>
        <charset val="204"/>
      </rPr>
      <t xml:space="preserve"> Автоматично потапяне и изваждане на кошниците</t>
    </r>
    <r>
      <rPr>
        <sz val="10.5"/>
        <rFont val="Arial Narrow"/>
        <family val="2"/>
      </rPr>
      <t xml:space="preserve"> в режими "Варене" и "Пържене"* 
- Групирани в долния панел са USB порт, слот за температурна сонда, автоматично прибиращият се душ за измиване и контакт 16A 230V за удобно включване на периферни уреди.
</t>
    </r>
    <r>
      <rPr>
        <sz val="10.5"/>
        <rFont val="Arial Narrow"/>
        <family val="2"/>
        <charset val="204"/>
      </rPr>
      <t>- 3 точква сонда за вътрешна температура</t>
    </r>
    <r>
      <rPr>
        <sz val="10.5"/>
        <rFont val="Arial Narrow"/>
        <family val="2"/>
      </rPr>
      <t xml:space="preserve">
- Капацитет на ваната:</t>
    </r>
    <r>
      <rPr>
        <b/>
        <sz val="10.5"/>
        <color indexed="10"/>
        <rFont val="Arial Narrow"/>
        <family val="2"/>
        <charset val="204"/>
      </rPr>
      <t xml:space="preserve"> 151 литра.</t>
    </r>
    <r>
      <rPr>
        <b/>
        <sz val="10.5"/>
        <rFont val="Arial Narrow"/>
        <family val="2"/>
        <charset val="204"/>
      </rPr>
      <t xml:space="preserve">  или 3х GN1/1-200</t>
    </r>
    <r>
      <rPr>
        <sz val="10.5"/>
        <rFont val="Arial Narrow"/>
        <family val="2"/>
      </rPr>
      <t xml:space="preserve"> ;
- Тегло: 277.0 кг
Модел: </t>
    </r>
    <r>
      <rPr>
        <b/>
        <sz val="10.5"/>
        <rFont val="Arial Narrow"/>
        <family val="2"/>
        <charset val="204"/>
      </rPr>
      <t>Precipan BPT15HE
(</t>
    </r>
    <r>
      <rPr>
        <b/>
        <i/>
        <sz val="10.5"/>
        <rFont val="Arial Narrow"/>
        <family val="2"/>
        <charset val="204"/>
      </rPr>
      <t>ПОДРОБНИ характеристики за модела в приложения информационен лис</t>
    </r>
    <r>
      <rPr>
        <b/>
        <sz val="10.5"/>
        <rFont val="Arial Narrow"/>
        <family val="2"/>
        <charset val="204"/>
      </rPr>
      <t>т)</t>
    </r>
  </si>
  <si>
    <t xml:space="preserve">42,0kW/ 
380V
</t>
  </si>
  <si>
    <t>1400х1020х h1000</t>
  </si>
  <si>
    <t>алтернатива</t>
  </si>
  <si>
    <t>Аксесоари за мулифункционални тигани RATIONAL</t>
  </si>
  <si>
    <r>
      <rPr>
        <b/>
        <sz val="10.5"/>
        <rFont val="Arial Narrow"/>
        <family val="2"/>
        <charset val="204"/>
      </rPr>
      <t xml:space="preserve">Коппактен потопяем уред за нискотемпературно готвене/ варене на VALKO
</t>
    </r>
    <r>
      <rPr>
        <sz val="10.5"/>
        <rFont val="Arial Narrow"/>
        <family val="2"/>
        <charset val="204"/>
      </rPr>
      <t>- Поддържат костантна температура с отклонение до максимум ±0,3 ºС;
- Работен диапазон: от 20,00° до 95,00°С
- Предназначени за употреба в съдове с вместимост</t>
    </r>
    <r>
      <rPr>
        <b/>
        <sz val="10.5"/>
        <rFont val="Arial Narrow"/>
        <family val="2"/>
        <charset val="204"/>
      </rPr>
      <t xml:space="preserve"> до 20л</t>
    </r>
    <r>
      <rPr>
        <sz val="10.5"/>
        <rFont val="Arial Narrow"/>
        <family val="2"/>
        <charset val="204"/>
      </rPr>
      <t>.
- 20 програми с таймер;
- Циркулацията на водата и разпределението на температурата се осигурява посредством VORTEX система за спираловидно хоризонтално завихряне.
- Изработен от неръждаема стомана (AISI 304);
- Високо ниво на защита и безопасност;
- Датчик за ниско ниво на водата в съда;
- Минимална височина на ваната: 180мм
- Удобно интуитивно управление с OLED дисплей с подсветка и 3 бутона;
- Автоматично калибриране
- Щипка-фиксатор за удобно и сигурно закрепване към различни съдове.;
- Разнообразие от аксесоари;
- Тегло: 3,00кг.</t>
    </r>
    <r>
      <rPr>
        <b/>
        <sz val="10.5"/>
        <rFont val="Arial Narrow"/>
        <family val="2"/>
        <charset val="204"/>
      </rPr>
      <t xml:space="preserve">
Модел: KUOCO  (1410V264):</t>
    </r>
    <r>
      <rPr>
        <sz val="10.5"/>
        <rFont val="Arial Narrow"/>
        <family val="2"/>
      </rPr>
      <t xml:space="preserve">
</t>
    </r>
  </si>
  <si>
    <t xml:space="preserve">1,1 kW/ 230V
</t>
  </si>
  <si>
    <t>VALKO -
Italy</t>
  </si>
  <si>
    <t>172х93х357</t>
  </si>
  <si>
    <r>
      <rPr>
        <b/>
        <sz val="10.5"/>
        <rFont val="Arial Narrow"/>
        <family val="2"/>
        <charset val="204"/>
      </rPr>
      <t xml:space="preserve">Преносим, висококачествен потопяем уред за нискотемпературно готвене/ варене на VALKO
</t>
    </r>
    <r>
      <rPr>
        <sz val="10.5"/>
        <rFont val="Arial Narrow"/>
        <family val="2"/>
        <charset val="204"/>
      </rPr>
      <t>- Поддържат костантна температура с отклонение до максимум ±0,3 ºС;
- Работен диапазон: от 20,00° до 95,00°С
- Предназначени за употреба в съдове с вместимост</t>
    </r>
    <r>
      <rPr>
        <b/>
        <sz val="10.5"/>
        <rFont val="Arial Narrow"/>
        <family val="2"/>
        <charset val="204"/>
      </rPr>
      <t xml:space="preserve"> до 50л</t>
    </r>
    <r>
      <rPr>
        <sz val="10.5"/>
        <rFont val="Arial Narrow"/>
        <family val="2"/>
        <charset val="204"/>
      </rPr>
      <t>.
- 20 програми с таймер;
- Циркулацията на водата и разпределението на температурата се осигурява посредством VENTURI ефект (Вертикална циркулация без помпа).
- Изработени от неръждаема стомана (AISI 304);
- Високо ниво на защита и безопасност;
- Датчик за ниско ниво на водата в съда;
- Удобно интуитивно управление с OLED дисплей с подсветка и 3 бутона;
- Автоматично калибриране
- Щипка-фиксатор за удобно и сигурно закрепване към различни съдове.;
- Разнообразие от аксесоари;
- Тегло: 6,00кг.</t>
    </r>
    <r>
      <rPr>
        <b/>
        <sz val="10.5"/>
        <rFont val="Arial Narrow"/>
        <family val="2"/>
        <charset val="204"/>
      </rPr>
      <t xml:space="preserve">
Модел: K2O  (1410V273):</t>
    </r>
    <r>
      <rPr>
        <sz val="10.5"/>
        <rFont val="Arial Narrow"/>
        <family val="2"/>
      </rPr>
      <t xml:space="preserve">
</t>
    </r>
  </si>
  <si>
    <t xml:space="preserve">2,0 kW/ 230V
</t>
  </si>
  <si>
    <t>164х220х405</t>
  </si>
  <si>
    <r>
      <rPr>
        <b/>
        <sz val="10.5"/>
        <rFont val="Arial Narrow"/>
        <family val="2"/>
        <charset val="204"/>
      </rPr>
      <t xml:space="preserve">Прецизен преносим и висококачествен потопяем уред за нискотемпературно готвене/ варене, серия IDROCHEF на VALKO
</t>
    </r>
    <r>
      <rPr>
        <sz val="10.5"/>
        <rFont val="Arial Narrow"/>
        <family val="2"/>
        <charset val="204"/>
      </rPr>
      <t xml:space="preserve">- Поддържат костантна температура с отклонение до максимум ±0,1 ºС;
- Работен диапазон: от 20,00° до 95,00°С
- Предназначени за употреба в съдове с вместимост </t>
    </r>
    <r>
      <rPr>
        <b/>
        <sz val="10.5"/>
        <rFont val="Arial Narrow"/>
        <family val="2"/>
        <charset val="204"/>
      </rPr>
      <t>до 60л</t>
    </r>
    <r>
      <rPr>
        <sz val="10.5"/>
        <rFont val="Arial Narrow"/>
        <family val="2"/>
        <charset val="204"/>
      </rPr>
      <t xml:space="preserve">.
- Равномерно разпределение на температурата постигано чрез принудителна циркулация;
- Помпа с висок капацитет – 14л./мин.
- Изработени от неръждаема стомана (AISI 304);
- Много високо ниво на защита и безопасност;
- Датчик за ниско ниво на водата в съда;
- Удобно интуитивно управление с ярък 2,8'' сензорен (touch) дисплей;
- </t>
    </r>
    <r>
      <rPr>
        <b/>
        <sz val="10.5"/>
        <rFont val="Arial Narrow"/>
        <family val="2"/>
        <charset val="204"/>
      </rPr>
      <t>Интуитивно меню с 4 продуктови групи с по 10 програми за различни видове продукти и обработки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Възможност за работа с мултисензорна сонда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Запис на данни – HACCP  контрол</t>
    </r>
    <r>
      <rPr>
        <sz val="10.5"/>
        <rFont val="Arial Narrow"/>
        <family val="2"/>
        <charset val="204"/>
      </rPr>
      <t xml:space="preserve">*;
- </t>
    </r>
    <r>
      <rPr>
        <b/>
        <sz val="10.5"/>
        <rFont val="Arial Narrow"/>
        <family val="2"/>
        <charset val="204"/>
      </rPr>
      <t>RS232 порт за връзка с компютър</t>
    </r>
    <r>
      <rPr>
        <sz val="10.5"/>
        <rFont val="Arial Narrow"/>
        <family val="2"/>
        <charset val="204"/>
      </rPr>
      <t>*;
- Възможност за следене и контрол на времето на няколко отделни продукта;
- Автоматично калибриране
- Ръчен режим на работа с допълнителни функции за опитни потребители;
- Щипка-фиксатор за удобно и сигурно закрепване към различни съдове.;
- Минимална височина на ваната: 200мм
- Голямо разнообразие от аксесоари;
- Тегло: 8,00кг.</t>
    </r>
    <r>
      <rPr>
        <b/>
        <sz val="10.5"/>
        <rFont val="Arial Narrow"/>
        <family val="2"/>
        <charset val="204"/>
      </rPr>
      <t xml:space="preserve">
Модел: IDROCHEF 216Touch (1410V350):</t>
    </r>
    <r>
      <rPr>
        <sz val="10.5"/>
        <rFont val="Arial Narrow"/>
        <family val="2"/>
      </rPr>
      <t xml:space="preserve">
</t>
    </r>
  </si>
  <si>
    <t>164х220х415</t>
  </si>
  <si>
    <r>
      <rPr>
        <b/>
        <sz val="10.5"/>
        <rFont val="Arial Narrow"/>
        <family val="2"/>
        <charset val="204"/>
      </rPr>
      <t xml:space="preserve">Прецизен преносим и висококачествен потопяем уред за нискотемпературно готвене/ варене, серия IDROCHEF на VALKO
</t>
    </r>
    <r>
      <rPr>
        <sz val="10.5"/>
        <rFont val="Arial Narrow"/>
        <family val="2"/>
        <charset val="204"/>
      </rPr>
      <t xml:space="preserve">- Поддържат костантна температура с отклонение до максимум ±0,1 ºС;
- Работен диапазон: от 20,00° до 95,00°С
- Предназначени за употреба в съдове с вместимост </t>
    </r>
    <r>
      <rPr>
        <b/>
        <sz val="10.5"/>
        <rFont val="Arial Narrow"/>
        <family val="2"/>
        <charset val="204"/>
      </rPr>
      <t>до 70л.</t>
    </r>
    <r>
      <rPr>
        <sz val="10.5"/>
        <rFont val="Arial Narrow"/>
        <family val="2"/>
        <charset val="204"/>
      </rPr>
      <t xml:space="preserve">
- Равномерно разпределение на температурата постигано чрез принудителна циркулация;
- Помпа с висок капацитет – 14л./мин.
- Изработени от неръждаема стомана (AISI 304);
- Много високо ниво на защита и безопасност;
- Датчик за ниско ниво на водата в съда;
- Удобно интуитивно управление с ярък 2,8'' сензорен (touch) дисплей;
- </t>
    </r>
    <r>
      <rPr>
        <b/>
        <sz val="10.5"/>
        <rFont val="Arial Narrow"/>
        <family val="2"/>
        <charset val="204"/>
      </rPr>
      <t>Интуитивно меню с 4 продуктови групи с по 10 програми за различни видове продукти и обработки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Възможност за работа с мултисензорна сонда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Запис на данни – HACCP  контрол</t>
    </r>
    <r>
      <rPr>
        <sz val="10.5"/>
        <rFont val="Arial Narrow"/>
        <family val="2"/>
        <charset val="204"/>
      </rPr>
      <t xml:space="preserve">*;
- </t>
    </r>
    <r>
      <rPr>
        <b/>
        <sz val="10.5"/>
        <rFont val="Arial Narrow"/>
        <family val="2"/>
        <charset val="204"/>
      </rPr>
      <t>RS232 порт за връзка с компютър</t>
    </r>
    <r>
      <rPr>
        <sz val="10.5"/>
        <rFont val="Arial Narrow"/>
        <family val="2"/>
        <charset val="204"/>
      </rPr>
      <t>*;
- Възможност за следене и контрол на времето на няколко отделни продукта;
- Автоматично калибриране
- Ръчен режим на работа с допълнителни функции за опитни потребители;
- Щипка-фиксатор за удобно и сигурно закрепване към различни съдове.;
- Минимална височина на ваната: 200мм
- Голямо разнообразие от аксесоари;
- Тегло: 8,00кг.</t>
    </r>
    <r>
      <rPr>
        <b/>
        <sz val="10.5"/>
        <rFont val="Arial Narrow"/>
        <family val="2"/>
        <charset val="204"/>
      </rPr>
      <t xml:space="preserve">
Модел: IDROCHEF 316Touch (1410V351):</t>
    </r>
    <r>
      <rPr>
        <sz val="10.5"/>
        <rFont val="Arial Narrow"/>
        <family val="2"/>
      </rPr>
      <t xml:space="preserve">
</t>
    </r>
  </si>
  <si>
    <t xml:space="preserve">3,0 kW/ 230V
</t>
  </si>
  <si>
    <r>
      <rPr>
        <b/>
        <sz val="10.5"/>
        <rFont val="Arial Narrow"/>
        <family val="2"/>
        <charset val="204"/>
      </rPr>
      <t xml:space="preserve">Вана за уреди за нискотемпературно готвене/ варене  IDROCHEF 316
</t>
    </r>
    <r>
      <rPr>
        <sz val="10.5"/>
        <rFont val="Arial Narrow"/>
        <family val="2"/>
        <charset val="204"/>
      </rPr>
      <t xml:space="preserve">- Изработенa изцяло от неръждаема стомана 18/10 (AISI 304);
- Термоизолиран контейнер спомагащ поддръжката на костантна температура на водата;
- Здрава и ергономична конструкция с място за монтаж на потопяем уред IDROCHEF 316
- Вместимост: </t>
    </r>
    <r>
      <rPr>
        <b/>
        <sz val="10.5"/>
        <rFont val="Arial Narrow"/>
        <family val="2"/>
        <charset val="204"/>
      </rPr>
      <t>70л</t>
    </r>
    <r>
      <rPr>
        <sz val="10.5"/>
        <rFont val="Arial Narrow"/>
        <family val="2"/>
        <charset val="204"/>
      </rPr>
      <t xml:space="preserve">.
- Максимално количество продукт на зареждане: </t>
    </r>
    <r>
      <rPr>
        <b/>
        <sz val="10.5"/>
        <rFont val="Arial Narrow"/>
        <family val="2"/>
        <charset val="204"/>
      </rPr>
      <t>25 kg</t>
    </r>
    <r>
      <rPr>
        <sz val="10.5"/>
        <rFont val="Arial Narrow"/>
        <family val="2"/>
        <charset val="204"/>
      </rPr>
      <t xml:space="preserve">
- Размер на вътрешния съд съвместим с GN2/1-200mm;
- С масивен изолиран капак от неръждаема стомна, редуциращ изпаренията и загубата на температура.
- Оборудвана със сферичен кран за удобно източване на водата от ваната.
- Тегло: 50,00кг.</t>
    </r>
    <r>
      <rPr>
        <b/>
        <sz val="10.5"/>
        <rFont val="Arial Narrow"/>
        <family val="2"/>
        <charset val="204"/>
      </rPr>
      <t xml:space="preserve">
Модел: VL70
</t>
    </r>
    <r>
      <rPr>
        <sz val="10.5"/>
        <rFont val="Arial Narrow"/>
        <family val="2"/>
      </rPr>
      <t xml:space="preserve">
</t>
    </r>
  </si>
  <si>
    <t>720х710х447</t>
  </si>
  <si>
    <r>
      <rPr>
        <b/>
        <sz val="10.5"/>
        <rFont val="Arial Narrow"/>
        <family val="2"/>
        <charset val="204"/>
      </rPr>
      <t xml:space="preserve">Прецизен, мобилен и висококачествен уред за нискотемпературно готвене/ варене, серия IDROCHEFmob на VALKO
- </t>
    </r>
    <r>
      <rPr>
        <sz val="10.5"/>
        <rFont val="Arial Narrow"/>
        <family val="2"/>
        <charset val="204"/>
      </rPr>
      <t xml:space="preserve">Свободностоящ уред с рама, с въртящи се колела със спирачка 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  <charset val="204"/>
      </rPr>
      <t>- Поддържат костантна температура с отклонение до максимум ±0,1 ºС;
- Работен диапазон: от 20,00° до 95,00°С
- Работна вана с вместимост</t>
    </r>
    <r>
      <rPr>
        <b/>
        <sz val="10.5"/>
        <rFont val="Arial Narrow"/>
        <family val="2"/>
        <charset val="204"/>
      </rPr>
      <t xml:space="preserve"> 70л.
- Максимално количество продукт на зареждане: ~25 kg</t>
    </r>
    <r>
      <rPr>
        <sz val="10.5"/>
        <rFont val="Arial Narrow"/>
        <family val="2"/>
        <charset val="204"/>
      </rPr>
      <t xml:space="preserve">
- Равномерно разпределение на температурата постигано чрез принудителна циркулация;
- Помпа с висок капацитет – 14л./мин.
- Изработен изцяло от неръждаема стомана 18/10 (AISI 304);
- Много високо ниво на защита и безопасност;
- Датчик за ниско ниво на водата в съда;
- Удобно интуитивно управление с ярък 2,8'' сензорен (touch) дисплей;
- </t>
    </r>
    <r>
      <rPr>
        <b/>
        <sz val="10.5"/>
        <rFont val="Arial Narrow"/>
        <family val="2"/>
        <charset val="204"/>
      </rPr>
      <t>Интуитивно меню с 4 продуктови групи с по 10 програми за различни видове продукти и обработки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Възможност за работа с мултисензорна сонда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Запис на данни – HACCP  контрол</t>
    </r>
    <r>
      <rPr>
        <sz val="10.5"/>
        <rFont val="Arial Narrow"/>
        <family val="2"/>
        <charset val="204"/>
      </rPr>
      <t xml:space="preserve">*;
- </t>
    </r>
    <r>
      <rPr>
        <b/>
        <sz val="10.5"/>
        <rFont val="Arial Narrow"/>
        <family val="2"/>
        <charset val="204"/>
      </rPr>
      <t>RS232 порт за връзка с компютър</t>
    </r>
    <r>
      <rPr>
        <sz val="10.5"/>
        <rFont val="Arial Narrow"/>
        <family val="2"/>
        <charset val="204"/>
      </rPr>
      <t>*;
- Възможност за следене и контрол на времето на няколко отделни продукта;
- Автоматично калибриране
- Ръчен режим на работа с допълнителни функции за опитни потребители;
- Вана с 2 неръждаеми капака намалящи температурните загуби, конденза и изпаренията в помещението
- Голямо разнообразие от аксесоари;
- Тегло: 71,00кг.</t>
    </r>
    <r>
      <rPr>
        <b/>
        <sz val="10.5"/>
        <rFont val="Arial Narrow"/>
        <family val="2"/>
        <charset val="204"/>
      </rPr>
      <t xml:space="preserve">
Модел: IDROCHEFmob 70Touch (1410V353):</t>
    </r>
    <r>
      <rPr>
        <sz val="10.5"/>
        <rFont val="Arial Narrow"/>
        <family val="2"/>
      </rPr>
      <t xml:space="preserve">
</t>
    </r>
  </si>
  <si>
    <r>
      <t>720х870х870</t>
    </r>
    <r>
      <rPr>
        <sz val="10.5"/>
        <rFont val="Aptos Narrow"/>
        <charset val="204"/>
      </rPr>
      <t>÷</t>
    </r>
    <r>
      <rPr>
        <sz val="10.5"/>
        <rFont val="Arial Narrow"/>
        <family val="2"/>
      </rPr>
      <t>1100</t>
    </r>
  </si>
  <si>
    <r>
      <rPr>
        <b/>
        <sz val="10.5"/>
        <rFont val="Arial Narrow"/>
        <family val="2"/>
        <charset val="204"/>
      </rPr>
      <t xml:space="preserve">Прецизен, мобилен и висококачествен уред за нискотемпературно готвене/ варене, серия IDROCHEFmob (632) на VALKO
- </t>
    </r>
    <r>
      <rPr>
        <sz val="10.5"/>
        <rFont val="Arial Narrow"/>
        <family val="2"/>
        <charset val="204"/>
      </rPr>
      <t xml:space="preserve">Свободностоящ уред с рама, с въртящи се колела със спирачка 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  <charset val="204"/>
      </rPr>
      <t xml:space="preserve">- Поддържат костантна температура с отклонение до максимум ±0,1 ºС;
- Работен диапазон: от 20,00° до 95,00°С
- Работна вана с вместимост </t>
    </r>
    <r>
      <rPr>
        <b/>
        <sz val="10.5"/>
        <rFont val="Arial Narrow"/>
        <family val="2"/>
        <charset val="204"/>
      </rPr>
      <t>до 105л.
- Максимално количество продукт на зареждане: ~40 kg</t>
    </r>
    <r>
      <rPr>
        <sz val="10.5"/>
        <rFont val="Arial Narrow"/>
        <family val="2"/>
        <charset val="204"/>
      </rPr>
      <t xml:space="preserve">
- Равномерно разпределение на температурата постигано чрез принудителна циркулация;
- Помпа с висок капацитет – 14л./мин.
- Изработен изцяло от неръждаема стомана 18/10 (AISI 304);
- Много високо ниво на защита и безопасност;
- Датчик за ниско ниво на водата в съда;
- Удобно интуитивно управление с ярък 2,8'' сензорен (touch) дисплей;
- </t>
    </r>
    <r>
      <rPr>
        <b/>
        <sz val="10.5"/>
        <rFont val="Arial Narrow"/>
        <family val="2"/>
        <charset val="204"/>
      </rPr>
      <t>Интуитивно меню с 4 продуктови групи с по 10 програми за различни видове продукти и обработки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Възможност за работа с мултисензорна сонда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Запис на данни – HACCP  контрол</t>
    </r>
    <r>
      <rPr>
        <sz val="10.5"/>
        <rFont val="Arial Narrow"/>
        <family val="2"/>
        <charset val="204"/>
      </rPr>
      <t xml:space="preserve">*;
- </t>
    </r>
    <r>
      <rPr>
        <b/>
        <sz val="10.5"/>
        <rFont val="Arial Narrow"/>
        <family val="2"/>
        <charset val="204"/>
      </rPr>
      <t>RS232 порт за връзка с компютър</t>
    </r>
    <r>
      <rPr>
        <sz val="10.5"/>
        <rFont val="Arial Narrow"/>
        <family val="2"/>
        <charset val="204"/>
      </rPr>
      <t>*;
- Възможност за следене и контрол на времето на няколко отделни продукта;
- Автоматично калибриране
- Ръчен режим на работа с допълнителни функции за опитни потребители;
- Вана с 3 неръждаеми капака намалящи температурните загуби, конденза и изпаренията в помещението
- Голямо разнообразие от аксесоари;
- Тегло: 102,00кг.</t>
    </r>
    <r>
      <rPr>
        <b/>
        <sz val="10.5"/>
        <rFont val="Arial Narrow"/>
        <family val="2"/>
        <charset val="204"/>
      </rPr>
      <t xml:space="preserve">
Модел: IDROCHEFmob 105Touch (1410V354):</t>
    </r>
    <r>
      <rPr>
        <sz val="10.5"/>
        <rFont val="Arial Narrow"/>
        <family val="2"/>
      </rPr>
      <t xml:space="preserve">
</t>
    </r>
  </si>
  <si>
    <t xml:space="preserve">6,0 kW/ 230V
</t>
  </si>
  <si>
    <r>
      <t>1050х850х870</t>
    </r>
    <r>
      <rPr>
        <sz val="10.5"/>
        <rFont val="Aptos Narrow"/>
        <charset val="204"/>
      </rPr>
      <t xml:space="preserve">÷ </t>
    </r>
    <r>
      <rPr>
        <sz val="10.5"/>
        <rFont val="Arial Narrow"/>
        <family val="2"/>
      </rPr>
      <t>1050</t>
    </r>
  </si>
  <si>
    <r>
      <rPr>
        <b/>
        <sz val="10.5"/>
        <rFont val="Arial Narrow"/>
        <family val="2"/>
        <charset val="204"/>
      </rPr>
      <t xml:space="preserve">COOK &amp; CHILL Sous Vide система за нискотемпературно готвене/ варене и шоково охлаждане с ледена вода, серия IDROCHEFmox  на VALKO
- </t>
    </r>
    <r>
      <rPr>
        <sz val="10.5"/>
        <rFont val="Arial Narrow"/>
        <family val="2"/>
        <charset val="204"/>
      </rPr>
      <t xml:space="preserve">Свободностоящ уред с рама, с регулиращи се крачета или с въртящи се колела със спирачка
- Системата се състои от Су-вид вана за термична обработка и охладител.  </t>
    </r>
    <r>
      <rPr>
        <b/>
        <sz val="10.5"/>
        <rFont val="Arial Narrow"/>
        <family val="2"/>
        <charset val="204"/>
      </rPr>
      <t xml:space="preserve">
</t>
    </r>
    <r>
      <rPr>
        <sz val="10.5"/>
        <rFont val="Arial Narrow"/>
        <family val="2"/>
        <charset val="204"/>
      </rPr>
      <t xml:space="preserve">- Поддържа костантна температура с отклонение до максимум ±0,1 ºС;
- Работен диапазон: от 20,00° до 95,00°С
- Работна вана с вместимост </t>
    </r>
    <r>
      <rPr>
        <b/>
        <sz val="10.5"/>
        <rFont val="Arial Narrow"/>
        <family val="2"/>
        <charset val="204"/>
      </rPr>
      <t>до 330л.
- Максимално количество продукт на зареждане: ~130 kg</t>
    </r>
    <r>
      <rPr>
        <sz val="10.5"/>
        <rFont val="Arial Narrow"/>
        <family val="2"/>
        <charset val="204"/>
      </rPr>
      <t xml:space="preserve">
- Равномерно разпределение на температурата постигано чрез принудителна циркулация от вградена помпа с висок капацитет.
- Изработен изцяло от неръждаема стомана 18/10 (AISI 304);
- Много високо ниво на защита и безопасност;
- Датчик за ниско ниво на водата в съда;
- Удобно интуитивно управление с ярък 7'' сензорен (touch) дисплей;
- </t>
    </r>
    <r>
      <rPr>
        <b/>
        <sz val="10.5"/>
        <rFont val="Arial Narrow"/>
        <family val="2"/>
        <charset val="204"/>
      </rPr>
      <t>Интуитивно меню с 4 продуктови групи с по 10 програми за различни видове продукти и обработки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Възможност за работа с мултисензорна сонда</t>
    </r>
    <r>
      <rPr>
        <sz val="10.5"/>
        <rFont val="Arial Narrow"/>
        <family val="2"/>
        <charset val="204"/>
      </rPr>
      <t>*;
-</t>
    </r>
    <r>
      <rPr>
        <b/>
        <sz val="10.5"/>
        <rFont val="Arial Narrow"/>
        <family val="2"/>
        <charset val="204"/>
      </rPr>
      <t xml:space="preserve"> Запис на данни – HACCP  контрол</t>
    </r>
    <r>
      <rPr>
        <sz val="10.5"/>
        <rFont val="Arial Narrow"/>
        <family val="2"/>
        <charset val="204"/>
      </rPr>
      <t xml:space="preserve">*;
- </t>
    </r>
    <r>
      <rPr>
        <b/>
        <sz val="10.5"/>
        <rFont val="Arial Narrow"/>
        <family val="2"/>
        <charset val="204"/>
      </rPr>
      <t>RS232 порт за връзка с компютър</t>
    </r>
    <r>
      <rPr>
        <sz val="10.5"/>
        <rFont val="Arial Narrow"/>
        <family val="2"/>
        <charset val="204"/>
      </rPr>
      <t xml:space="preserve">*;
- Възможност за следене и контрол на времето на няколко отделни продукта;
- Автоматично калибриране
- Ръчен режим на работа с допълнителни функции за опитни потребители;
- Вана с 3 неръждаеми капака намалящи температурните загуби, конденза и изпаренията в помещението
- Разнообразие от аксесоари;
- Тегло: 250,00кг. (празен)
●В комплект с шоков охладител за вода или етилен-гликол смеси, с въздушно охлаждане - тип </t>
    </r>
    <r>
      <rPr>
        <b/>
        <sz val="10.5"/>
        <rFont val="Arial Narrow"/>
        <family val="2"/>
        <charset val="204"/>
      </rPr>
      <t>9BT</t>
    </r>
    <r>
      <rPr>
        <sz val="10.5"/>
        <rFont val="Arial Narrow"/>
        <family val="2"/>
        <charset val="204"/>
      </rPr>
      <t xml:space="preserve"> (9 KW) 
► Охладител с пластинчат топлообменник, вградена помпа и ел. управление и вразка с ваната за готвене  
► Електронно серво управление  
► Капацитет на охлаждане: 16,7 kWh при -1ºC в поток / + 4ºC при връщане (смес вода-гликол 70/30). 
► Инстал. мощност: 9 kW / 400 V/ 16A 
► Шоковият охладител трябва да бъде поставен навън или на проветриво място поради високото излъчване на топлина. 
► Sous-vide системата се доставя с електрическо управление и охладителна система</t>
    </r>
    <r>
      <rPr>
        <b/>
        <sz val="10.5"/>
        <rFont val="Arial Narrow"/>
        <family val="2"/>
        <charset val="204"/>
      </rPr>
      <t xml:space="preserve">
Модел: IDROCHEFmax 330 HC 9BT (1410V361+ 1410V321):</t>
    </r>
    <r>
      <rPr>
        <sz val="10.5"/>
        <rFont val="Arial Narrow"/>
        <family val="2"/>
      </rPr>
      <t xml:space="preserve">
</t>
    </r>
  </si>
  <si>
    <r>
      <t>3</t>
    </r>
    <r>
      <rPr>
        <sz val="10.5"/>
        <rFont val="Aptos Narrow"/>
        <charset val="204"/>
      </rPr>
      <t xml:space="preserve">× </t>
    </r>
    <r>
      <rPr>
        <sz val="10.5"/>
        <rFont val="Arial Narrow"/>
        <family val="2"/>
        <charset val="204"/>
      </rPr>
      <t xml:space="preserve">9,0 kW/ 400V
</t>
    </r>
  </si>
  <si>
    <r>
      <t>1620х720х900</t>
    </r>
    <r>
      <rPr>
        <sz val="10.5"/>
        <rFont val="Aptos Narrow"/>
        <charset val="204"/>
      </rPr>
      <t xml:space="preserve">÷ </t>
    </r>
    <r>
      <rPr>
        <sz val="10.5"/>
        <rFont val="Arial Narrow"/>
        <family val="2"/>
      </rPr>
      <t>1310</t>
    </r>
  </si>
  <si>
    <t>Индустриални Су-вид уреди от JOM - 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</si>
</sst>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лв.&quot;"/>
    <numFmt numFmtId="165" formatCode="[$€-2]\ #,##0.00"/>
    <numFmt numFmtId="166" formatCode="#,##0.00\ [$€-1]"/>
  </numFmts>
  <fonts count="47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entury Gothic"/>
      <family val="2"/>
      <charset val="204"/>
    </font>
    <font>
      <b/>
      <sz val="10"/>
      <name val="Century Gothic"/>
      <family val="2"/>
      <charset val="204"/>
    </font>
    <font>
      <sz val="9"/>
      <color theme="1"/>
      <name val="Century Gothic"/>
      <family val="2"/>
      <charset val="204"/>
    </font>
    <font>
      <b/>
      <sz val="9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i/>
      <sz val="10"/>
      <color theme="1"/>
      <name val="Century Gothic"/>
      <family val="2"/>
      <charset val="204"/>
    </font>
    <font>
      <b/>
      <sz val="10"/>
      <color rgb="FF007D47"/>
      <name val="Century Gothic"/>
      <family val="2"/>
      <charset val="204"/>
    </font>
    <font>
      <b/>
      <u/>
      <sz val="16"/>
      <color theme="1"/>
      <name val="Century Gothic"/>
      <family val="2"/>
      <charset val="204"/>
    </font>
    <font>
      <sz val="10.5"/>
      <name val="Arial Narrow"/>
      <family val="2"/>
    </font>
    <font>
      <b/>
      <sz val="10.5"/>
      <name val="Arial Narrow"/>
      <family val="2"/>
    </font>
    <font>
      <sz val="10"/>
      <name val="Tahoma"/>
      <family val="2"/>
      <charset val="204"/>
    </font>
    <font>
      <sz val="10.5"/>
      <color theme="1"/>
      <name val="Calibri"/>
      <family val="2"/>
      <charset val="204"/>
      <scheme val="minor"/>
    </font>
    <font>
      <b/>
      <sz val="10.5"/>
      <color theme="1"/>
      <name val="Arial Narrow"/>
      <family val="2"/>
    </font>
    <font>
      <sz val="11"/>
      <color theme="1"/>
      <name val="Century Gothic"/>
      <family val="2"/>
      <charset val="204"/>
    </font>
    <font>
      <sz val="10.5"/>
      <color theme="1"/>
      <name val="Century Gothic"/>
      <family val="2"/>
      <charset val="204"/>
    </font>
    <font>
      <b/>
      <sz val="10.5"/>
      <color theme="1"/>
      <name val="Century Gothic"/>
      <family val="2"/>
      <charset val="204"/>
    </font>
    <font>
      <sz val="10.5"/>
      <color theme="1"/>
      <name val="Arial Narrow"/>
      <family val="2"/>
      <charset val="204"/>
    </font>
    <font>
      <b/>
      <sz val="10.5"/>
      <color theme="1"/>
      <name val="Arial Narrow"/>
      <family val="2"/>
      <charset val="204"/>
    </font>
    <font>
      <b/>
      <sz val="10"/>
      <name val="Aptos Narrow"/>
      <charset val="204"/>
    </font>
    <font>
      <b/>
      <sz val="10.5"/>
      <name val="Arial Narrow"/>
      <family val="2"/>
      <charset val="204"/>
    </font>
    <font>
      <vertAlign val="superscript"/>
      <sz val="10.5"/>
      <name val="Arial Narrow"/>
      <family val="2"/>
    </font>
    <font>
      <b/>
      <sz val="11"/>
      <color theme="1"/>
      <name val="Calibri"/>
      <family val="2"/>
      <charset val="204"/>
      <scheme val="minor"/>
    </font>
    <font>
      <b/>
      <sz val="12"/>
      <color indexed="10"/>
      <name val="Arial Narrow"/>
      <family val="2"/>
      <charset val="204"/>
    </font>
    <font>
      <b/>
      <sz val="10.5"/>
      <color indexed="56"/>
      <name val="Arial Narrow"/>
      <family val="2"/>
      <charset val="204"/>
    </font>
    <font>
      <sz val="10.5"/>
      <name val="Arial Narrow"/>
      <family val="2"/>
      <charset val="204"/>
    </font>
    <font>
      <b/>
      <sz val="10.5"/>
      <color rgb="FFFF0000"/>
      <name val="Arial Narrow"/>
      <family val="2"/>
      <charset val="204"/>
    </font>
    <font>
      <sz val="10.5"/>
      <color rgb="FFFF0000"/>
      <name val="Arial Narrow"/>
      <family val="2"/>
    </font>
    <font>
      <b/>
      <sz val="10.5"/>
      <color theme="3" tint="-0.249977111117893"/>
      <name val="Arial Narrow"/>
      <family val="2"/>
      <charset val="204"/>
    </font>
    <font>
      <b/>
      <u/>
      <sz val="10.5"/>
      <name val="Arial Narrow"/>
      <family val="2"/>
    </font>
    <font>
      <u/>
      <sz val="10.5"/>
      <name val="Arial Narrow"/>
      <family val="2"/>
      <charset val="204"/>
    </font>
    <font>
      <b/>
      <sz val="10.5"/>
      <color rgb="FFFF0000"/>
      <name val="Arial Narrow"/>
      <family val="2"/>
    </font>
    <font>
      <sz val="13"/>
      <name val="Arial Narrow"/>
      <family val="2"/>
      <charset val="204"/>
    </font>
    <font>
      <b/>
      <sz val="10.5"/>
      <name val="Arial"/>
      <family val="2"/>
      <charset val="204"/>
    </font>
    <font>
      <sz val="7.35"/>
      <name val="Arial Narrow"/>
      <family val="2"/>
    </font>
    <font>
      <sz val="10.5"/>
      <name val="Aptos Narrow"/>
      <charset val="204"/>
    </font>
    <font>
      <b/>
      <sz val="11"/>
      <name val="Arial Narrow"/>
      <family val="2"/>
      <charset val="204"/>
    </font>
    <font>
      <b/>
      <sz val="9"/>
      <name val="Arial Narrow"/>
      <family val="2"/>
      <charset val="204"/>
    </font>
    <font>
      <sz val="10.5"/>
      <name val="Calibri"/>
      <family val="2"/>
      <charset val="204"/>
    </font>
    <font>
      <b/>
      <sz val="4.2"/>
      <name val="Arial Narrow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Arial Narrow"/>
      <family val="2"/>
      <charset val="204"/>
    </font>
    <font>
      <sz val="10.5"/>
      <name val="Calibri"/>
      <family val="2"/>
    </font>
    <font>
      <b/>
      <sz val="10.5"/>
      <name val="Segoe Script"/>
      <family val="4"/>
      <charset val="204"/>
    </font>
    <font>
      <b/>
      <i/>
      <sz val="10.5"/>
      <name val="Arial Narrow"/>
      <family val="2"/>
      <charset val="204"/>
    </font>
    <font>
      <b/>
      <sz val="10.5"/>
      <color indexed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48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justify" vertical="center"/>
    </xf>
    <xf numFmtId="1" fontId="2" fillId="0" borderId="0" xfId="0" applyNumberFormat="1" applyFont="1" applyAlignment="1">
      <alignment horizontal="center"/>
    </xf>
    <xf numFmtId="0" fontId="7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13" fillId="0" borderId="0" xfId="0" applyFont="1"/>
    <xf numFmtId="0" fontId="13" fillId="0" borderId="0" xfId="0" applyFont="1" applyAlignment="1">
      <alignment horizontal="center"/>
    </xf>
    <xf numFmtId="164" fontId="0" fillId="0" borderId="0" xfId="0" applyNumberFormat="1" applyBorder="1" applyAlignment="1">
      <alignment vertical="top"/>
    </xf>
    <xf numFmtId="1" fontId="0" fillId="0" borderId="0" xfId="0" applyNumberFormat="1" applyBorder="1" applyAlignment="1">
      <alignment horizontal="center" vertical="top"/>
    </xf>
    <xf numFmtId="164" fontId="12" fillId="0" borderId="0" xfId="0" applyNumberFormat="1" applyFont="1" applyBorder="1" applyAlignment="1">
      <alignment vertical="top" wrapText="1"/>
    </xf>
    <xf numFmtId="2" fontId="0" fillId="0" borderId="0" xfId="0" applyNumberFormat="1" applyBorder="1" applyAlignment="1">
      <alignment vertical="top"/>
    </xf>
    <xf numFmtId="1" fontId="14" fillId="0" borderId="0" xfId="0" applyNumberFormat="1" applyFont="1" applyAlignment="1">
      <alignment horizontal="right"/>
    </xf>
    <xf numFmtId="0" fontId="3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3" fillId="0" borderId="3" xfId="2" applyFont="1" applyFill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1" fontId="3" fillId="0" borderId="3" xfId="1" applyNumberFormat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" fontId="0" fillId="0" borderId="5" xfId="0" applyNumberFormat="1" applyBorder="1" applyAlignment="1">
      <alignment vertical="top"/>
    </xf>
    <xf numFmtId="2" fontId="0" fillId="0" borderId="5" xfId="0" applyNumberFormat="1" applyBorder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5" fontId="0" fillId="0" borderId="5" xfId="0" applyNumberFormat="1" applyBorder="1" applyAlignment="1">
      <alignment vertical="top"/>
    </xf>
    <xf numFmtId="165" fontId="12" fillId="0" borderId="5" xfId="0" applyNumberFormat="1" applyFont="1" applyBorder="1" applyAlignment="1">
      <alignment vertical="top" wrapText="1"/>
    </xf>
    <xf numFmtId="165" fontId="14" fillId="0" borderId="0" xfId="0" applyNumberFormat="1" applyFont="1" applyAlignment="1">
      <alignment horizontal="right"/>
    </xf>
    <xf numFmtId="0" fontId="10" fillId="0" borderId="5" xfId="4" applyFont="1" applyBorder="1" applyAlignment="1">
      <alignment horizontal="left" vertical="top" wrapText="1"/>
    </xf>
    <xf numFmtId="0" fontId="10" fillId="0" borderId="5" xfId="4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1" fontId="10" fillId="0" borderId="5" xfId="1" applyNumberFormat="1" applyFont="1" applyBorder="1" applyAlignment="1">
      <alignment horizontal="center" vertical="top" wrapText="1"/>
    </xf>
    <xf numFmtId="165" fontId="10" fillId="0" borderId="5" xfId="1" applyNumberFormat="1" applyFont="1" applyBorder="1" applyAlignment="1">
      <alignment horizontal="right" vertical="top" wrapText="1"/>
    </xf>
    <xf numFmtId="165" fontId="11" fillId="0" borderId="6" xfId="1" applyNumberFormat="1" applyFont="1" applyBorder="1" applyAlignment="1">
      <alignment horizontal="right" vertical="top" wrapText="1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0" fillId="0" borderId="0" xfId="0" applyFill="1"/>
    <xf numFmtId="0" fontId="6" fillId="0" borderId="0" xfId="0" applyFont="1" applyFill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justify" vertical="center"/>
    </xf>
    <xf numFmtId="0" fontId="0" fillId="0" borderId="7" xfId="0" applyBorder="1" applyAlignment="1">
      <alignment horizontal="center" vertical="top"/>
    </xf>
    <xf numFmtId="0" fontId="9" fillId="0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vertical="top"/>
    </xf>
    <xf numFmtId="0" fontId="21" fillId="0" borderId="0" xfId="1" applyFont="1" applyBorder="1" applyAlignment="1">
      <alignment horizontal="center" vertical="top" wrapText="1"/>
    </xf>
    <xf numFmtId="0" fontId="10" fillId="0" borderId="0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center" vertical="top" wrapText="1"/>
    </xf>
    <xf numFmtId="0" fontId="26" fillId="0" borderId="0" xfId="0" applyFont="1" applyBorder="1" applyAlignment="1">
      <alignment horizontal="center" vertical="top"/>
    </xf>
    <xf numFmtId="165" fontId="10" fillId="0" borderId="0" xfId="1" applyNumberFormat="1" applyFont="1" applyBorder="1" applyAlignment="1">
      <alignment horizontal="right" vertical="top" wrapText="1"/>
    </xf>
    <xf numFmtId="0" fontId="0" fillId="0" borderId="0" xfId="0" applyBorder="1" applyAlignment="1">
      <alignment horizontal="center"/>
    </xf>
    <xf numFmtId="1" fontId="0" fillId="0" borderId="8" xfId="0" applyNumberFormat="1" applyBorder="1" applyAlignment="1">
      <alignment horizontal="center" vertical="top"/>
    </xf>
    <xf numFmtId="2" fontId="0" fillId="0" borderId="8" xfId="0" applyNumberFormat="1" applyBorder="1" applyAlignment="1">
      <alignment horizontal="center" vertical="top"/>
    </xf>
    <xf numFmtId="0" fontId="21" fillId="0" borderId="12" xfId="1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165" fontId="10" fillId="0" borderId="13" xfId="1" applyNumberFormat="1" applyFont="1" applyBorder="1" applyAlignment="1">
      <alignment horizontal="right" vertical="top" wrapText="1"/>
    </xf>
    <xf numFmtId="0" fontId="33" fillId="0" borderId="0" xfId="0" applyFont="1"/>
    <xf numFmtId="0" fontId="26" fillId="0" borderId="13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left" vertical="center"/>
    </xf>
    <xf numFmtId="0" fontId="26" fillId="0" borderId="0" xfId="0" applyFont="1" applyBorder="1" applyAlignment="1">
      <alignment horizontal="center" vertical="top" wrapText="1"/>
    </xf>
    <xf numFmtId="1" fontId="10" fillId="0" borderId="0" xfId="1" applyNumberFormat="1" applyFont="1" applyBorder="1" applyAlignment="1">
      <alignment horizontal="center" vertical="top" wrapText="1"/>
    </xf>
    <xf numFmtId="165" fontId="10" fillId="0" borderId="5" xfId="1" applyNumberFormat="1" applyFont="1" applyBorder="1" applyAlignment="1">
      <alignment horizontal="right" vertical="top" wrapText="1"/>
    </xf>
    <xf numFmtId="0" fontId="41" fillId="0" borderId="0" xfId="0" applyFont="1" applyAlignment="1">
      <alignment vertical="top"/>
    </xf>
    <xf numFmtId="164" fontId="33" fillId="0" borderId="0" xfId="0" applyNumberFormat="1" applyFont="1"/>
    <xf numFmtId="0" fontId="11" fillId="0" borderId="0" xfId="1" applyFont="1" applyBorder="1" applyAlignment="1">
      <alignment horizontal="center" vertical="top" wrapText="1"/>
    </xf>
    <xf numFmtId="165" fontId="11" fillId="0" borderId="0" xfId="1" applyNumberFormat="1" applyFont="1" applyBorder="1" applyAlignment="1">
      <alignment horizontal="right" vertical="top" wrapText="1"/>
    </xf>
    <xf numFmtId="0" fontId="42" fillId="0" borderId="0" xfId="0" applyFont="1" applyBorder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0" borderId="13" xfId="0" applyFont="1" applyBorder="1" applyAlignment="1">
      <alignment horizontal="center" vertical="top"/>
    </xf>
    <xf numFmtId="0" fontId="10" fillId="2" borderId="13" xfId="0" applyFont="1" applyFill="1" applyBorder="1" applyAlignment="1">
      <alignment horizontal="center" vertical="top" wrapText="1"/>
    </xf>
    <xf numFmtId="0" fontId="11" fillId="0" borderId="13" xfId="1" applyFont="1" applyBorder="1" applyAlignment="1">
      <alignment horizontal="center" vertical="top" wrapText="1"/>
    </xf>
    <xf numFmtId="1" fontId="10" fillId="0" borderId="13" xfId="1" applyNumberFormat="1" applyFont="1" applyBorder="1" applyAlignment="1">
      <alignment horizontal="center" vertical="top" wrapText="1"/>
    </xf>
    <xf numFmtId="165" fontId="11" fillId="0" borderId="14" xfId="1" applyNumberFormat="1" applyFont="1" applyBorder="1" applyAlignment="1">
      <alignment horizontal="right" vertical="top" wrapText="1"/>
    </xf>
    <xf numFmtId="165" fontId="0" fillId="0" borderId="5" xfId="0" applyNumberFormat="1" applyBorder="1" applyAlignment="1">
      <alignment horizontal="right" vertical="top"/>
    </xf>
    <xf numFmtId="0" fontId="21" fillId="0" borderId="26" xfId="1" applyFont="1" applyBorder="1" applyAlignment="1">
      <alignment horizontal="center" vertical="top" wrapText="1"/>
    </xf>
    <xf numFmtId="0" fontId="10" fillId="0" borderId="13" xfId="0" applyFont="1" applyBorder="1" applyAlignment="1">
      <alignment vertical="top" wrapText="1"/>
    </xf>
    <xf numFmtId="166" fontId="26" fillId="0" borderId="5" xfId="1" applyNumberFormat="1" applyFont="1" applyBorder="1" applyAlignment="1">
      <alignment horizontal="right" vertical="top" wrapText="1"/>
    </xf>
    <xf numFmtId="1" fontId="11" fillId="0" borderId="5" xfId="1" applyNumberFormat="1" applyFont="1" applyBorder="1" applyAlignment="1">
      <alignment horizontal="center" vertical="top" wrapText="1"/>
    </xf>
    <xf numFmtId="1" fontId="26" fillId="0" borderId="5" xfId="1" applyNumberFormat="1" applyFont="1" applyBorder="1" applyAlignment="1">
      <alignment horizontal="center" vertical="top" wrapText="1"/>
    </xf>
    <xf numFmtId="166" fontId="21" fillId="0" borderId="6" xfId="1" applyNumberFormat="1" applyFont="1" applyBorder="1" applyAlignment="1">
      <alignment horizontal="right" vertical="top" wrapText="1"/>
    </xf>
    <xf numFmtId="166" fontId="0" fillId="0" borderId="5" xfId="0" applyNumberFormat="1" applyBorder="1" applyAlignment="1">
      <alignment vertical="top"/>
    </xf>
    <xf numFmtId="166" fontId="12" fillId="0" borderId="5" xfId="0" applyNumberFormat="1" applyFont="1" applyBorder="1" applyAlignment="1">
      <alignment vertical="top" wrapText="1"/>
    </xf>
    <xf numFmtId="165" fontId="0" fillId="0" borderId="8" xfId="0" applyNumberFormat="1" applyBorder="1" applyAlignment="1">
      <alignment horizontal="center" vertical="top"/>
    </xf>
    <xf numFmtId="165" fontId="12" fillId="0" borderId="8" xfId="0" applyNumberFormat="1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 wrapText="1"/>
    </xf>
    <xf numFmtId="0" fontId="21" fillId="0" borderId="5" xfId="1" applyFont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top"/>
    </xf>
    <xf numFmtId="0" fontId="23" fillId="0" borderId="5" xfId="0" applyFont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165" fontId="11" fillId="0" borderId="5" xfId="1" applyNumberFormat="1" applyFont="1" applyBorder="1" applyAlignment="1">
      <alignment horizontal="right" vertical="top" wrapText="1"/>
    </xf>
    <xf numFmtId="0" fontId="11" fillId="0" borderId="5" xfId="1" applyFont="1" applyBorder="1" applyAlignment="1">
      <alignment horizontal="center" vertical="top" wrapText="1"/>
    </xf>
    <xf numFmtId="1" fontId="10" fillId="0" borderId="5" xfId="1" applyNumberFormat="1" applyFont="1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/>
    </xf>
    <xf numFmtId="2" fontId="0" fillId="0" borderId="8" xfId="0" applyNumberFormat="1" applyBorder="1" applyAlignment="1">
      <alignment horizontal="center" vertical="top"/>
    </xf>
    <xf numFmtId="0" fontId="21" fillId="0" borderId="5" xfId="1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/>
    </xf>
    <xf numFmtId="165" fontId="10" fillId="0" borderId="5" xfId="1" applyNumberFormat="1" applyFont="1" applyBorder="1" applyAlignment="1">
      <alignment horizontal="right" vertical="top" wrapText="1"/>
    </xf>
    <xf numFmtId="1" fontId="27" fillId="0" borderId="5" xfId="1" applyNumberFormat="1" applyFont="1" applyBorder="1" applyAlignment="1">
      <alignment horizontal="center" vertical="top" wrapText="1"/>
    </xf>
    <xf numFmtId="165" fontId="28" fillId="0" borderId="5" xfId="1" applyNumberFormat="1" applyFont="1" applyBorder="1" applyAlignment="1">
      <alignment horizontal="right" vertical="top" wrapText="1"/>
    </xf>
    <xf numFmtId="1" fontId="26" fillId="0" borderId="5" xfId="1" applyNumberFormat="1" applyFont="1" applyBorder="1" applyAlignment="1">
      <alignment horizontal="center" vertical="top" wrapText="1"/>
    </xf>
    <xf numFmtId="165" fontId="21" fillId="0" borderId="5" xfId="1" applyNumberFormat="1" applyFont="1" applyBorder="1" applyAlignment="1">
      <alignment horizontal="right" vertical="top" wrapText="1"/>
    </xf>
    <xf numFmtId="0" fontId="0" fillId="0" borderId="24" xfId="0" applyBorder="1" applyAlignment="1">
      <alignment horizontal="center"/>
    </xf>
    <xf numFmtId="165" fontId="0" fillId="0" borderId="16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right" vertical="top"/>
    </xf>
    <xf numFmtId="1" fontId="0" fillId="0" borderId="16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center" vertical="top"/>
    </xf>
    <xf numFmtId="165" fontId="12" fillId="0" borderId="16" xfId="0" applyNumberFormat="1" applyFont="1" applyBorder="1" applyAlignment="1">
      <alignment horizontal="right" vertical="top" wrapText="1"/>
    </xf>
    <xf numFmtId="165" fontId="12" fillId="0" borderId="8" xfId="0" applyNumberFormat="1" applyFont="1" applyBorder="1" applyAlignment="1">
      <alignment horizontal="right" vertical="top" wrapText="1"/>
    </xf>
    <xf numFmtId="0" fontId="21" fillId="0" borderId="11" xfId="1" applyFont="1" applyBorder="1" applyAlignment="1">
      <alignment horizontal="center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center" vertical="top" wrapText="1"/>
    </xf>
    <xf numFmtId="0" fontId="23" fillId="0" borderId="8" xfId="0" applyFont="1" applyBorder="1" applyAlignment="1">
      <alignment horizontal="center" vertical="top" wrapText="1"/>
    </xf>
    <xf numFmtId="0" fontId="26" fillId="0" borderId="8" xfId="0" applyFont="1" applyBorder="1" applyAlignment="1">
      <alignment horizontal="center" vertical="top"/>
    </xf>
    <xf numFmtId="165" fontId="10" fillId="0" borderId="8" xfId="1" applyNumberFormat="1" applyFont="1" applyBorder="1" applyAlignment="1">
      <alignment horizontal="right" vertical="top" wrapText="1"/>
    </xf>
    <xf numFmtId="1" fontId="27" fillId="0" borderId="8" xfId="1" applyNumberFormat="1" applyFont="1" applyBorder="1" applyAlignment="1">
      <alignment horizontal="center" vertical="top" wrapText="1"/>
    </xf>
    <xf numFmtId="165" fontId="28" fillId="0" borderId="8" xfId="1" applyNumberFormat="1" applyFont="1" applyBorder="1" applyAlignment="1">
      <alignment horizontal="right" vertical="top" wrapText="1"/>
    </xf>
    <xf numFmtId="1" fontId="26" fillId="0" borderId="8" xfId="1" applyNumberFormat="1" applyFont="1" applyBorder="1" applyAlignment="1">
      <alignment horizontal="center" vertical="top" wrapText="1"/>
    </xf>
    <xf numFmtId="165" fontId="21" fillId="0" borderId="9" xfId="1" applyNumberFormat="1" applyFont="1" applyBorder="1" applyAlignment="1">
      <alignment horizontal="right" vertical="top" wrapText="1"/>
    </xf>
    <xf numFmtId="0" fontId="0" fillId="0" borderId="11" xfId="0" applyBorder="1" applyAlignment="1">
      <alignment horizontal="center"/>
    </xf>
    <xf numFmtId="2" fontId="0" fillId="0" borderId="13" xfId="0" applyNumberFormat="1" applyBorder="1" applyAlignment="1">
      <alignment horizontal="center" vertical="top"/>
    </xf>
    <xf numFmtId="0" fontId="21" fillId="0" borderId="12" xfId="1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0" fontId="26" fillId="0" borderId="13" xfId="0" applyFont="1" applyBorder="1" applyAlignment="1">
      <alignment horizontal="center" vertical="top"/>
    </xf>
    <xf numFmtId="165" fontId="10" fillId="0" borderId="13" xfId="1" applyNumberFormat="1" applyFont="1" applyBorder="1" applyAlignment="1">
      <alignment horizontal="right" vertical="top" wrapText="1"/>
    </xf>
    <xf numFmtId="1" fontId="27" fillId="0" borderId="13" xfId="1" applyNumberFormat="1" applyFont="1" applyBorder="1" applyAlignment="1">
      <alignment horizontal="center" vertical="top" wrapText="1"/>
    </xf>
    <xf numFmtId="165" fontId="28" fillId="0" borderId="13" xfId="1" applyNumberFormat="1" applyFont="1" applyBorder="1" applyAlignment="1">
      <alignment horizontal="right" vertical="top" wrapText="1"/>
    </xf>
    <xf numFmtId="1" fontId="26" fillId="0" borderId="13" xfId="1" applyNumberFormat="1" applyFont="1" applyBorder="1" applyAlignment="1">
      <alignment horizontal="center" vertical="top" wrapText="1"/>
    </xf>
    <xf numFmtId="165" fontId="21" fillId="0" borderId="14" xfId="1" applyNumberFormat="1" applyFont="1" applyBorder="1" applyAlignment="1">
      <alignment horizontal="right" vertical="top" wrapText="1"/>
    </xf>
    <xf numFmtId="165" fontId="0" fillId="0" borderId="13" xfId="0" applyNumberFormat="1" applyBorder="1" applyAlignment="1">
      <alignment horizontal="right" vertical="top"/>
    </xf>
    <xf numFmtId="1" fontId="0" fillId="0" borderId="13" xfId="0" applyNumberFormat="1" applyBorder="1" applyAlignment="1">
      <alignment horizontal="center" vertical="top"/>
    </xf>
    <xf numFmtId="165" fontId="12" fillId="0" borderId="13" xfId="0" applyNumberFormat="1" applyFont="1" applyBorder="1" applyAlignment="1">
      <alignment horizontal="right" vertical="top" wrapText="1"/>
    </xf>
    <xf numFmtId="0" fontId="9" fillId="0" borderId="0" xfId="0" applyFont="1" applyFill="1" applyAlignment="1">
      <alignment horizontal="center" vertical="center"/>
    </xf>
    <xf numFmtId="2" fontId="0" fillId="0" borderId="10" xfId="0" applyNumberFormat="1" applyBorder="1" applyAlignment="1">
      <alignment horizontal="center" vertical="top"/>
    </xf>
    <xf numFmtId="0" fontId="21" fillId="0" borderId="21" xfId="1" applyFont="1" applyBorder="1" applyAlignment="1">
      <alignment horizontal="center" vertical="top" wrapText="1"/>
    </xf>
    <xf numFmtId="0" fontId="10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horizontal="center" vertical="top" wrapText="1"/>
    </xf>
    <xf numFmtId="0" fontId="26" fillId="0" borderId="13" xfId="0" applyFont="1" applyBorder="1" applyAlignment="1">
      <alignment horizontal="center" vertical="top" wrapText="1"/>
    </xf>
    <xf numFmtId="0" fontId="23" fillId="0" borderId="10" xfId="0" applyFont="1" applyBorder="1" applyAlignment="1">
      <alignment horizontal="center" vertical="top" wrapText="1"/>
    </xf>
    <xf numFmtId="165" fontId="10" fillId="0" borderId="10" xfId="1" applyNumberFormat="1" applyFont="1" applyBorder="1" applyAlignment="1">
      <alignment horizontal="right" vertical="top" wrapText="1"/>
    </xf>
    <xf numFmtId="0" fontId="32" fillId="0" borderId="10" xfId="1" applyFont="1" applyBorder="1" applyAlignment="1">
      <alignment horizontal="center" vertical="top" wrapText="1"/>
    </xf>
    <xf numFmtId="0" fontId="32" fillId="0" borderId="13" xfId="1" applyFont="1" applyBorder="1" applyAlignment="1">
      <alignment horizontal="center" vertical="top" wrapText="1"/>
    </xf>
    <xf numFmtId="1" fontId="10" fillId="0" borderId="10" xfId="1" applyNumberFormat="1" applyFont="1" applyBorder="1" applyAlignment="1">
      <alignment horizontal="center" vertical="top" wrapText="1"/>
    </xf>
    <xf numFmtId="1" fontId="10" fillId="0" borderId="13" xfId="1" applyNumberFormat="1" applyFont="1" applyBorder="1" applyAlignment="1">
      <alignment horizontal="center" vertical="top" wrapText="1"/>
    </xf>
    <xf numFmtId="165" fontId="0" fillId="0" borderId="10" xfId="0" applyNumberFormat="1" applyBorder="1" applyAlignment="1">
      <alignment horizontal="center" vertical="top"/>
    </xf>
    <xf numFmtId="165" fontId="0" fillId="0" borderId="8" xfId="0" applyNumberFormat="1" applyBorder="1" applyAlignment="1">
      <alignment horizontal="center" vertical="top"/>
    </xf>
    <xf numFmtId="1" fontId="0" fillId="0" borderId="10" xfId="0" applyNumberFormat="1" applyBorder="1" applyAlignment="1">
      <alignment horizontal="center" vertical="top"/>
    </xf>
    <xf numFmtId="165" fontId="12" fillId="0" borderId="10" xfId="0" applyNumberFormat="1" applyFont="1" applyBorder="1" applyAlignment="1">
      <alignment horizontal="center" vertical="top" wrapText="1"/>
    </xf>
    <xf numFmtId="165" fontId="12" fillId="0" borderId="8" xfId="0" applyNumberFormat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3" xfId="1" applyFont="1" applyBorder="1" applyAlignment="1">
      <alignment horizontal="center" vertical="top" wrapText="1"/>
    </xf>
    <xf numFmtId="165" fontId="11" fillId="0" borderId="23" xfId="1" applyNumberFormat="1" applyFont="1" applyBorder="1" applyAlignment="1">
      <alignment horizontal="right" vertical="top" wrapText="1"/>
    </xf>
    <xf numFmtId="165" fontId="11" fillId="0" borderId="14" xfId="1" applyNumberFormat="1" applyFont="1" applyBorder="1" applyAlignment="1">
      <alignment horizontal="right" vertical="top" wrapText="1"/>
    </xf>
    <xf numFmtId="164" fontId="0" fillId="0" borderId="8" xfId="0" applyNumberFormat="1" applyBorder="1" applyAlignment="1">
      <alignment horizontal="right" vertical="top"/>
    </xf>
    <xf numFmtId="164" fontId="0" fillId="0" borderId="13" xfId="0" applyNumberFormat="1" applyBorder="1" applyAlignment="1">
      <alignment horizontal="right" vertical="top"/>
    </xf>
    <xf numFmtId="164" fontId="12" fillId="0" borderId="8" xfId="0" applyNumberFormat="1" applyFont="1" applyBorder="1" applyAlignment="1">
      <alignment horizontal="right" vertical="top" wrapText="1"/>
    </xf>
    <xf numFmtId="164" fontId="12" fillId="0" borderId="13" xfId="0" applyNumberFormat="1" applyFont="1" applyBorder="1" applyAlignment="1">
      <alignment horizontal="right" vertical="top" wrapText="1"/>
    </xf>
    <xf numFmtId="164" fontId="10" fillId="0" borderId="10" xfId="1" applyNumberFormat="1" applyFont="1" applyBorder="1" applyAlignment="1">
      <alignment horizontal="right" vertical="top" wrapText="1"/>
    </xf>
    <xf numFmtId="164" fontId="10" fillId="0" borderId="13" xfId="1" applyNumberFormat="1" applyFont="1" applyBorder="1" applyAlignment="1">
      <alignment horizontal="right" vertical="top" wrapText="1"/>
    </xf>
    <xf numFmtId="164" fontId="21" fillId="0" borderId="9" xfId="1" applyNumberFormat="1" applyFont="1" applyBorder="1" applyAlignment="1">
      <alignment horizontal="right" vertical="top" wrapText="1"/>
    </xf>
    <xf numFmtId="164" fontId="21" fillId="0" borderId="14" xfId="1" applyNumberFormat="1" applyFont="1" applyBorder="1" applyAlignment="1">
      <alignment horizontal="right" vertical="top" wrapText="1"/>
    </xf>
    <xf numFmtId="164" fontId="21" fillId="0" borderId="5" xfId="1" applyNumberFormat="1" applyFont="1" applyBorder="1" applyAlignment="1">
      <alignment horizontal="right" vertical="top" wrapText="1"/>
    </xf>
    <xf numFmtId="0" fontId="26" fillId="0" borderId="10" xfId="0" applyFont="1" applyBorder="1" applyAlignment="1">
      <alignment horizontal="center" vertical="top"/>
    </xf>
    <xf numFmtId="164" fontId="28" fillId="0" borderId="8" xfId="1" applyNumberFormat="1" applyFont="1" applyBorder="1" applyAlignment="1">
      <alignment horizontal="right" vertical="top" wrapText="1"/>
    </xf>
    <xf numFmtId="164" fontId="28" fillId="0" borderId="19" xfId="1" applyNumberFormat="1" applyFont="1" applyBorder="1" applyAlignment="1">
      <alignment horizontal="right" vertical="top" wrapText="1"/>
    </xf>
    <xf numFmtId="1" fontId="26" fillId="0" borderId="19" xfId="1" applyNumberFormat="1" applyFont="1" applyBorder="1" applyAlignment="1">
      <alignment horizontal="center" vertical="top" wrapText="1"/>
    </xf>
    <xf numFmtId="164" fontId="21" fillId="0" borderId="20" xfId="1" applyNumberFormat="1" applyFont="1" applyBorder="1" applyAlignment="1">
      <alignment horizontal="right" vertical="top" wrapText="1"/>
    </xf>
    <xf numFmtId="0" fontId="10" fillId="0" borderId="19" xfId="0" applyFont="1" applyBorder="1" applyAlignment="1">
      <alignment horizontal="center" vertical="top" wrapText="1"/>
    </xf>
    <xf numFmtId="0" fontId="23" fillId="0" borderId="19" xfId="0" applyFont="1" applyBorder="1" applyAlignment="1">
      <alignment horizontal="center" vertical="top" wrapText="1"/>
    </xf>
    <xf numFmtId="0" fontId="26" fillId="0" borderId="19" xfId="0" applyFont="1" applyBorder="1" applyAlignment="1">
      <alignment horizontal="center" vertical="top"/>
    </xf>
    <xf numFmtId="164" fontId="10" fillId="0" borderId="8" xfId="1" applyNumberFormat="1" applyFont="1" applyBorder="1" applyAlignment="1">
      <alignment horizontal="right" vertical="top" wrapText="1"/>
    </xf>
    <xf numFmtId="164" fontId="10" fillId="0" borderId="19" xfId="1" applyNumberFormat="1" applyFont="1" applyBorder="1" applyAlignment="1">
      <alignment horizontal="right" vertical="top" wrapText="1"/>
    </xf>
    <xf numFmtId="1" fontId="27" fillId="0" borderId="19" xfId="1" applyNumberFormat="1" applyFont="1" applyBorder="1" applyAlignment="1">
      <alignment horizontal="center" vertical="top" wrapText="1"/>
    </xf>
    <xf numFmtId="164" fontId="28" fillId="0" borderId="13" xfId="1" applyNumberFormat="1" applyFont="1" applyBorder="1" applyAlignment="1">
      <alignment horizontal="right" vertical="top" wrapText="1"/>
    </xf>
    <xf numFmtId="0" fontId="21" fillId="0" borderId="15" xfId="1" applyFont="1" applyBorder="1" applyAlignment="1">
      <alignment horizontal="center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top" wrapText="1"/>
    </xf>
    <xf numFmtId="0" fontId="23" fillId="0" borderId="16" xfId="0" applyFont="1" applyBorder="1" applyAlignment="1">
      <alignment horizontal="center" vertical="top" wrapText="1"/>
    </xf>
    <xf numFmtId="0" fontId="26" fillId="0" borderId="16" xfId="0" applyFont="1" applyBorder="1" applyAlignment="1">
      <alignment horizontal="center" vertical="top"/>
    </xf>
    <xf numFmtId="164" fontId="10" fillId="0" borderId="16" xfId="1" applyNumberFormat="1" applyFont="1" applyBorder="1" applyAlignment="1">
      <alignment horizontal="right" vertical="top" wrapText="1"/>
    </xf>
    <xf numFmtId="1" fontId="27" fillId="0" borderId="16" xfId="1" applyNumberFormat="1" applyFont="1" applyBorder="1" applyAlignment="1">
      <alignment horizontal="center" vertical="top" wrapText="1"/>
    </xf>
    <xf numFmtId="164" fontId="28" fillId="0" borderId="16" xfId="1" applyNumberFormat="1" applyFont="1" applyBorder="1" applyAlignment="1">
      <alignment horizontal="right" vertical="top" wrapText="1"/>
    </xf>
    <xf numFmtId="1" fontId="26" fillId="0" borderId="16" xfId="1" applyNumberFormat="1" applyFont="1" applyBorder="1" applyAlignment="1">
      <alignment horizontal="center" vertical="top" wrapText="1"/>
    </xf>
    <xf numFmtId="164" fontId="21" fillId="0" borderId="17" xfId="1" applyNumberFormat="1" applyFont="1" applyBorder="1" applyAlignment="1">
      <alignment horizontal="right" vertical="top" wrapText="1"/>
    </xf>
    <xf numFmtId="164" fontId="0" fillId="0" borderId="16" xfId="0" applyNumberFormat="1" applyBorder="1" applyAlignment="1">
      <alignment horizontal="right" vertical="top"/>
    </xf>
    <xf numFmtId="164" fontId="12" fillId="0" borderId="16" xfId="0" applyNumberFormat="1" applyFont="1" applyBorder="1" applyAlignment="1">
      <alignment horizontal="right" vertical="top" wrapText="1"/>
    </xf>
    <xf numFmtId="0" fontId="16" fillId="0" borderId="0" xfId="0" applyFont="1" applyAlignment="1">
      <alignment horizontal="left" vertical="center"/>
    </xf>
    <xf numFmtId="0" fontId="21" fillId="0" borderId="18" xfId="1" applyFont="1" applyBorder="1" applyAlignment="1">
      <alignment horizontal="center" vertical="top" wrapText="1"/>
    </xf>
    <xf numFmtId="1" fontId="10" fillId="0" borderId="8" xfId="1" applyNumberFormat="1" applyFont="1" applyBorder="1" applyAlignment="1">
      <alignment horizontal="center" vertical="top" wrapText="1"/>
    </xf>
    <xf numFmtId="165" fontId="11" fillId="0" borderId="9" xfId="1" applyNumberFormat="1" applyFont="1" applyBorder="1" applyAlignment="1">
      <alignment horizontal="right" vertical="top" wrapText="1"/>
    </xf>
    <xf numFmtId="0" fontId="11" fillId="0" borderId="11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  <xf numFmtId="0" fontId="10" fillId="0" borderId="8" xfId="4" applyFont="1" applyBorder="1" applyAlignment="1">
      <alignment horizontal="center" vertical="top" wrapText="1"/>
    </xf>
    <xf numFmtId="0" fontId="10" fillId="0" borderId="13" xfId="4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0" fillId="0" borderId="13" xfId="1" applyFont="1" applyBorder="1" applyAlignment="1">
      <alignment horizontal="center" vertical="top" wrapText="1"/>
    </xf>
    <xf numFmtId="0" fontId="28" fillId="0" borderId="8" xfId="1" applyFont="1" applyBorder="1" applyAlignment="1">
      <alignment horizontal="center" vertical="top" wrapText="1"/>
    </xf>
    <xf numFmtId="0" fontId="28" fillId="0" borderId="13" xfId="1" applyFont="1" applyBorder="1" applyAlignment="1">
      <alignment horizontal="center" vertical="top" wrapText="1"/>
    </xf>
    <xf numFmtId="0" fontId="26" fillId="0" borderId="8" xfId="0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 wrapText="1"/>
    </xf>
    <xf numFmtId="0" fontId="32" fillId="0" borderId="8" xfId="1" applyFont="1" applyBorder="1" applyAlignment="1">
      <alignment horizontal="center" vertical="top" wrapText="1"/>
    </xf>
    <xf numFmtId="164" fontId="21" fillId="0" borderId="23" xfId="1" applyNumberFormat="1" applyFont="1" applyBorder="1" applyAlignment="1">
      <alignment horizontal="right" vertical="top" wrapText="1"/>
    </xf>
    <xf numFmtId="0" fontId="42" fillId="0" borderId="25" xfId="0" applyFont="1" applyBorder="1" applyAlignment="1">
      <alignment horizontal="center" vertical="top"/>
    </xf>
    <xf numFmtId="0" fontId="11" fillId="0" borderId="5" xfId="1" applyFont="1" applyBorder="1" applyAlignment="1">
      <alignment horizontal="center" vertical="top" wrapText="1"/>
    </xf>
    <xf numFmtId="1" fontId="10" fillId="0" borderId="5" xfId="1" applyNumberFormat="1" applyFont="1" applyBorder="1" applyAlignment="1">
      <alignment horizontal="center" vertical="top" wrapText="1"/>
    </xf>
    <xf numFmtId="165" fontId="11" fillId="0" borderId="5" xfId="1" applyNumberFormat="1" applyFont="1" applyBorder="1" applyAlignment="1">
      <alignment horizontal="right" vertical="top" wrapText="1"/>
    </xf>
    <xf numFmtId="0" fontId="10" fillId="0" borderId="12" xfId="1" applyFont="1" applyBorder="1" applyAlignment="1">
      <alignment horizontal="center" vertical="top" wrapText="1"/>
    </xf>
    <xf numFmtId="0" fontId="26" fillId="0" borderId="13" xfId="0" applyFont="1" applyBorder="1" applyAlignment="1">
      <alignment vertical="top" wrapText="1"/>
    </xf>
    <xf numFmtId="0" fontId="21" fillId="0" borderId="13" xfId="1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3" fontId="10" fillId="0" borderId="13" xfId="0" applyNumberFormat="1" applyFont="1" applyBorder="1" applyAlignment="1">
      <alignment horizontal="center" vertical="top" wrapText="1"/>
    </xf>
    <xf numFmtId="0" fontId="27" fillId="0" borderId="13" xfId="0" applyFont="1" applyBorder="1" applyAlignment="1">
      <alignment horizontal="center" vertical="top" wrapText="1"/>
    </xf>
    <xf numFmtId="0" fontId="10" fillId="0" borderId="21" xfId="1" applyFont="1" applyBorder="1" applyAlignment="1">
      <alignment horizontal="center" vertical="top" wrapText="1"/>
    </xf>
    <xf numFmtId="0" fontId="26" fillId="0" borderId="10" xfId="0" applyFont="1" applyBorder="1" applyAlignment="1">
      <alignment horizontal="left" vertical="top" wrapText="1"/>
    </xf>
    <xf numFmtId="0" fontId="21" fillId="0" borderId="10" xfId="1" applyFont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3" fontId="10" fillId="0" borderId="10" xfId="0" applyNumberFormat="1" applyFont="1" applyBorder="1" applyAlignment="1">
      <alignment horizontal="center" vertical="top" wrapText="1"/>
    </xf>
    <xf numFmtId="165" fontId="0" fillId="0" borderId="10" xfId="0" applyNumberFormat="1" applyBorder="1" applyAlignment="1">
      <alignment horizontal="right" vertical="top"/>
    </xf>
    <xf numFmtId="165" fontId="12" fillId="0" borderId="10" xfId="0" applyNumberFormat="1" applyFont="1" applyBorder="1" applyAlignment="1">
      <alignment horizontal="right" vertical="top" wrapText="1"/>
    </xf>
    <xf numFmtId="0" fontId="10" fillId="0" borderId="12" xfId="1" applyFont="1" applyBorder="1" applyAlignment="1">
      <alignment horizontal="center" vertical="top" wrapText="1"/>
    </xf>
    <xf numFmtId="0" fontId="26" fillId="0" borderId="13" xfId="0" applyFont="1" applyBorder="1" applyAlignment="1">
      <alignment horizontal="left" vertical="top" wrapText="1"/>
    </xf>
    <xf numFmtId="0" fontId="21" fillId="0" borderId="13" xfId="1" applyFont="1" applyBorder="1" applyAlignment="1">
      <alignment horizontal="center" vertical="top" wrapText="1"/>
    </xf>
    <xf numFmtId="0" fontId="10" fillId="2" borderId="13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3" fontId="10" fillId="0" borderId="13" xfId="0" applyNumberFormat="1" applyFont="1" applyBorder="1" applyAlignment="1">
      <alignment horizontal="center" vertical="top" wrapText="1"/>
    </xf>
  </cellXfs>
  <cellStyles count="5">
    <cellStyle name="Normal" xfId="0" builtinId="0"/>
    <cellStyle name="Нормален 2" xfId="1" xr:uid="{00000000-0005-0000-0000-000001000000}"/>
    <cellStyle name="Нормален 3" xfId="2" xr:uid="{00000000-0005-0000-0000-000002000000}"/>
    <cellStyle name="Нормален 3 2" xfId="4" xr:uid="{3F29E88F-9335-4965-9C0D-38AACC806C86}"/>
    <cellStyle name="Процент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emf"/><Relationship Id="rId3" Type="http://schemas.openxmlformats.org/officeDocument/2006/relationships/image" Target="../media/image3.png"/><Relationship Id="rId7" Type="http://schemas.openxmlformats.org/officeDocument/2006/relationships/image" Target="../media/image35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4.emf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emf"/><Relationship Id="rId18" Type="http://schemas.openxmlformats.org/officeDocument/2006/relationships/image" Target="../media/image51.jpeg"/><Relationship Id="rId3" Type="http://schemas.openxmlformats.org/officeDocument/2006/relationships/image" Target="../media/image3.png"/><Relationship Id="rId21" Type="http://schemas.openxmlformats.org/officeDocument/2006/relationships/image" Target="../media/image54.jpeg"/><Relationship Id="rId7" Type="http://schemas.openxmlformats.org/officeDocument/2006/relationships/image" Target="../media/image40.png"/><Relationship Id="rId12" Type="http://schemas.openxmlformats.org/officeDocument/2006/relationships/image" Target="../media/image45.jpeg"/><Relationship Id="rId17" Type="http://schemas.openxmlformats.org/officeDocument/2006/relationships/image" Target="../media/image50.jpeg"/><Relationship Id="rId2" Type="http://schemas.openxmlformats.org/officeDocument/2006/relationships/image" Target="../media/image2.png"/><Relationship Id="rId16" Type="http://schemas.openxmlformats.org/officeDocument/2006/relationships/image" Target="../media/image49.jpeg"/><Relationship Id="rId20" Type="http://schemas.openxmlformats.org/officeDocument/2006/relationships/image" Target="../media/image53.jpeg"/><Relationship Id="rId1" Type="http://schemas.openxmlformats.org/officeDocument/2006/relationships/image" Target="../media/image1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5" Type="http://schemas.openxmlformats.org/officeDocument/2006/relationships/image" Target="../media/image48.jpeg"/><Relationship Id="rId23" Type="http://schemas.openxmlformats.org/officeDocument/2006/relationships/image" Target="../media/image56.jpeg"/><Relationship Id="rId10" Type="http://schemas.openxmlformats.org/officeDocument/2006/relationships/image" Target="../media/image43.png"/><Relationship Id="rId19" Type="http://schemas.openxmlformats.org/officeDocument/2006/relationships/image" Target="../media/image52.jpeg"/><Relationship Id="rId4" Type="http://schemas.openxmlformats.org/officeDocument/2006/relationships/image" Target="../media/image37.jpeg"/><Relationship Id="rId9" Type="http://schemas.openxmlformats.org/officeDocument/2006/relationships/image" Target="../media/image42.png"/><Relationship Id="rId14" Type="http://schemas.openxmlformats.org/officeDocument/2006/relationships/image" Target="../media/image47.png"/><Relationship Id="rId22" Type="http://schemas.openxmlformats.org/officeDocument/2006/relationships/image" Target="../media/image55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emf"/><Relationship Id="rId13" Type="http://schemas.openxmlformats.org/officeDocument/2006/relationships/image" Target="../media/image66.png"/><Relationship Id="rId3" Type="http://schemas.openxmlformats.org/officeDocument/2006/relationships/image" Target="../media/image3.png"/><Relationship Id="rId7" Type="http://schemas.openxmlformats.org/officeDocument/2006/relationships/image" Target="../media/image60.jpeg"/><Relationship Id="rId12" Type="http://schemas.openxmlformats.org/officeDocument/2006/relationships/image" Target="../media/image6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9.jpeg"/><Relationship Id="rId11" Type="http://schemas.openxmlformats.org/officeDocument/2006/relationships/image" Target="../media/image64.jpeg"/><Relationship Id="rId5" Type="http://schemas.openxmlformats.org/officeDocument/2006/relationships/image" Target="../media/image58.jpeg"/><Relationship Id="rId10" Type="http://schemas.openxmlformats.org/officeDocument/2006/relationships/image" Target="../media/image63.jpeg"/><Relationship Id="rId4" Type="http://schemas.openxmlformats.org/officeDocument/2006/relationships/image" Target="../media/image57.emf"/><Relationship Id="rId9" Type="http://schemas.openxmlformats.org/officeDocument/2006/relationships/image" Target="../media/image62.jpeg"/><Relationship Id="rId14" Type="http://schemas.openxmlformats.org/officeDocument/2006/relationships/image" Target="../media/image6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5</xdr:row>
      <xdr:rowOff>228600</xdr:rowOff>
    </xdr:from>
    <xdr:to>
      <xdr:col>2</xdr:col>
      <xdr:colOff>411480</xdr:colOff>
      <xdr:row>5</xdr:row>
      <xdr:rowOff>426720</xdr:rowOff>
    </xdr:to>
    <xdr:pic>
      <xdr:nvPicPr>
        <xdr:cNvPr id="3" name="Картина 6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8600"/>
          <a:ext cx="14478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541020</xdr:colOff>
      <xdr:row>5</xdr:row>
      <xdr:rowOff>213360</xdr:rowOff>
    </xdr:from>
    <xdr:to>
      <xdr:col>2</xdr:col>
      <xdr:colOff>541020</xdr:colOff>
      <xdr:row>5</xdr:row>
      <xdr:rowOff>462642</xdr:rowOff>
    </xdr:to>
    <xdr:pic>
      <xdr:nvPicPr>
        <xdr:cNvPr id="4" name="Картина 6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2860" y="213360"/>
          <a:ext cx="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556260</xdr:colOff>
      <xdr:row>5</xdr:row>
      <xdr:rowOff>213360</xdr:rowOff>
    </xdr:from>
    <xdr:to>
      <xdr:col>2</xdr:col>
      <xdr:colOff>655320</xdr:colOff>
      <xdr:row>5</xdr:row>
      <xdr:rowOff>403860</xdr:rowOff>
    </xdr:to>
    <xdr:pic>
      <xdr:nvPicPr>
        <xdr:cNvPr id="6" name="Картина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13360"/>
          <a:ext cx="990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10391</xdr:rowOff>
    </xdr:to>
    <xdr:sp macro="" textlink="">
      <xdr:nvSpPr>
        <xdr:cNvPr id="2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56A62BCA-02C0-4D8F-85D3-7CC77A06994C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26794206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20</xdr:row>
      <xdr:rowOff>0</xdr:rowOff>
    </xdr:from>
    <xdr:to>
      <xdr:col>2</xdr:col>
      <xdr:colOff>485775</xdr:colOff>
      <xdr:row>20</xdr:row>
      <xdr:rowOff>0</xdr:rowOff>
    </xdr:to>
    <xdr:pic>
      <xdr:nvPicPr>
        <xdr:cNvPr id="10" name="Картина 65">
          <a:extLst>
            <a:ext uri="{FF2B5EF4-FFF2-40B4-BE49-F238E27FC236}">
              <a16:creationId xmlns:a16="http://schemas.microsoft.com/office/drawing/2014/main" id="{D0727045-9C48-47BF-BFFF-0440D5CC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26828496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0</xdr:rowOff>
    </xdr:from>
    <xdr:to>
      <xdr:col>2</xdr:col>
      <xdr:colOff>466725</xdr:colOff>
      <xdr:row>20</xdr:row>
      <xdr:rowOff>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BB84A210-46C1-4B04-A9D7-D30E4211D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7190" y="268313535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20</xdr:row>
      <xdr:rowOff>0</xdr:rowOff>
    </xdr:from>
    <xdr:to>
      <xdr:col>2</xdr:col>
      <xdr:colOff>476250</xdr:colOff>
      <xdr:row>20</xdr:row>
      <xdr:rowOff>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F36AB198-7674-4893-8964-C4B30CD32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6715" y="26830401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8</xdr:row>
      <xdr:rowOff>368877</xdr:rowOff>
    </xdr:from>
    <xdr:to>
      <xdr:col>2</xdr:col>
      <xdr:colOff>523875</xdr:colOff>
      <xdr:row>8</xdr:row>
      <xdr:rowOff>549852</xdr:rowOff>
    </xdr:to>
    <xdr:pic>
      <xdr:nvPicPr>
        <xdr:cNvPr id="7" name="Картина 7">
          <a:extLst>
            <a:ext uri="{FF2B5EF4-FFF2-40B4-BE49-F238E27FC236}">
              <a16:creationId xmlns:a16="http://schemas.microsoft.com/office/drawing/2014/main" id="{8BFE29ED-A460-4F5E-BB9B-9317FA34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127" y="1685059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8</xdr:row>
      <xdr:rowOff>485775</xdr:rowOff>
    </xdr:from>
    <xdr:to>
      <xdr:col>6</xdr:col>
      <xdr:colOff>29594</xdr:colOff>
      <xdr:row>8</xdr:row>
      <xdr:rowOff>2929469</xdr:rowOff>
    </xdr:to>
    <xdr:pic>
      <xdr:nvPicPr>
        <xdr:cNvPr id="8" name="Picture 86">
          <a:extLst>
            <a:ext uri="{FF2B5EF4-FFF2-40B4-BE49-F238E27FC236}">
              <a16:creationId xmlns:a16="http://schemas.microsoft.com/office/drawing/2014/main" id="{5A6FF7CA-3850-4AD3-85DC-BBF2085A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8057" y="1801957"/>
          <a:ext cx="2650701" cy="2443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57150</xdr:colOff>
      <xdr:row>10</xdr:row>
      <xdr:rowOff>466725</xdr:rowOff>
    </xdr:from>
    <xdr:to>
      <xdr:col>6</xdr:col>
      <xdr:colOff>59749</xdr:colOff>
      <xdr:row>10</xdr:row>
      <xdr:rowOff>3713203</xdr:rowOff>
    </xdr:to>
    <xdr:pic>
      <xdr:nvPicPr>
        <xdr:cNvPr id="9" name="Picture 84">
          <a:extLst>
            <a:ext uri="{FF2B5EF4-FFF2-40B4-BE49-F238E27FC236}">
              <a16:creationId xmlns:a16="http://schemas.microsoft.com/office/drawing/2014/main" id="{0357B203-A7BF-4BC1-81F4-481B5064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8532" y="9402907"/>
          <a:ext cx="2690381" cy="3246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391886</xdr:colOff>
      <xdr:row>10</xdr:row>
      <xdr:rowOff>394607</xdr:rowOff>
    </xdr:from>
    <xdr:ext cx="142875" cy="180975"/>
    <xdr:pic>
      <xdr:nvPicPr>
        <xdr:cNvPr id="14" name="Картина 7">
          <a:extLst>
            <a:ext uri="{FF2B5EF4-FFF2-40B4-BE49-F238E27FC236}">
              <a16:creationId xmlns:a16="http://schemas.microsoft.com/office/drawing/2014/main" id="{A7CEAAA1-F648-46CE-8712-CFECFF487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5226" y="121758347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54428</xdr:colOff>
      <xdr:row>12</xdr:row>
      <xdr:rowOff>476253</xdr:rowOff>
    </xdr:from>
    <xdr:to>
      <xdr:col>7</xdr:col>
      <xdr:colOff>85862</xdr:colOff>
      <xdr:row>12</xdr:row>
      <xdr:rowOff>4209110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86924FA-62C7-4FBE-AD67-C575A5A60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5810" y="16838471"/>
          <a:ext cx="3107143" cy="373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12</xdr:row>
      <xdr:rowOff>396586</xdr:rowOff>
    </xdr:from>
    <xdr:ext cx="142875" cy="180975"/>
    <xdr:pic>
      <xdr:nvPicPr>
        <xdr:cNvPr id="16" name="Картина 7">
          <a:extLst>
            <a:ext uri="{FF2B5EF4-FFF2-40B4-BE49-F238E27FC236}">
              <a16:creationId xmlns:a16="http://schemas.microsoft.com/office/drawing/2014/main" id="{B02085EA-9B01-42CC-8633-CF68CE8A4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127" y="23644513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381000</xdr:colOff>
      <xdr:row>6</xdr:row>
      <xdr:rowOff>285750</xdr:rowOff>
    </xdr:from>
    <xdr:to>
      <xdr:col>2</xdr:col>
      <xdr:colOff>523875</xdr:colOff>
      <xdr:row>6</xdr:row>
      <xdr:rowOff>466725</xdr:rowOff>
    </xdr:to>
    <xdr:pic>
      <xdr:nvPicPr>
        <xdr:cNvPr id="17" name="Картина 7">
          <a:extLst>
            <a:ext uri="{FF2B5EF4-FFF2-40B4-BE49-F238E27FC236}">
              <a16:creationId xmlns:a16="http://schemas.microsoft.com/office/drawing/2014/main" id="{711E5449-C58E-44D8-9EAB-FD41AA9D1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340" y="7077075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238125</xdr:colOff>
      <xdr:row>6</xdr:row>
      <xdr:rowOff>523876</xdr:rowOff>
    </xdr:from>
    <xdr:to>
      <xdr:col>5</xdr:col>
      <xdr:colOff>668653</xdr:colOff>
      <xdr:row>6</xdr:row>
      <xdr:rowOff>2573209</xdr:rowOff>
    </xdr:to>
    <xdr:pic>
      <xdr:nvPicPr>
        <xdr:cNvPr id="18" name="Picture 84">
          <a:extLst>
            <a:ext uri="{FF2B5EF4-FFF2-40B4-BE49-F238E27FC236}">
              <a16:creationId xmlns:a16="http://schemas.microsoft.com/office/drawing/2014/main" id="{1DDBC491-6F2A-423D-8F42-2FFAA1C3E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507" y="1840058"/>
          <a:ext cx="2231619" cy="2049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394854</xdr:colOff>
      <xdr:row>16</xdr:row>
      <xdr:rowOff>410441</xdr:rowOff>
    </xdr:from>
    <xdr:ext cx="142875" cy="180975"/>
    <xdr:pic>
      <xdr:nvPicPr>
        <xdr:cNvPr id="21" name="Картина 7">
          <a:extLst>
            <a:ext uri="{FF2B5EF4-FFF2-40B4-BE49-F238E27FC236}">
              <a16:creationId xmlns:a16="http://schemas.microsoft.com/office/drawing/2014/main" id="{60C8A272-D18E-43C2-89B7-A7BC1AEAA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7981" y="31015132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106508</xdr:colOff>
      <xdr:row>16</xdr:row>
      <xdr:rowOff>728228</xdr:rowOff>
    </xdr:from>
    <xdr:to>
      <xdr:col>7</xdr:col>
      <xdr:colOff>545465</xdr:colOff>
      <xdr:row>16</xdr:row>
      <xdr:rowOff>4082895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07C480B-16FC-4067-9616-B54672208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7890" y="31332919"/>
          <a:ext cx="3514666" cy="3354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408709</xdr:colOff>
      <xdr:row>18</xdr:row>
      <xdr:rowOff>368878</xdr:rowOff>
    </xdr:from>
    <xdr:ext cx="142875" cy="180975"/>
    <xdr:pic>
      <xdr:nvPicPr>
        <xdr:cNvPr id="23" name="Картина 7">
          <a:extLst>
            <a:ext uri="{FF2B5EF4-FFF2-40B4-BE49-F238E27FC236}">
              <a16:creationId xmlns:a16="http://schemas.microsoft.com/office/drawing/2014/main" id="{5AAFE0B3-1418-4283-8D06-A1802885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1836" y="45063642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409575</xdr:colOff>
      <xdr:row>18</xdr:row>
      <xdr:rowOff>571500</xdr:rowOff>
    </xdr:from>
    <xdr:to>
      <xdr:col>5</xdr:col>
      <xdr:colOff>438150</xdr:colOff>
      <xdr:row>18</xdr:row>
      <xdr:rowOff>4362450</xdr:rowOff>
    </xdr:to>
    <xdr:pic>
      <xdr:nvPicPr>
        <xdr:cNvPr id="24" name="Picture 76">
          <a:extLst>
            <a:ext uri="{FF2B5EF4-FFF2-40B4-BE49-F238E27FC236}">
              <a16:creationId xmlns:a16="http://schemas.microsoft.com/office/drawing/2014/main" id="{E7351016-CF63-432C-BFD7-A03004A61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2915" y="138531600"/>
          <a:ext cx="3145155" cy="3790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609600</xdr:colOff>
      <xdr:row>18</xdr:row>
      <xdr:rowOff>1343025</xdr:rowOff>
    </xdr:from>
    <xdr:to>
      <xdr:col>8</xdr:col>
      <xdr:colOff>123825</xdr:colOff>
      <xdr:row>18</xdr:row>
      <xdr:rowOff>4343400</xdr:rowOff>
    </xdr:to>
    <xdr:pic>
      <xdr:nvPicPr>
        <xdr:cNvPr id="25" name="Picture 77">
          <a:extLst>
            <a:ext uri="{FF2B5EF4-FFF2-40B4-BE49-F238E27FC236}">
              <a16:creationId xmlns:a16="http://schemas.microsoft.com/office/drawing/2014/main" id="{1A10CD45-AB2C-4953-A62A-5C8808BA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520" y="139303125"/>
          <a:ext cx="153352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333375</xdr:colOff>
      <xdr:row>14</xdr:row>
      <xdr:rowOff>371475</xdr:rowOff>
    </xdr:from>
    <xdr:ext cx="142875" cy="205468"/>
    <xdr:pic>
      <xdr:nvPicPr>
        <xdr:cNvPr id="26" name="Picture 1">
          <a:extLst>
            <a:ext uri="{FF2B5EF4-FFF2-40B4-BE49-F238E27FC236}">
              <a16:creationId xmlns:a16="http://schemas.microsoft.com/office/drawing/2014/main" id="{665F0227-74E6-4D0C-873A-1FD9D079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6715" y="2528887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112940</xdr:colOff>
      <xdr:row>14</xdr:row>
      <xdr:rowOff>575582</xdr:rowOff>
    </xdr:from>
    <xdr:to>
      <xdr:col>5</xdr:col>
      <xdr:colOff>802822</xdr:colOff>
      <xdr:row>14</xdr:row>
      <xdr:rowOff>3727516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2E4D87E-8267-49FF-85AC-929B104A8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4960" y="25492982"/>
          <a:ext cx="2937782" cy="3151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401906</xdr:colOff>
      <xdr:row>31</xdr:row>
      <xdr:rowOff>371475</xdr:rowOff>
    </xdr:from>
    <xdr:ext cx="142875" cy="205468"/>
    <xdr:pic>
      <xdr:nvPicPr>
        <xdr:cNvPr id="28" name="Picture 1">
          <a:extLst>
            <a:ext uri="{FF2B5EF4-FFF2-40B4-BE49-F238E27FC236}">
              <a16:creationId xmlns:a16="http://schemas.microsoft.com/office/drawing/2014/main" id="{02754765-6E8A-4743-A7B7-2561B5B77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033" y="53614493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79912</xdr:colOff>
      <xdr:row>31</xdr:row>
      <xdr:rowOff>639535</xdr:rowOff>
    </xdr:from>
    <xdr:ext cx="3167149" cy="2813858"/>
    <xdr:pic>
      <xdr:nvPicPr>
        <xdr:cNvPr id="29" name="Picture 28">
          <a:extLst>
            <a:ext uri="{FF2B5EF4-FFF2-40B4-BE49-F238E27FC236}">
              <a16:creationId xmlns:a16="http://schemas.microsoft.com/office/drawing/2014/main" id="{3FF7F966-3325-43C8-A77B-6E34D46FA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1294" y="53882553"/>
          <a:ext cx="3167149" cy="2813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374196</xdr:colOff>
      <xdr:row>33</xdr:row>
      <xdr:rowOff>371475</xdr:rowOff>
    </xdr:from>
    <xdr:ext cx="142875" cy="205468"/>
    <xdr:pic>
      <xdr:nvPicPr>
        <xdr:cNvPr id="30" name="Picture 1">
          <a:extLst>
            <a:ext uri="{FF2B5EF4-FFF2-40B4-BE49-F238E27FC236}">
              <a16:creationId xmlns:a16="http://schemas.microsoft.com/office/drawing/2014/main" id="{2BDC9C95-BC23-4E08-9AA0-DE9FD351D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2378011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68035</xdr:colOff>
      <xdr:row>33</xdr:row>
      <xdr:rowOff>503465</xdr:rowOff>
    </xdr:from>
    <xdr:to>
      <xdr:col>7</xdr:col>
      <xdr:colOff>105858</xdr:colOff>
      <xdr:row>33</xdr:row>
      <xdr:rowOff>4188497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48E0DB4-A7CE-47A5-8198-637FD651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417" y="60895429"/>
          <a:ext cx="3113532" cy="368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374196</xdr:colOff>
      <xdr:row>25</xdr:row>
      <xdr:rowOff>371475</xdr:rowOff>
    </xdr:from>
    <xdr:ext cx="142875" cy="205468"/>
    <xdr:pic>
      <xdr:nvPicPr>
        <xdr:cNvPr id="33" name="Picture 1">
          <a:extLst>
            <a:ext uri="{FF2B5EF4-FFF2-40B4-BE49-F238E27FC236}">
              <a16:creationId xmlns:a16="http://schemas.microsoft.com/office/drawing/2014/main" id="{45E08D33-26E6-49C4-A298-A15428C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4710493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155864</xdr:colOff>
      <xdr:row>25</xdr:row>
      <xdr:rowOff>1212274</xdr:rowOff>
    </xdr:from>
    <xdr:to>
      <xdr:col>9</xdr:col>
      <xdr:colOff>611677</xdr:colOff>
      <xdr:row>25</xdr:row>
      <xdr:rowOff>3415714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01379CC-B024-4685-8566-69884ACD3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991" y="54455292"/>
          <a:ext cx="5554286" cy="22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374196</xdr:colOff>
      <xdr:row>37</xdr:row>
      <xdr:rowOff>371475</xdr:rowOff>
    </xdr:from>
    <xdr:ext cx="142875" cy="205468"/>
    <xdr:pic>
      <xdr:nvPicPr>
        <xdr:cNvPr id="35" name="Picture 1">
          <a:extLst>
            <a:ext uri="{FF2B5EF4-FFF2-40B4-BE49-F238E27FC236}">
              <a16:creationId xmlns:a16="http://schemas.microsoft.com/office/drawing/2014/main" id="{996DD35E-FB72-4AE3-9935-F79C74B66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7182421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6060</xdr:colOff>
      <xdr:row>37</xdr:row>
      <xdr:rowOff>645101</xdr:rowOff>
    </xdr:from>
    <xdr:to>
      <xdr:col>7</xdr:col>
      <xdr:colOff>478223</xdr:colOff>
      <xdr:row>37</xdr:row>
      <xdr:rowOff>4545433</xdr:rowOff>
    </xdr:to>
    <xdr:pic>
      <xdr:nvPicPr>
        <xdr:cNvPr id="36" name="Picture 35" descr="GENIUS MT 10-11 ➡️ Online prices — Veedik.net">
          <a:extLst>
            <a:ext uri="{FF2B5EF4-FFF2-40B4-BE49-F238E27FC236}">
              <a16:creationId xmlns:a16="http://schemas.microsoft.com/office/drawing/2014/main" id="{B202A190-001F-44E7-B9C1-00726A17B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7442" y="102503719"/>
          <a:ext cx="3547872" cy="390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374196</xdr:colOff>
      <xdr:row>35</xdr:row>
      <xdr:rowOff>371475</xdr:rowOff>
    </xdr:from>
    <xdr:ext cx="142875" cy="205468"/>
    <xdr:pic>
      <xdr:nvPicPr>
        <xdr:cNvPr id="37" name="Picture 1">
          <a:extLst>
            <a:ext uri="{FF2B5EF4-FFF2-40B4-BE49-F238E27FC236}">
              <a16:creationId xmlns:a16="http://schemas.microsoft.com/office/drawing/2014/main" id="{BEDCA84F-CB79-4EE0-B095-E688F932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6384607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910505</xdr:colOff>
      <xdr:row>35</xdr:row>
      <xdr:rowOff>667617</xdr:rowOff>
    </xdr:from>
    <xdr:to>
      <xdr:col>7</xdr:col>
      <xdr:colOff>335541</xdr:colOff>
      <xdr:row>35</xdr:row>
      <xdr:rowOff>3919452</xdr:rowOff>
    </xdr:to>
    <xdr:pic>
      <xdr:nvPicPr>
        <xdr:cNvPr id="38" name="Picture 37" descr="GENIUS MT - combi steamer - cooking and baking with ease">
          <a:extLst>
            <a:ext uri="{FF2B5EF4-FFF2-40B4-BE49-F238E27FC236}">
              <a16:creationId xmlns:a16="http://schemas.microsoft.com/office/drawing/2014/main" id="{0CAD5326-8115-4A46-9F45-A7FFBF63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3632" y="94546017"/>
          <a:ext cx="3429000" cy="3251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374196</xdr:colOff>
      <xdr:row>29</xdr:row>
      <xdr:rowOff>371475</xdr:rowOff>
    </xdr:from>
    <xdr:ext cx="142875" cy="205468"/>
    <xdr:pic>
      <xdr:nvPicPr>
        <xdr:cNvPr id="39" name="Picture 1">
          <a:extLst>
            <a:ext uri="{FF2B5EF4-FFF2-40B4-BE49-F238E27FC236}">
              <a16:creationId xmlns:a16="http://schemas.microsoft.com/office/drawing/2014/main" id="{276E5198-C97B-4FAE-B069-FA4474DF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5301043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50518</xdr:colOff>
      <xdr:row>29</xdr:row>
      <xdr:rowOff>803564</xdr:rowOff>
    </xdr:from>
    <xdr:to>
      <xdr:col>6</xdr:col>
      <xdr:colOff>84885</xdr:colOff>
      <xdr:row>29</xdr:row>
      <xdr:rowOff>4318780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863E00C-F663-4955-99CE-BE7B99FFC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1900" y="62026800"/>
          <a:ext cx="2722149" cy="3515216"/>
        </a:xfrm>
        <a:prstGeom prst="rect">
          <a:avLst/>
        </a:prstGeom>
      </xdr:spPr>
    </xdr:pic>
    <xdr:clientData/>
  </xdr:twoCellAnchor>
  <xdr:oneCellAnchor>
    <xdr:from>
      <xdr:col>2</xdr:col>
      <xdr:colOff>374196</xdr:colOff>
      <xdr:row>27</xdr:row>
      <xdr:rowOff>371475</xdr:rowOff>
    </xdr:from>
    <xdr:ext cx="142875" cy="205468"/>
    <xdr:pic>
      <xdr:nvPicPr>
        <xdr:cNvPr id="41" name="Picture 1">
          <a:extLst>
            <a:ext uri="{FF2B5EF4-FFF2-40B4-BE49-F238E27FC236}">
              <a16:creationId xmlns:a16="http://schemas.microsoft.com/office/drawing/2014/main" id="{7634739F-F56C-460B-B933-DFB28C17D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396" y="55083075"/>
          <a:ext cx="142875" cy="205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0</xdr:colOff>
      <xdr:row>27</xdr:row>
      <xdr:rowOff>0</xdr:rowOff>
    </xdr:from>
    <xdr:to>
      <xdr:col>10</xdr:col>
      <xdr:colOff>304800</xdr:colOff>
      <xdr:row>27</xdr:row>
      <xdr:rowOff>304800</xdr:rowOff>
    </xdr:to>
    <xdr:sp macro="" textlink="">
      <xdr:nvSpPr>
        <xdr:cNvPr id="42" name="AutoShape 1" descr="Eloma adds water tank module to latest combi">
          <a:extLst>
            <a:ext uri="{FF2B5EF4-FFF2-40B4-BE49-F238E27FC236}">
              <a16:creationId xmlns:a16="http://schemas.microsoft.com/office/drawing/2014/main" id="{6D6B8573-BB64-4BB1-960F-ACEB108F2360}"/>
            </a:ext>
          </a:extLst>
        </xdr:cNvPr>
        <xdr:cNvSpPr>
          <a:spLocks noChangeAspect="1" noChangeArrowheads="1"/>
        </xdr:cNvSpPr>
      </xdr:nvSpPr>
      <xdr:spPr bwMode="auto">
        <a:xfrm>
          <a:off x="9745980" y="54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304800</xdr:colOff>
      <xdr:row>27</xdr:row>
      <xdr:rowOff>304800</xdr:rowOff>
    </xdr:to>
    <xdr:sp macro="" textlink="">
      <xdr:nvSpPr>
        <xdr:cNvPr id="43" name="AutoShape 4" descr="Eloma adds water tank module to latest combi">
          <a:extLst>
            <a:ext uri="{FF2B5EF4-FFF2-40B4-BE49-F238E27FC236}">
              <a16:creationId xmlns:a16="http://schemas.microsoft.com/office/drawing/2014/main" id="{75770A4C-F02B-4F55-92E8-F8DE12397F5A}"/>
            </a:ext>
          </a:extLst>
        </xdr:cNvPr>
        <xdr:cNvSpPr>
          <a:spLocks noChangeAspect="1" noChangeArrowheads="1"/>
        </xdr:cNvSpPr>
      </xdr:nvSpPr>
      <xdr:spPr bwMode="auto">
        <a:xfrm>
          <a:off x="10965180" y="54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369124</xdr:colOff>
      <xdr:row>27</xdr:row>
      <xdr:rowOff>881745</xdr:rowOff>
    </xdr:from>
    <xdr:to>
      <xdr:col>9</xdr:col>
      <xdr:colOff>594917</xdr:colOff>
      <xdr:row>27</xdr:row>
      <xdr:rowOff>3436706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0D8BAC0-0051-426A-B4E8-529F6D45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2251" y="62104981"/>
          <a:ext cx="5324266" cy="2554961"/>
        </a:xfrm>
        <a:prstGeom prst="rect">
          <a:avLst/>
        </a:prstGeom>
      </xdr:spPr>
    </xdr:pic>
    <xdr:clientData/>
  </xdr:twoCellAnchor>
  <xdr:twoCellAnchor editAs="oneCell">
    <xdr:from>
      <xdr:col>3</xdr:col>
      <xdr:colOff>729343</xdr:colOff>
      <xdr:row>27</xdr:row>
      <xdr:rowOff>3690256</xdr:rowOff>
    </xdr:from>
    <xdr:to>
      <xdr:col>6</xdr:col>
      <xdr:colOff>363604</xdr:colOff>
      <xdr:row>28</xdr:row>
      <xdr:rowOff>1471779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0CA5030-23D4-48B2-A33A-C04680C7C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50725" y="64913492"/>
          <a:ext cx="2322043" cy="2976978"/>
        </a:xfrm>
        <a:prstGeom prst="rect">
          <a:avLst/>
        </a:prstGeom>
      </xdr:spPr>
    </xdr:pic>
    <xdr:clientData/>
  </xdr:twoCellAnchor>
  <xdr:oneCellAnchor>
    <xdr:from>
      <xdr:col>2</xdr:col>
      <xdr:colOff>381000</xdr:colOff>
      <xdr:row>43</xdr:row>
      <xdr:rowOff>285750</xdr:rowOff>
    </xdr:from>
    <xdr:ext cx="142875" cy="180975"/>
    <xdr:pic>
      <xdr:nvPicPr>
        <xdr:cNvPr id="46" name="Картина 7">
          <a:extLst>
            <a:ext uri="{FF2B5EF4-FFF2-40B4-BE49-F238E27FC236}">
              <a16:creationId xmlns:a16="http://schemas.microsoft.com/office/drawing/2014/main" id="{86C883F3-3F8D-4E4E-9ACB-274424B0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62241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128616</xdr:colOff>
      <xdr:row>43</xdr:row>
      <xdr:rowOff>4054748</xdr:rowOff>
    </xdr:from>
    <xdr:ext cx="977775" cy="2616451"/>
    <xdr:pic>
      <xdr:nvPicPr>
        <xdr:cNvPr id="47" name="Picture 46">
          <a:extLst>
            <a:ext uri="{FF2B5EF4-FFF2-40B4-BE49-F238E27FC236}">
              <a16:creationId xmlns:a16="http://schemas.microsoft.com/office/drawing/2014/main" id="{3D45F98F-07B7-41B3-9ED7-1F0A7BBA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816" y="76391408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680496</xdr:colOff>
      <xdr:row>43</xdr:row>
      <xdr:rowOff>4057547</xdr:rowOff>
    </xdr:from>
    <xdr:ext cx="977775" cy="2625504"/>
    <xdr:pic>
      <xdr:nvPicPr>
        <xdr:cNvPr id="48" name="Picture 47">
          <a:extLst>
            <a:ext uri="{FF2B5EF4-FFF2-40B4-BE49-F238E27FC236}">
              <a16:creationId xmlns:a16="http://schemas.microsoft.com/office/drawing/2014/main" id="{E699E144-40A1-427E-ABE4-8262FB040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8816" y="76394207"/>
          <a:ext cx="977775" cy="2625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25461</xdr:colOff>
      <xdr:row>43</xdr:row>
      <xdr:rowOff>4051436</xdr:rowOff>
    </xdr:from>
    <xdr:ext cx="977775" cy="2620977"/>
    <xdr:pic>
      <xdr:nvPicPr>
        <xdr:cNvPr id="49" name="Picture 48">
          <a:extLst>
            <a:ext uri="{FF2B5EF4-FFF2-40B4-BE49-F238E27FC236}">
              <a16:creationId xmlns:a16="http://schemas.microsoft.com/office/drawing/2014/main" id="{4B41BFE3-6A27-45C5-9DDB-1A95D6B0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8301" y="76388096"/>
          <a:ext cx="977775" cy="2620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793572</xdr:colOff>
      <xdr:row>43</xdr:row>
      <xdr:rowOff>4045324</xdr:rowOff>
    </xdr:from>
    <xdr:ext cx="977775" cy="2616451"/>
    <xdr:pic>
      <xdr:nvPicPr>
        <xdr:cNvPr id="50" name="Picture 49">
          <a:extLst>
            <a:ext uri="{FF2B5EF4-FFF2-40B4-BE49-F238E27FC236}">
              <a16:creationId xmlns:a16="http://schemas.microsoft.com/office/drawing/2014/main" id="{E14F2D43-1403-42D5-99DE-3DF9C31C0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5032" y="76381984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329046</xdr:colOff>
      <xdr:row>43</xdr:row>
      <xdr:rowOff>4052454</xdr:rowOff>
    </xdr:from>
    <xdr:ext cx="977775" cy="2616451"/>
    <xdr:pic>
      <xdr:nvPicPr>
        <xdr:cNvPr id="51" name="Picture 50">
          <a:extLst>
            <a:ext uri="{FF2B5EF4-FFF2-40B4-BE49-F238E27FC236}">
              <a16:creationId xmlns:a16="http://schemas.microsoft.com/office/drawing/2014/main" id="{16B89F2D-DC8C-4022-BFE4-8AA866A4A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266" y="76389114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190500</xdr:colOff>
      <xdr:row>44</xdr:row>
      <xdr:rowOff>1853046</xdr:rowOff>
    </xdr:from>
    <xdr:ext cx="3075714" cy="1772857"/>
    <xdr:pic>
      <xdr:nvPicPr>
        <xdr:cNvPr id="52" name="Picture 51">
          <a:extLst>
            <a:ext uri="{FF2B5EF4-FFF2-40B4-BE49-F238E27FC236}">
              <a16:creationId xmlns:a16="http://schemas.microsoft.com/office/drawing/2014/main" id="{C193EB9A-36D7-4527-8804-D1E7E9EEB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" y="79378926"/>
          <a:ext cx="3075714" cy="17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35874</xdr:colOff>
      <xdr:row>43</xdr:row>
      <xdr:rowOff>655618</xdr:rowOff>
    </xdr:from>
    <xdr:to>
      <xdr:col>6</xdr:col>
      <xdr:colOff>319892</xdr:colOff>
      <xdr:row>43</xdr:row>
      <xdr:rowOff>3751243</xdr:rowOff>
    </xdr:to>
    <xdr:pic>
      <xdr:nvPicPr>
        <xdr:cNvPr id="56" name="Picture 55" descr="Piec konwekcyjno-parowy elektryczny | automatyczny system myjący | 6xGN2/3  | 6,3 kW | 400 V | Mychef iCook Compact 623E - Resto Quality">
          <a:extLst>
            <a:ext uri="{FF2B5EF4-FFF2-40B4-BE49-F238E27FC236}">
              <a16:creationId xmlns:a16="http://schemas.microsoft.com/office/drawing/2014/main" id="{71899BC2-18A5-42C4-A44D-9E7FABDD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256" y="111769073"/>
          <a:ext cx="29718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46</xdr:row>
      <xdr:rowOff>285750</xdr:rowOff>
    </xdr:from>
    <xdr:ext cx="142875" cy="180975"/>
    <xdr:pic>
      <xdr:nvPicPr>
        <xdr:cNvPr id="57" name="Картина 7">
          <a:extLst>
            <a:ext uri="{FF2B5EF4-FFF2-40B4-BE49-F238E27FC236}">
              <a16:creationId xmlns:a16="http://schemas.microsoft.com/office/drawing/2014/main" id="{2013AD87-53A6-4A6D-A69D-15727B11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60283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128616</xdr:colOff>
      <xdr:row>46</xdr:row>
      <xdr:rowOff>4054748</xdr:rowOff>
    </xdr:from>
    <xdr:ext cx="977775" cy="2616451"/>
    <xdr:pic>
      <xdr:nvPicPr>
        <xdr:cNvPr id="58" name="Picture 57">
          <a:extLst>
            <a:ext uri="{FF2B5EF4-FFF2-40B4-BE49-F238E27FC236}">
              <a16:creationId xmlns:a16="http://schemas.microsoft.com/office/drawing/2014/main" id="{619F970D-A400-4EBD-A8C8-6ACBED682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816" y="87371828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680496</xdr:colOff>
      <xdr:row>46</xdr:row>
      <xdr:rowOff>4057547</xdr:rowOff>
    </xdr:from>
    <xdr:ext cx="977775" cy="2625504"/>
    <xdr:pic>
      <xdr:nvPicPr>
        <xdr:cNvPr id="59" name="Picture 58">
          <a:extLst>
            <a:ext uri="{FF2B5EF4-FFF2-40B4-BE49-F238E27FC236}">
              <a16:creationId xmlns:a16="http://schemas.microsoft.com/office/drawing/2014/main" id="{29378FB7-D2BC-4CC5-B558-086EF4FE0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8816" y="87374627"/>
          <a:ext cx="977775" cy="2625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25461</xdr:colOff>
      <xdr:row>46</xdr:row>
      <xdr:rowOff>4051436</xdr:rowOff>
    </xdr:from>
    <xdr:ext cx="977775" cy="2620977"/>
    <xdr:pic>
      <xdr:nvPicPr>
        <xdr:cNvPr id="60" name="Picture 59">
          <a:extLst>
            <a:ext uri="{FF2B5EF4-FFF2-40B4-BE49-F238E27FC236}">
              <a16:creationId xmlns:a16="http://schemas.microsoft.com/office/drawing/2014/main" id="{C323DB48-AD9E-4ABE-89E2-E2A70A2F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8301" y="87368516"/>
          <a:ext cx="977775" cy="2620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793572</xdr:colOff>
      <xdr:row>46</xdr:row>
      <xdr:rowOff>4045324</xdr:rowOff>
    </xdr:from>
    <xdr:ext cx="977775" cy="2616451"/>
    <xdr:pic>
      <xdr:nvPicPr>
        <xdr:cNvPr id="61" name="Picture 60">
          <a:extLst>
            <a:ext uri="{FF2B5EF4-FFF2-40B4-BE49-F238E27FC236}">
              <a16:creationId xmlns:a16="http://schemas.microsoft.com/office/drawing/2014/main" id="{967185D8-0549-4936-80BB-48243D99D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5032" y="87362404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329046</xdr:colOff>
      <xdr:row>46</xdr:row>
      <xdr:rowOff>4052454</xdr:rowOff>
    </xdr:from>
    <xdr:ext cx="977775" cy="2616451"/>
    <xdr:pic>
      <xdr:nvPicPr>
        <xdr:cNvPr id="62" name="Picture 61">
          <a:extLst>
            <a:ext uri="{FF2B5EF4-FFF2-40B4-BE49-F238E27FC236}">
              <a16:creationId xmlns:a16="http://schemas.microsoft.com/office/drawing/2014/main" id="{504F67CB-4DBA-42AD-9B54-B6A2BD82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266" y="87369534"/>
          <a:ext cx="977775" cy="26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190500</xdr:colOff>
      <xdr:row>47</xdr:row>
      <xdr:rowOff>1853046</xdr:rowOff>
    </xdr:from>
    <xdr:ext cx="3075714" cy="1772857"/>
    <xdr:pic>
      <xdr:nvPicPr>
        <xdr:cNvPr id="63" name="Picture 62">
          <a:extLst>
            <a:ext uri="{FF2B5EF4-FFF2-40B4-BE49-F238E27FC236}">
              <a16:creationId xmlns:a16="http://schemas.microsoft.com/office/drawing/2014/main" id="{E6B4FACC-AA75-4F50-B6E9-9BDED205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" y="90359346"/>
          <a:ext cx="3075714" cy="17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35874</xdr:colOff>
      <xdr:row>46</xdr:row>
      <xdr:rowOff>655617</xdr:rowOff>
    </xdr:from>
    <xdr:ext cx="2922063" cy="3059133"/>
    <xdr:pic>
      <xdr:nvPicPr>
        <xdr:cNvPr id="64" name="Picture 63" descr="Piec konwekcyjno-parowy elektryczny | automatyczny system myjący | 6xGN2/3  | 6,3 kW | 400 V | Mychef iCook Compact 623E - Resto Quality">
          <a:extLst>
            <a:ext uri="{FF2B5EF4-FFF2-40B4-BE49-F238E27FC236}">
              <a16:creationId xmlns:a16="http://schemas.microsoft.com/office/drawing/2014/main" id="{C94B6666-4F04-4441-BA04-B9E82090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4094" y="83972697"/>
          <a:ext cx="2922063" cy="3059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51</xdr:row>
      <xdr:rowOff>285750</xdr:rowOff>
    </xdr:from>
    <xdr:ext cx="142875" cy="180975"/>
    <xdr:pic>
      <xdr:nvPicPr>
        <xdr:cNvPr id="65" name="Картина 7">
          <a:extLst>
            <a:ext uri="{FF2B5EF4-FFF2-40B4-BE49-F238E27FC236}">
              <a16:creationId xmlns:a16="http://schemas.microsoft.com/office/drawing/2014/main" id="{0B3FA91B-9AC1-48B1-8EA2-C0F5D91D5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54153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51</xdr:row>
      <xdr:rowOff>4472421</xdr:rowOff>
    </xdr:from>
    <xdr:ext cx="3073549" cy="1772857"/>
    <xdr:pic>
      <xdr:nvPicPr>
        <xdr:cNvPr id="66" name="Picture 65">
          <a:extLst>
            <a:ext uri="{FF2B5EF4-FFF2-40B4-BE49-F238E27FC236}">
              <a16:creationId xmlns:a16="http://schemas.microsoft.com/office/drawing/2014/main" id="{12C32B80-135C-4BF9-8D66-555951D59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30728201"/>
          <a:ext cx="3073549" cy="17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833438</xdr:colOff>
      <xdr:row>51</xdr:row>
      <xdr:rowOff>1595438</xdr:rowOff>
    </xdr:from>
    <xdr:ext cx="2130865" cy="4578802"/>
    <xdr:pic>
      <xdr:nvPicPr>
        <xdr:cNvPr id="67" name="Picture 66">
          <a:extLst>
            <a:ext uri="{FF2B5EF4-FFF2-40B4-BE49-F238E27FC236}">
              <a16:creationId xmlns:a16="http://schemas.microsoft.com/office/drawing/2014/main" id="{0239DC13-BF8B-43DC-9E80-0EDD8487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2358" y="127851218"/>
          <a:ext cx="2130865" cy="4578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68034</xdr:colOff>
      <xdr:row>51</xdr:row>
      <xdr:rowOff>1564822</xdr:rowOff>
    </xdr:from>
    <xdr:to>
      <xdr:col>5</xdr:col>
      <xdr:colOff>682430</xdr:colOff>
      <xdr:row>51</xdr:row>
      <xdr:rowOff>4412441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4EF4E89-4BC9-46BA-A98C-59AEE3DC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1161" y="136591222"/>
          <a:ext cx="3343742" cy="2847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49</xdr:row>
      <xdr:rowOff>285750</xdr:rowOff>
    </xdr:from>
    <xdr:ext cx="142875" cy="180975"/>
    <xdr:pic>
      <xdr:nvPicPr>
        <xdr:cNvPr id="69" name="Картина 7">
          <a:extLst>
            <a:ext uri="{FF2B5EF4-FFF2-40B4-BE49-F238E27FC236}">
              <a16:creationId xmlns:a16="http://schemas.microsoft.com/office/drawing/2014/main" id="{81B92CC2-64A8-46E5-90AA-2112AC9D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04601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49</xdr:row>
      <xdr:rowOff>4472421</xdr:rowOff>
    </xdr:from>
    <xdr:ext cx="3073549" cy="1772857"/>
    <xdr:pic>
      <xdr:nvPicPr>
        <xdr:cNvPr id="70" name="Picture 69">
          <a:extLst>
            <a:ext uri="{FF2B5EF4-FFF2-40B4-BE49-F238E27FC236}">
              <a16:creationId xmlns:a16="http://schemas.microsoft.com/office/drawing/2014/main" id="{BA448638-2425-4731-89E8-883AD68B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13232681"/>
          <a:ext cx="3073549" cy="17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833438</xdr:colOff>
      <xdr:row>49</xdr:row>
      <xdr:rowOff>1595438</xdr:rowOff>
    </xdr:from>
    <xdr:ext cx="2130865" cy="4578802"/>
    <xdr:pic>
      <xdr:nvPicPr>
        <xdr:cNvPr id="71" name="Picture 70">
          <a:extLst>
            <a:ext uri="{FF2B5EF4-FFF2-40B4-BE49-F238E27FC236}">
              <a16:creationId xmlns:a16="http://schemas.microsoft.com/office/drawing/2014/main" id="{32807EEB-9AC0-498C-B010-75380F60D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2358" y="110355698"/>
          <a:ext cx="2130865" cy="4578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69111</xdr:colOff>
      <xdr:row>49</xdr:row>
      <xdr:rowOff>2041071</xdr:rowOff>
    </xdr:from>
    <xdr:ext cx="3437450" cy="2326822"/>
    <xdr:pic>
      <xdr:nvPicPr>
        <xdr:cNvPr id="72" name="Picture 71">
          <a:extLst>
            <a:ext uri="{FF2B5EF4-FFF2-40B4-BE49-F238E27FC236}">
              <a16:creationId xmlns:a16="http://schemas.microsoft.com/office/drawing/2014/main" id="{F273435E-DA03-43D3-9105-C5F551F3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311" y="110801331"/>
          <a:ext cx="3437450" cy="2326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53</xdr:row>
      <xdr:rowOff>285750</xdr:rowOff>
    </xdr:from>
    <xdr:ext cx="142875" cy="180975"/>
    <xdr:pic>
      <xdr:nvPicPr>
        <xdr:cNvPr id="73" name="Картина 7">
          <a:extLst>
            <a:ext uri="{FF2B5EF4-FFF2-40B4-BE49-F238E27FC236}">
              <a16:creationId xmlns:a16="http://schemas.microsoft.com/office/drawing/2014/main" id="{B26F9697-4201-4B63-B8BB-B4453292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779377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53</xdr:row>
      <xdr:rowOff>4472421</xdr:rowOff>
    </xdr:from>
    <xdr:ext cx="3073549" cy="1772857"/>
    <xdr:pic>
      <xdr:nvPicPr>
        <xdr:cNvPr id="74" name="Picture 73">
          <a:extLst>
            <a:ext uri="{FF2B5EF4-FFF2-40B4-BE49-F238E27FC236}">
              <a16:creationId xmlns:a16="http://schemas.microsoft.com/office/drawing/2014/main" id="{B2F6B34C-FFAB-4AEA-AFB7-923F520E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21980441"/>
          <a:ext cx="3073549" cy="17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41563</xdr:colOff>
      <xdr:row>53</xdr:row>
      <xdr:rowOff>706586</xdr:rowOff>
    </xdr:from>
    <xdr:to>
      <xdr:col>7</xdr:col>
      <xdr:colOff>38099</xdr:colOff>
      <xdr:row>53</xdr:row>
      <xdr:rowOff>4307036</xdr:rowOff>
    </xdr:to>
    <xdr:pic>
      <xdr:nvPicPr>
        <xdr:cNvPr id="75" name="Picture 74" descr="Horno Mixto Cook Master 10 GN 1/1 Mychef">
          <a:extLst>
            <a:ext uri="{FF2B5EF4-FFF2-40B4-BE49-F238E27FC236}">
              <a16:creationId xmlns:a16="http://schemas.microsoft.com/office/drawing/2014/main" id="{B7DFC4BE-F8CD-47F5-B401-12F911DE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4690" y="154367350"/>
          <a:ext cx="40005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43729</xdr:colOff>
      <xdr:row>53</xdr:row>
      <xdr:rowOff>1484602</xdr:rowOff>
    </xdr:from>
    <xdr:ext cx="2130865" cy="4578802"/>
    <xdr:pic>
      <xdr:nvPicPr>
        <xdr:cNvPr id="76" name="Picture 75">
          <a:extLst>
            <a:ext uri="{FF2B5EF4-FFF2-40B4-BE49-F238E27FC236}">
              <a16:creationId xmlns:a16="http://schemas.microsoft.com/office/drawing/2014/main" id="{A520D065-3620-4F67-BD7F-A4096913F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6569" y="118992622"/>
          <a:ext cx="2130865" cy="4578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7</xdr:row>
      <xdr:rowOff>228600</xdr:rowOff>
    </xdr:from>
    <xdr:to>
      <xdr:col>2</xdr:col>
      <xdr:colOff>411480</xdr:colOff>
      <xdr:row>7</xdr:row>
      <xdr:rowOff>426720</xdr:rowOff>
    </xdr:to>
    <xdr:pic>
      <xdr:nvPicPr>
        <xdr:cNvPr id="2" name="Картина 65">
          <a:extLst>
            <a:ext uri="{FF2B5EF4-FFF2-40B4-BE49-F238E27FC236}">
              <a16:creationId xmlns:a16="http://schemas.microsoft.com/office/drawing/2014/main" id="{204FEA5E-A980-467F-8C09-1D6AF9A7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432560"/>
          <a:ext cx="14478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541020</xdr:colOff>
      <xdr:row>7</xdr:row>
      <xdr:rowOff>213360</xdr:rowOff>
    </xdr:from>
    <xdr:to>
      <xdr:col>2</xdr:col>
      <xdr:colOff>541020</xdr:colOff>
      <xdr:row>7</xdr:row>
      <xdr:rowOff>462642</xdr:rowOff>
    </xdr:to>
    <xdr:pic>
      <xdr:nvPicPr>
        <xdr:cNvPr id="3" name="Картина 68">
          <a:extLst>
            <a:ext uri="{FF2B5EF4-FFF2-40B4-BE49-F238E27FC236}">
              <a16:creationId xmlns:a16="http://schemas.microsoft.com/office/drawing/2014/main" id="{C5937C00-8DDE-4B0A-ACDA-AA489C7C8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1417320"/>
          <a:ext cx="0" cy="24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556260</xdr:colOff>
      <xdr:row>7</xdr:row>
      <xdr:rowOff>213360</xdr:rowOff>
    </xdr:from>
    <xdr:to>
      <xdr:col>2</xdr:col>
      <xdr:colOff>655320</xdr:colOff>
      <xdr:row>7</xdr:row>
      <xdr:rowOff>403860</xdr:rowOff>
    </xdr:to>
    <xdr:pic>
      <xdr:nvPicPr>
        <xdr:cNvPr id="4" name="Картина 68">
          <a:extLst>
            <a:ext uri="{FF2B5EF4-FFF2-40B4-BE49-F238E27FC236}">
              <a16:creationId xmlns:a16="http://schemas.microsoft.com/office/drawing/2014/main" id="{2F749765-E394-4D05-BE77-CCAAE98F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1417320"/>
          <a:ext cx="990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10391</xdr:rowOff>
    </xdr:to>
    <xdr:sp macro="" textlink="">
      <xdr:nvSpPr>
        <xdr:cNvPr id="5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90905362-C763-4D46-8621-A84302A03E64}"/>
            </a:ext>
          </a:extLst>
        </xdr:cNvPr>
        <xdr:cNvSpPr>
          <a:spLocks noChangeAspect="1" noChangeArrowheads="1"/>
        </xdr:cNvSpPr>
      </xdr:nvSpPr>
      <xdr:spPr bwMode="auto">
        <a:xfrm>
          <a:off x="9875520" y="5532120"/>
          <a:ext cx="304800" cy="1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14</xdr:row>
      <xdr:rowOff>0</xdr:rowOff>
    </xdr:from>
    <xdr:to>
      <xdr:col>2</xdr:col>
      <xdr:colOff>485775</xdr:colOff>
      <xdr:row>14</xdr:row>
      <xdr:rowOff>0</xdr:rowOff>
    </xdr:to>
    <xdr:pic>
      <xdr:nvPicPr>
        <xdr:cNvPr id="6" name="Картина 65">
          <a:extLst>
            <a:ext uri="{FF2B5EF4-FFF2-40B4-BE49-F238E27FC236}">
              <a16:creationId xmlns:a16="http://schemas.microsoft.com/office/drawing/2014/main" id="{1BCA7DB1-6758-4E61-8BE7-1FAF09DF8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14</xdr:row>
      <xdr:rowOff>0</xdr:rowOff>
    </xdr:from>
    <xdr:to>
      <xdr:col>2</xdr:col>
      <xdr:colOff>466725</xdr:colOff>
      <xdr:row>14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97D360B-A1AD-472E-B71A-867283C5D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14</xdr:row>
      <xdr:rowOff>0</xdr:rowOff>
    </xdr:from>
    <xdr:to>
      <xdr:col>2</xdr:col>
      <xdr:colOff>476250</xdr:colOff>
      <xdr:row>14</xdr:row>
      <xdr:rowOff>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8EE3A8BE-B996-43EA-BFDE-36C73607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376917</xdr:colOff>
      <xdr:row>12</xdr:row>
      <xdr:rowOff>219075</xdr:rowOff>
    </xdr:from>
    <xdr:ext cx="142875" cy="190500"/>
    <xdr:pic>
      <xdr:nvPicPr>
        <xdr:cNvPr id="11" name="Picture 1">
          <a:extLst>
            <a:ext uri="{FF2B5EF4-FFF2-40B4-BE49-F238E27FC236}">
              <a16:creationId xmlns:a16="http://schemas.microsoft.com/office/drawing/2014/main" id="{BBE57E74-F9B4-488C-B326-0B9F58E5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117" y="190147575"/>
          <a:ext cx="142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86591</xdr:colOff>
      <xdr:row>12</xdr:row>
      <xdr:rowOff>467591</xdr:rowOff>
    </xdr:from>
    <xdr:to>
      <xdr:col>9</xdr:col>
      <xdr:colOff>640079</xdr:colOff>
      <xdr:row>12</xdr:row>
      <xdr:rowOff>4750734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AA9840D5-162F-4939-9900-94AAF9B1902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79718" y="22163809"/>
          <a:ext cx="5651961" cy="4283143"/>
        </a:xfrm>
        <a:prstGeom prst="rect">
          <a:avLst/>
        </a:prstGeom>
      </xdr:spPr>
    </xdr:pic>
    <xdr:clientData/>
  </xdr:twoCellAnchor>
  <xdr:twoCellAnchor editAs="oneCell">
    <xdr:from>
      <xdr:col>2</xdr:col>
      <xdr:colOff>575211</xdr:colOff>
      <xdr:row>12</xdr:row>
      <xdr:rowOff>4820639</xdr:rowOff>
    </xdr:from>
    <xdr:to>
      <xdr:col>9</xdr:col>
      <xdr:colOff>305278</xdr:colOff>
      <xdr:row>13</xdr:row>
      <xdr:rowOff>1680422</xdr:rowOff>
    </xdr:to>
    <xdr:pic>
      <xdr:nvPicPr>
        <xdr:cNvPr id="13" name="image2.png">
          <a:extLst>
            <a:ext uri="{FF2B5EF4-FFF2-40B4-BE49-F238E27FC236}">
              <a16:creationId xmlns:a16="http://schemas.microsoft.com/office/drawing/2014/main" id="{D9768264-FA57-4115-90FA-3DBDBBABB35A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468338" y="26516857"/>
          <a:ext cx="4828540" cy="2055238"/>
        </a:xfrm>
        <a:prstGeom prst="rect">
          <a:avLst/>
        </a:prstGeom>
      </xdr:spPr>
    </xdr:pic>
    <xdr:clientData/>
  </xdr:twoCellAnchor>
  <xdr:oneCellAnchor>
    <xdr:from>
      <xdr:col>2</xdr:col>
      <xdr:colOff>376917</xdr:colOff>
      <xdr:row>8</xdr:row>
      <xdr:rowOff>219075</xdr:rowOff>
    </xdr:from>
    <xdr:ext cx="142875" cy="190500"/>
    <xdr:pic>
      <xdr:nvPicPr>
        <xdr:cNvPr id="14" name="Picture 1">
          <a:extLst>
            <a:ext uri="{FF2B5EF4-FFF2-40B4-BE49-F238E27FC236}">
              <a16:creationId xmlns:a16="http://schemas.microsoft.com/office/drawing/2014/main" id="{F1B80612-463A-4CF6-B390-203B238D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117" y="170167935"/>
          <a:ext cx="142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376917</xdr:colOff>
      <xdr:row>10</xdr:row>
      <xdr:rowOff>219075</xdr:rowOff>
    </xdr:from>
    <xdr:ext cx="142875" cy="190500"/>
    <xdr:pic>
      <xdr:nvPicPr>
        <xdr:cNvPr id="15" name="Picture 1">
          <a:extLst>
            <a:ext uri="{FF2B5EF4-FFF2-40B4-BE49-F238E27FC236}">
              <a16:creationId xmlns:a16="http://schemas.microsoft.com/office/drawing/2014/main" id="{B26B8F12-CF1D-4511-9B59-78A9291D7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117" y="180157755"/>
          <a:ext cx="142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41564</xdr:colOff>
      <xdr:row>8</xdr:row>
      <xdr:rowOff>914400</xdr:rowOff>
    </xdr:from>
    <xdr:to>
      <xdr:col>5</xdr:col>
      <xdr:colOff>816248</xdr:colOff>
      <xdr:row>8</xdr:row>
      <xdr:rowOff>4633175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56A4885-820B-45D8-9F14-B389E859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2946" y="2604655"/>
          <a:ext cx="2575775" cy="371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41562</xdr:colOff>
      <xdr:row>10</xdr:row>
      <xdr:rowOff>914400</xdr:rowOff>
    </xdr:from>
    <xdr:to>
      <xdr:col>5</xdr:col>
      <xdr:colOff>872912</xdr:colOff>
      <xdr:row>10</xdr:row>
      <xdr:rowOff>4745865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61BF515-85FC-4CF6-98F2-F445A85B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2944" y="12607636"/>
          <a:ext cx="2632441" cy="383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290947</xdr:colOff>
      <xdr:row>11</xdr:row>
      <xdr:rowOff>512618</xdr:rowOff>
    </xdr:from>
    <xdr:to>
      <xdr:col>9</xdr:col>
      <xdr:colOff>622207</xdr:colOff>
      <xdr:row>11</xdr:row>
      <xdr:rowOff>3648945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959AD6-C8EA-4384-B6B9-918768F09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4074" y="17401309"/>
          <a:ext cx="5429733" cy="3136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249381</xdr:colOff>
      <xdr:row>9</xdr:row>
      <xdr:rowOff>332509</xdr:rowOff>
    </xdr:from>
    <xdr:to>
      <xdr:col>9</xdr:col>
      <xdr:colOff>580641</xdr:colOff>
      <xdr:row>9</xdr:row>
      <xdr:rowOff>3468836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0B27D2-135E-448D-9BA1-10E96FEE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2508" y="7218218"/>
          <a:ext cx="5429733" cy="3136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6</xdr:row>
      <xdr:rowOff>228600</xdr:rowOff>
    </xdr:from>
    <xdr:to>
      <xdr:col>2</xdr:col>
      <xdr:colOff>411480</xdr:colOff>
      <xdr:row>6</xdr:row>
      <xdr:rowOff>426720</xdr:rowOff>
    </xdr:to>
    <xdr:pic>
      <xdr:nvPicPr>
        <xdr:cNvPr id="2" name="Картина 65">
          <a:extLst>
            <a:ext uri="{FF2B5EF4-FFF2-40B4-BE49-F238E27FC236}">
              <a16:creationId xmlns:a16="http://schemas.microsoft.com/office/drawing/2014/main" id="{7C5EC511-95C2-4039-B25C-A88565B03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432560"/>
          <a:ext cx="14478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541020</xdr:colOff>
      <xdr:row>6</xdr:row>
      <xdr:rowOff>213360</xdr:rowOff>
    </xdr:from>
    <xdr:to>
      <xdr:col>2</xdr:col>
      <xdr:colOff>541020</xdr:colOff>
      <xdr:row>6</xdr:row>
      <xdr:rowOff>462642</xdr:rowOff>
    </xdr:to>
    <xdr:pic>
      <xdr:nvPicPr>
        <xdr:cNvPr id="3" name="Картина 68">
          <a:extLst>
            <a:ext uri="{FF2B5EF4-FFF2-40B4-BE49-F238E27FC236}">
              <a16:creationId xmlns:a16="http://schemas.microsoft.com/office/drawing/2014/main" id="{697D3BF1-3ACE-4968-BEF7-781C5DA8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1417320"/>
          <a:ext cx="0" cy="24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556260</xdr:colOff>
      <xdr:row>6</xdr:row>
      <xdr:rowOff>213360</xdr:rowOff>
    </xdr:from>
    <xdr:to>
      <xdr:col>2</xdr:col>
      <xdr:colOff>655320</xdr:colOff>
      <xdr:row>6</xdr:row>
      <xdr:rowOff>403860</xdr:rowOff>
    </xdr:to>
    <xdr:pic>
      <xdr:nvPicPr>
        <xdr:cNvPr id="4" name="Картина 68">
          <a:extLst>
            <a:ext uri="{FF2B5EF4-FFF2-40B4-BE49-F238E27FC236}">
              <a16:creationId xmlns:a16="http://schemas.microsoft.com/office/drawing/2014/main" id="{2E33570A-46BE-4DCF-BF44-32A7E91C2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1417320"/>
          <a:ext cx="990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10391</xdr:rowOff>
    </xdr:to>
    <xdr:sp macro="" textlink="">
      <xdr:nvSpPr>
        <xdr:cNvPr id="5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E92CB4C7-D095-4D85-A0C1-D45B1F11A97C}"/>
            </a:ext>
          </a:extLst>
        </xdr:cNvPr>
        <xdr:cNvSpPr>
          <a:spLocks noChangeAspect="1" noChangeArrowheads="1"/>
        </xdr:cNvSpPr>
      </xdr:nvSpPr>
      <xdr:spPr bwMode="auto">
        <a:xfrm>
          <a:off x="9875520" y="5532120"/>
          <a:ext cx="304800" cy="1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485775</xdr:colOff>
      <xdr:row>21</xdr:row>
      <xdr:rowOff>0</xdr:rowOff>
    </xdr:to>
    <xdr:pic>
      <xdr:nvPicPr>
        <xdr:cNvPr id="6" name="Картина 65">
          <a:extLst>
            <a:ext uri="{FF2B5EF4-FFF2-40B4-BE49-F238E27FC236}">
              <a16:creationId xmlns:a16="http://schemas.microsoft.com/office/drawing/2014/main" id="{BD987C97-CE1B-4692-A085-77BD91358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466725</xdr:colOff>
      <xdr:row>21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EED8F359-7AC9-410B-8816-279BF77F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21</xdr:row>
      <xdr:rowOff>0</xdr:rowOff>
    </xdr:from>
    <xdr:to>
      <xdr:col>2</xdr:col>
      <xdr:colOff>476250</xdr:colOff>
      <xdr:row>21</xdr:row>
      <xdr:rowOff>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D88D25EF-E62D-41F2-9050-7C765A30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358987</xdr:colOff>
      <xdr:row>7</xdr:row>
      <xdr:rowOff>382681</xdr:rowOff>
    </xdr:from>
    <xdr:ext cx="142875" cy="209550"/>
    <xdr:pic>
      <xdr:nvPicPr>
        <xdr:cNvPr id="11" name="Picture 10">
          <a:extLst>
            <a:ext uri="{FF2B5EF4-FFF2-40B4-BE49-F238E27FC236}">
              <a16:creationId xmlns:a16="http://schemas.microsoft.com/office/drawing/2014/main" id="{6FE8ECC0-A253-45E4-9BA9-C644E51C3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707" y="1159921"/>
          <a:ext cx="1428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95252</xdr:colOff>
      <xdr:row>7</xdr:row>
      <xdr:rowOff>449036</xdr:rowOff>
    </xdr:from>
    <xdr:to>
      <xdr:col>7</xdr:col>
      <xdr:colOff>648048</xdr:colOff>
      <xdr:row>7</xdr:row>
      <xdr:rowOff>4372643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2F67C3-7D16-4BE0-A064-7A8FE428D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6634" y="2139291"/>
          <a:ext cx="3628505" cy="392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541020</xdr:colOff>
      <xdr:row>6</xdr:row>
      <xdr:rowOff>213360</xdr:rowOff>
    </xdr:from>
    <xdr:to>
      <xdr:col>2</xdr:col>
      <xdr:colOff>541020</xdr:colOff>
      <xdr:row>8</xdr:row>
      <xdr:rowOff>13286</xdr:rowOff>
    </xdr:to>
    <xdr:pic>
      <xdr:nvPicPr>
        <xdr:cNvPr id="13" name="Картина 68">
          <a:extLst>
            <a:ext uri="{FF2B5EF4-FFF2-40B4-BE49-F238E27FC236}">
              <a16:creationId xmlns:a16="http://schemas.microsoft.com/office/drawing/2014/main" id="{63ABFF06-467B-43DA-91CA-09872A9D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403860"/>
          <a:ext cx="0" cy="805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358987</xdr:colOff>
      <xdr:row>9</xdr:row>
      <xdr:rowOff>382681</xdr:rowOff>
    </xdr:from>
    <xdr:ext cx="142875" cy="209550"/>
    <xdr:pic>
      <xdr:nvPicPr>
        <xdr:cNvPr id="14" name="Picture 13">
          <a:extLst>
            <a:ext uri="{FF2B5EF4-FFF2-40B4-BE49-F238E27FC236}">
              <a16:creationId xmlns:a16="http://schemas.microsoft.com/office/drawing/2014/main" id="{EC3772CF-3813-488E-A8D2-951405CE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707" y="14814961"/>
          <a:ext cx="1428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122463</xdr:colOff>
      <xdr:row>9</xdr:row>
      <xdr:rowOff>557894</xdr:rowOff>
    </xdr:from>
    <xdr:to>
      <xdr:col>8</xdr:col>
      <xdr:colOff>1763</xdr:colOff>
      <xdr:row>9</xdr:row>
      <xdr:rowOff>4158846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54F38F-A26D-47E1-ADF1-B6317773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845" y="10879530"/>
          <a:ext cx="3772427" cy="360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358987</xdr:colOff>
      <xdr:row>11</xdr:row>
      <xdr:rowOff>382681</xdr:rowOff>
    </xdr:from>
    <xdr:ext cx="142875" cy="209550"/>
    <xdr:pic>
      <xdr:nvPicPr>
        <xdr:cNvPr id="16" name="Picture 15">
          <a:extLst>
            <a:ext uri="{FF2B5EF4-FFF2-40B4-BE49-F238E27FC236}">
              <a16:creationId xmlns:a16="http://schemas.microsoft.com/office/drawing/2014/main" id="{3E32487D-C27D-4465-BC8B-AD4692ABF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707" y="24218041"/>
          <a:ext cx="1428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52123</xdr:colOff>
      <xdr:row>11</xdr:row>
      <xdr:rowOff>513007</xdr:rowOff>
    </xdr:from>
    <xdr:to>
      <xdr:col>7</xdr:col>
      <xdr:colOff>742128</xdr:colOff>
      <xdr:row>11</xdr:row>
      <xdr:rowOff>3547293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1721116-E80B-40D8-B4C1-181D88F4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3505" y="18939552"/>
          <a:ext cx="3765714" cy="303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138266</xdr:colOff>
      <xdr:row>11</xdr:row>
      <xdr:rowOff>3525924</xdr:rowOff>
    </xdr:from>
    <xdr:to>
      <xdr:col>7</xdr:col>
      <xdr:colOff>586367</xdr:colOff>
      <xdr:row>12</xdr:row>
      <xdr:rowOff>1779001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E1BDA17-0F42-4F56-B91A-B1382D29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648" y="21952469"/>
          <a:ext cx="3523810" cy="3448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541020</xdr:colOff>
      <xdr:row>18</xdr:row>
      <xdr:rowOff>213360</xdr:rowOff>
    </xdr:from>
    <xdr:ext cx="0" cy="812938"/>
    <xdr:pic>
      <xdr:nvPicPr>
        <xdr:cNvPr id="19" name="Картина 68">
          <a:extLst>
            <a:ext uri="{FF2B5EF4-FFF2-40B4-BE49-F238E27FC236}">
              <a16:creationId xmlns:a16="http://schemas.microsoft.com/office/drawing/2014/main" id="{29E4A049-AFD1-4798-AF6E-FEE93AC2A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21869400"/>
          <a:ext cx="0" cy="812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68035</xdr:colOff>
      <xdr:row>18</xdr:row>
      <xdr:rowOff>408215</xdr:rowOff>
    </xdr:from>
    <xdr:to>
      <xdr:col>6</xdr:col>
      <xdr:colOff>236356</xdr:colOff>
      <xdr:row>18</xdr:row>
      <xdr:rowOff>1998346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1E0C8E-EAFC-47E5-A61C-C7E6C833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155" y="22064255"/>
          <a:ext cx="2850561" cy="1590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69272</xdr:colOff>
      <xdr:row>20</xdr:row>
      <xdr:rowOff>263238</xdr:rowOff>
    </xdr:from>
    <xdr:to>
      <xdr:col>5</xdr:col>
      <xdr:colOff>692727</xdr:colOff>
      <xdr:row>20</xdr:row>
      <xdr:rowOff>1857022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EF3AB4C-CD09-4951-97C7-7E9DC34C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39492" y="33425478"/>
          <a:ext cx="1621675" cy="1593784"/>
        </a:xfrm>
        <a:prstGeom prst="rect">
          <a:avLst/>
        </a:prstGeom>
      </xdr:spPr>
    </xdr:pic>
    <xdr:clientData/>
  </xdr:twoCellAnchor>
  <xdr:oneCellAnchor>
    <xdr:from>
      <xdr:col>2</xdr:col>
      <xdr:colOff>541020</xdr:colOff>
      <xdr:row>19</xdr:row>
      <xdr:rowOff>213360</xdr:rowOff>
    </xdr:from>
    <xdr:ext cx="0" cy="812938"/>
    <xdr:pic>
      <xdr:nvPicPr>
        <xdr:cNvPr id="22" name="Картина 68">
          <a:extLst>
            <a:ext uri="{FF2B5EF4-FFF2-40B4-BE49-F238E27FC236}">
              <a16:creationId xmlns:a16="http://schemas.microsoft.com/office/drawing/2014/main" id="{68E3BDD8-507E-4C24-B07D-D71E36677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31196280"/>
          <a:ext cx="0" cy="812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68037</xdr:colOff>
      <xdr:row>19</xdr:row>
      <xdr:rowOff>255135</xdr:rowOff>
    </xdr:from>
    <xdr:to>
      <xdr:col>7</xdr:col>
      <xdr:colOff>144169</xdr:colOff>
      <xdr:row>19</xdr:row>
      <xdr:rowOff>2109107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B570EE2-BABE-458E-A2A6-CE963824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257" y="31238055"/>
          <a:ext cx="2346892" cy="1853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54429</xdr:colOff>
      <xdr:row>17</xdr:row>
      <xdr:rowOff>258534</xdr:rowOff>
    </xdr:from>
    <xdr:to>
      <xdr:col>7</xdr:col>
      <xdr:colOff>727570</xdr:colOff>
      <xdr:row>17</xdr:row>
      <xdr:rowOff>1919010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0331718-1D50-4009-987D-3CA3BAFD9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4649" y="12511494"/>
          <a:ext cx="2943901" cy="1660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541020</xdr:colOff>
      <xdr:row>17</xdr:row>
      <xdr:rowOff>213360</xdr:rowOff>
    </xdr:from>
    <xdr:ext cx="0" cy="812938"/>
    <xdr:pic>
      <xdr:nvPicPr>
        <xdr:cNvPr id="25" name="Картина 68">
          <a:extLst>
            <a:ext uri="{FF2B5EF4-FFF2-40B4-BE49-F238E27FC236}">
              <a16:creationId xmlns:a16="http://schemas.microsoft.com/office/drawing/2014/main" id="{B9A860EE-3362-4214-B192-FC5AD77C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12466320"/>
          <a:ext cx="0" cy="812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342900</xdr:colOff>
      <xdr:row>25</xdr:row>
      <xdr:rowOff>361950</xdr:rowOff>
    </xdr:from>
    <xdr:ext cx="142875" cy="180975"/>
    <xdr:pic>
      <xdr:nvPicPr>
        <xdr:cNvPr id="26" name="Picture 25">
          <a:extLst>
            <a:ext uri="{FF2B5EF4-FFF2-40B4-BE49-F238E27FC236}">
              <a16:creationId xmlns:a16="http://schemas.microsoft.com/office/drawing/2014/main" id="{5C720EC6-1F85-4811-A356-9638DDB1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1845945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133349</xdr:colOff>
      <xdr:row>25</xdr:row>
      <xdr:rowOff>933449</xdr:rowOff>
    </xdr:from>
    <xdr:ext cx="3714750" cy="3399065"/>
    <xdr:pic>
      <xdr:nvPicPr>
        <xdr:cNvPr id="27" name="Picture 56">
          <a:extLst>
            <a:ext uri="{FF2B5EF4-FFF2-40B4-BE49-F238E27FC236}">
              <a16:creationId xmlns:a16="http://schemas.microsoft.com/office/drawing/2014/main" id="{21A063CC-8249-4BE2-BC85-3E49C4B8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5369" y="19030949"/>
          <a:ext cx="3714750" cy="339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572882</xdr:colOff>
      <xdr:row>25</xdr:row>
      <xdr:rowOff>3545157</xdr:rowOff>
    </xdr:from>
    <xdr:ext cx="1481328" cy="663895"/>
    <xdr:pic>
      <xdr:nvPicPr>
        <xdr:cNvPr id="28" name="Image 10">
          <a:extLst>
            <a:ext uri="{FF2B5EF4-FFF2-40B4-BE49-F238E27FC236}">
              <a16:creationId xmlns:a16="http://schemas.microsoft.com/office/drawing/2014/main" id="{1F926EB1-4A5B-42C3-B062-A3DD1E89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srgbClr val="162A92">
              <a:shade val="45000"/>
              <a:satMod val="135000"/>
            </a:srgbClr>
            <a:prstClr val="white"/>
          </a:duotone>
        </a:blip>
        <a:stretch>
          <a:fillRect/>
        </a:stretch>
      </xdr:blipFill>
      <xdr:spPr>
        <a:xfrm>
          <a:off x="5304902" y="21642657"/>
          <a:ext cx="1481328" cy="663895"/>
        </a:xfrm>
        <a:prstGeom prst="rect">
          <a:avLst/>
        </a:prstGeom>
        <a:noFill/>
      </xdr:spPr>
    </xdr:pic>
    <xdr:clientData/>
  </xdr:oneCellAnchor>
  <xdr:oneCellAnchor>
    <xdr:from>
      <xdr:col>3</xdr:col>
      <xdr:colOff>729342</xdr:colOff>
      <xdr:row>25</xdr:row>
      <xdr:rowOff>4550228</xdr:rowOff>
    </xdr:from>
    <xdr:ext cx="3435194" cy="1977666"/>
    <xdr:pic>
      <xdr:nvPicPr>
        <xdr:cNvPr id="29" name="Picture 28">
          <a:extLst>
            <a:ext uri="{FF2B5EF4-FFF2-40B4-BE49-F238E27FC236}">
              <a16:creationId xmlns:a16="http://schemas.microsoft.com/office/drawing/2014/main" id="{3AF0A7BB-DD0F-416B-BF4D-7B8155047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61362" y="22647728"/>
          <a:ext cx="3435194" cy="1977666"/>
        </a:xfrm>
        <a:prstGeom prst="rect">
          <a:avLst/>
        </a:prstGeom>
      </xdr:spPr>
    </xdr:pic>
    <xdr:clientData/>
  </xdr:oneCellAnchor>
  <xdr:twoCellAnchor editAs="oneCell">
    <xdr:from>
      <xdr:col>2</xdr:col>
      <xdr:colOff>342900</xdr:colOff>
      <xdr:row>27</xdr:row>
      <xdr:rowOff>361950</xdr:rowOff>
    </xdr:from>
    <xdr:to>
      <xdr:col>2</xdr:col>
      <xdr:colOff>485775</xdr:colOff>
      <xdr:row>27</xdr:row>
      <xdr:rowOff>542925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56107B26-CA7F-4988-8070-BE408703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3533775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395295</xdr:colOff>
      <xdr:row>27</xdr:row>
      <xdr:rowOff>933450</xdr:rowOff>
    </xdr:from>
    <xdr:to>
      <xdr:col>7</xdr:col>
      <xdr:colOff>220035</xdr:colOff>
      <xdr:row>27</xdr:row>
      <xdr:rowOff>3733800</xdr:rowOff>
    </xdr:to>
    <xdr:pic>
      <xdr:nvPicPr>
        <xdr:cNvPr id="31" name="Picture 56">
          <a:extLst>
            <a:ext uri="{FF2B5EF4-FFF2-40B4-BE49-F238E27FC236}">
              <a16:creationId xmlns:a16="http://schemas.microsoft.com/office/drawing/2014/main" id="{6F572BCD-34DE-4357-9EE8-CB433079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635" y="35909250"/>
          <a:ext cx="3817620" cy="280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436819</xdr:colOff>
      <xdr:row>27</xdr:row>
      <xdr:rowOff>3294781</xdr:rowOff>
    </xdr:from>
    <xdr:to>
      <xdr:col>5</xdr:col>
      <xdr:colOff>185141</xdr:colOff>
      <xdr:row>27</xdr:row>
      <xdr:rowOff>3958676</xdr:rowOff>
    </xdr:to>
    <xdr:pic>
      <xdr:nvPicPr>
        <xdr:cNvPr id="32" name="Image 10">
          <a:extLst>
            <a:ext uri="{FF2B5EF4-FFF2-40B4-BE49-F238E27FC236}">
              <a16:creationId xmlns:a16="http://schemas.microsoft.com/office/drawing/2014/main" id="{8EA1E81E-E3C7-4D43-BBA2-918C07235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srgbClr val="162A92">
              <a:shade val="45000"/>
              <a:satMod val="135000"/>
            </a:srgbClr>
            <a:prstClr val="white"/>
          </a:duotone>
        </a:blip>
        <a:stretch>
          <a:fillRect/>
        </a:stretch>
      </xdr:blipFill>
      <xdr:spPr>
        <a:xfrm>
          <a:off x="5168839" y="38270581"/>
          <a:ext cx="1546642" cy="66389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347668</xdr:colOff>
      <xdr:row>27</xdr:row>
      <xdr:rowOff>1143000</xdr:rowOff>
    </xdr:from>
    <xdr:to>
      <xdr:col>9</xdr:col>
      <xdr:colOff>785137</xdr:colOff>
      <xdr:row>27</xdr:row>
      <xdr:rowOff>1981200</xdr:rowOff>
    </xdr:to>
    <xdr:sp macro="" textlink="">
      <xdr:nvSpPr>
        <xdr:cNvPr id="33" name="object 2">
          <a:extLst>
            <a:ext uri="{FF2B5EF4-FFF2-40B4-BE49-F238E27FC236}">
              <a16:creationId xmlns:a16="http://schemas.microsoft.com/office/drawing/2014/main" id="{40FC11D7-46EB-43B4-AE22-124D8B42CC75}"/>
            </a:ext>
          </a:extLst>
        </xdr:cNvPr>
        <xdr:cNvSpPr>
          <a:spLocks noChangeArrowheads="1"/>
        </xdr:cNvSpPr>
      </xdr:nvSpPr>
      <xdr:spPr bwMode="auto">
        <a:xfrm>
          <a:off x="8181028" y="36118800"/>
          <a:ext cx="1565229" cy="838200"/>
        </a:xfrm>
        <a:prstGeom prst="rect">
          <a:avLst/>
        </a:prstGeom>
        <a:blipFill dpi="0" rotWithShape="1">
          <a:blip xmlns:r="http://schemas.openxmlformats.org/officeDocument/2006/relationships" r:embed="rId15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338143</xdr:colOff>
      <xdr:row>27</xdr:row>
      <xdr:rowOff>3054803</xdr:rowOff>
    </xdr:from>
    <xdr:to>
      <xdr:col>9</xdr:col>
      <xdr:colOff>785137</xdr:colOff>
      <xdr:row>27</xdr:row>
      <xdr:rowOff>3912053</xdr:rowOff>
    </xdr:to>
    <xdr:sp macro="" textlink="">
      <xdr:nvSpPr>
        <xdr:cNvPr id="34" name="object 9">
          <a:extLst>
            <a:ext uri="{FF2B5EF4-FFF2-40B4-BE49-F238E27FC236}">
              <a16:creationId xmlns:a16="http://schemas.microsoft.com/office/drawing/2014/main" id="{9FEBFAE6-5B81-448A-AB6B-78B8F059F23C}"/>
            </a:ext>
          </a:extLst>
        </xdr:cNvPr>
        <xdr:cNvSpPr>
          <a:spLocks noChangeArrowheads="1"/>
        </xdr:cNvSpPr>
      </xdr:nvSpPr>
      <xdr:spPr bwMode="auto">
        <a:xfrm>
          <a:off x="8171503" y="38030603"/>
          <a:ext cx="1574754" cy="857250"/>
        </a:xfrm>
        <a:prstGeom prst="rect">
          <a:avLst/>
        </a:prstGeom>
        <a:blipFill dpi="0" rotWithShape="1">
          <a:blip xmlns:r="http://schemas.openxmlformats.org/officeDocument/2006/relationships" r:embed="rId16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338143</xdr:colOff>
      <xdr:row>27</xdr:row>
      <xdr:rowOff>2085975</xdr:rowOff>
    </xdr:from>
    <xdr:to>
      <xdr:col>9</xdr:col>
      <xdr:colOff>785137</xdr:colOff>
      <xdr:row>27</xdr:row>
      <xdr:rowOff>2950028</xdr:rowOff>
    </xdr:to>
    <xdr:sp macro="" textlink="">
      <xdr:nvSpPr>
        <xdr:cNvPr id="35" name="object 10">
          <a:extLst>
            <a:ext uri="{FF2B5EF4-FFF2-40B4-BE49-F238E27FC236}">
              <a16:creationId xmlns:a16="http://schemas.microsoft.com/office/drawing/2014/main" id="{0C1EC3A8-1839-4CFE-8D75-D4C0914CCC1C}"/>
            </a:ext>
          </a:extLst>
        </xdr:cNvPr>
        <xdr:cNvSpPr>
          <a:spLocks noChangeArrowheads="1"/>
        </xdr:cNvSpPr>
      </xdr:nvSpPr>
      <xdr:spPr bwMode="auto">
        <a:xfrm>
          <a:off x="8171503" y="37061775"/>
          <a:ext cx="1574754" cy="864053"/>
        </a:xfrm>
        <a:prstGeom prst="rect">
          <a:avLst/>
        </a:prstGeom>
        <a:blipFill dpi="0" rotWithShape="1">
          <a:blip xmlns:r="http://schemas.openxmlformats.org/officeDocument/2006/relationships" r:embed="rId1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343583</xdr:colOff>
      <xdr:row>27</xdr:row>
      <xdr:rowOff>4020335</xdr:rowOff>
    </xdr:from>
    <xdr:to>
      <xdr:col>9</xdr:col>
      <xdr:colOff>798743</xdr:colOff>
      <xdr:row>27</xdr:row>
      <xdr:rowOff>4991101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7F64AA33-9306-45AD-876E-5BB79F177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6943" y="38996135"/>
          <a:ext cx="1582920" cy="970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38782</xdr:colOff>
      <xdr:row>27</xdr:row>
      <xdr:rowOff>4181475</xdr:rowOff>
    </xdr:from>
    <xdr:to>
      <xdr:col>3</xdr:col>
      <xdr:colOff>810307</xdr:colOff>
      <xdr:row>27</xdr:row>
      <xdr:rowOff>4791075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A60AC15-D859-4C1C-9C8C-B73284590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802" y="39157275"/>
          <a:ext cx="7715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889228</xdr:colOff>
      <xdr:row>27</xdr:row>
      <xdr:rowOff>4188279</xdr:rowOff>
    </xdr:from>
    <xdr:to>
      <xdr:col>4</xdr:col>
      <xdr:colOff>622528</xdr:colOff>
      <xdr:row>27</xdr:row>
      <xdr:rowOff>4769304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591120A-2CB8-4D88-BD09-96C12415D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1248" y="39164079"/>
          <a:ext cx="82296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71438</xdr:colOff>
      <xdr:row>27</xdr:row>
      <xdr:rowOff>4185556</xdr:rowOff>
    </xdr:from>
    <xdr:to>
      <xdr:col>2</xdr:col>
      <xdr:colOff>826635</xdr:colOff>
      <xdr:row>27</xdr:row>
      <xdr:rowOff>4852306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71B9066-55CF-4416-85B8-9D1F0BFCE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4778" y="39161356"/>
          <a:ext cx="755197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671515</xdr:colOff>
      <xdr:row>27</xdr:row>
      <xdr:rowOff>4177393</xdr:rowOff>
    </xdr:from>
    <xdr:to>
      <xdr:col>5</xdr:col>
      <xdr:colOff>613004</xdr:colOff>
      <xdr:row>27</xdr:row>
      <xdr:rowOff>4758418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9698730-444F-4B72-82CA-FE9F1B0D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3195" y="39153193"/>
          <a:ext cx="794929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670152</xdr:colOff>
      <xdr:row>27</xdr:row>
      <xdr:rowOff>4171951</xdr:rowOff>
    </xdr:from>
    <xdr:to>
      <xdr:col>7</xdr:col>
      <xdr:colOff>282349</xdr:colOff>
      <xdr:row>27</xdr:row>
      <xdr:rowOff>4762501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061BAFA-F05F-4231-A308-FDBDD89AA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5272" y="39147751"/>
          <a:ext cx="77043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7</xdr:row>
      <xdr:rowOff>228600</xdr:rowOff>
    </xdr:from>
    <xdr:to>
      <xdr:col>2</xdr:col>
      <xdr:colOff>411480</xdr:colOff>
      <xdr:row>7</xdr:row>
      <xdr:rowOff>426720</xdr:rowOff>
    </xdr:to>
    <xdr:pic>
      <xdr:nvPicPr>
        <xdr:cNvPr id="2" name="Картина 65">
          <a:extLst>
            <a:ext uri="{FF2B5EF4-FFF2-40B4-BE49-F238E27FC236}">
              <a16:creationId xmlns:a16="http://schemas.microsoft.com/office/drawing/2014/main" id="{91D91CFB-05DD-441B-B77F-6D98BECD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432560"/>
          <a:ext cx="14478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541020</xdr:colOff>
      <xdr:row>7</xdr:row>
      <xdr:rowOff>213360</xdr:rowOff>
    </xdr:from>
    <xdr:to>
      <xdr:col>2</xdr:col>
      <xdr:colOff>541020</xdr:colOff>
      <xdr:row>7</xdr:row>
      <xdr:rowOff>462642</xdr:rowOff>
    </xdr:to>
    <xdr:pic>
      <xdr:nvPicPr>
        <xdr:cNvPr id="3" name="Картина 68">
          <a:extLst>
            <a:ext uri="{FF2B5EF4-FFF2-40B4-BE49-F238E27FC236}">
              <a16:creationId xmlns:a16="http://schemas.microsoft.com/office/drawing/2014/main" id="{2ADB2F9B-64DD-452F-B76A-0114F8F49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1417320"/>
          <a:ext cx="0" cy="24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556260</xdr:colOff>
      <xdr:row>7</xdr:row>
      <xdr:rowOff>213360</xdr:rowOff>
    </xdr:from>
    <xdr:to>
      <xdr:col>2</xdr:col>
      <xdr:colOff>655320</xdr:colOff>
      <xdr:row>7</xdr:row>
      <xdr:rowOff>403860</xdr:rowOff>
    </xdr:to>
    <xdr:pic>
      <xdr:nvPicPr>
        <xdr:cNvPr id="4" name="Картина 68">
          <a:extLst>
            <a:ext uri="{FF2B5EF4-FFF2-40B4-BE49-F238E27FC236}">
              <a16:creationId xmlns:a16="http://schemas.microsoft.com/office/drawing/2014/main" id="{9993235D-7901-451C-8426-B589A6AD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1417320"/>
          <a:ext cx="990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10391</xdr:rowOff>
    </xdr:to>
    <xdr:sp macro="" textlink="">
      <xdr:nvSpPr>
        <xdr:cNvPr id="5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13914B90-C067-40F0-86E9-E4AB26EA4F69}"/>
            </a:ext>
          </a:extLst>
        </xdr:cNvPr>
        <xdr:cNvSpPr>
          <a:spLocks noChangeAspect="1" noChangeArrowheads="1"/>
        </xdr:cNvSpPr>
      </xdr:nvSpPr>
      <xdr:spPr bwMode="auto">
        <a:xfrm>
          <a:off x="9875520" y="5532120"/>
          <a:ext cx="304800" cy="1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17</xdr:row>
      <xdr:rowOff>0</xdr:rowOff>
    </xdr:from>
    <xdr:to>
      <xdr:col>2</xdr:col>
      <xdr:colOff>485775</xdr:colOff>
      <xdr:row>17</xdr:row>
      <xdr:rowOff>0</xdr:rowOff>
    </xdr:to>
    <xdr:pic>
      <xdr:nvPicPr>
        <xdr:cNvPr id="6" name="Картина 65">
          <a:extLst>
            <a:ext uri="{FF2B5EF4-FFF2-40B4-BE49-F238E27FC236}">
              <a16:creationId xmlns:a16="http://schemas.microsoft.com/office/drawing/2014/main" id="{2B92451B-9DCF-4912-B2B7-502A3DDA7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17</xdr:row>
      <xdr:rowOff>0</xdr:rowOff>
    </xdr:from>
    <xdr:to>
      <xdr:col>2</xdr:col>
      <xdr:colOff>466725</xdr:colOff>
      <xdr:row>17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C9FCB8A-D06C-4962-B99A-46BCCA80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17</xdr:row>
      <xdr:rowOff>0</xdr:rowOff>
    </xdr:from>
    <xdr:to>
      <xdr:col>2</xdr:col>
      <xdr:colOff>476250</xdr:colOff>
      <xdr:row>17</xdr:row>
      <xdr:rowOff>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BA967ED2-4ED6-4A72-B6CE-6244857C3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0</xdr:colOff>
      <xdr:row>9</xdr:row>
      <xdr:rowOff>180975</xdr:rowOff>
    </xdr:to>
    <xdr:sp macro="" textlink="">
      <xdr:nvSpPr>
        <xdr:cNvPr id="11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4CD99FF7-21E5-4A1B-8C48-23F49BE3B894}"/>
            </a:ext>
          </a:extLst>
        </xdr:cNvPr>
        <xdr:cNvSpPr>
          <a:spLocks noChangeAspect="1" noChangeArrowheads="1"/>
        </xdr:cNvSpPr>
      </xdr:nvSpPr>
      <xdr:spPr bwMode="auto">
        <a:xfrm>
          <a:off x="9791700" y="770382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0</xdr:colOff>
      <xdr:row>9</xdr:row>
      <xdr:rowOff>180975</xdr:rowOff>
    </xdr:to>
    <xdr:sp macro="" textlink="">
      <xdr:nvSpPr>
        <xdr:cNvPr id="12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E2EBAC98-C55E-40A3-B249-3E2EB34021B9}"/>
            </a:ext>
          </a:extLst>
        </xdr:cNvPr>
        <xdr:cNvSpPr>
          <a:spLocks noChangeAspect="1" noChangeArrowheads="1"/>
        </xdr:cNvSpPr>
      </xdr:nvSpPr>
      <xdr:spPr bwMode="auto">
        <a:xfrm>
          <a:off x="9791700" y="770382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0</xdr:colOff>
      <xdr:row>9</xdr:row>
      <xdr:rowOff>180975</xdr:rowOff>
    </xdr:to>
    <xdr:sp macro="" textlink="">
      <xdr:nvSpPr>
        <xdr:cNvPr id="13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B30642E2-350A-45E9-B975-ED1F99F070A1}"/>
            </a:ext>
          </a:extLst>
        </xdr:cNvPr>
        <xdr:cNvSpPr>
          <a:spLocks noChangeAspect="1" noChangeArrowheads="1"/>
        </xdr:cNvSpPr>
      </xdr:nvSpPr>
      <xdr:spPr bwMode="auto">
        <a:xfrm>
          <a:off x="9791700" y="770382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9</xdr:row>
      <xdr:rowOff>0</xdr:rowOff>
    </xdr:from>
    <xdr:to>
      <xdr:col>2</xdr:col>
      <xdr:colOff>485775</xdr:colOff>
      <xdr:row>9</xdr:row>
      <xdr:rowOff>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BE9AC449-D9AB-496B-8469-C74A592E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77038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381000</xdr:colOff>
      <xdr:row>11</xdr:row>
      <xdr:rowOff>231321</xdr:rowOff>
    </xdr:from>
    <xdr:ext cx="146317" cy="195089"/>
    <xdr:pic>
      <xdr:nvPicPr>
        <xdr:cNvPr id="15" name="Picture 1">
          <a:extLst>
            <a:ext uri="{FF2B5EF4-FFF2-40B4-BE49-F238E27FC236}">
              <a16:creationId xmlns:a16="http://schemas.microsoft.com/office/drawing/2014/main" id="{EF230E12-35B0-4C9B-9D0A-93506586E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667661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9</xdr:row>
      <xdr:rowOff>304800</xdr:rowOff>
    </xdr:to>
    <xdr:sp macro="" textlink="">
      <xdr:nvSpPr>
        <xdr:cNvPr id="16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A70DD0C5-7359-49B0-9660-3C7139CC2332}"/>
            </a:ext>
          </a:extLst>
        </xdr:cNvPr>
        <xdr:cNvSpPr>
          <a:spLocks noChangeAspect="1" noChangeArrowheads="1"/>
        </xdr:cNvSpPr>
      </xdr:nvSpPr>
      <xdr:spPr bwMode="auto">
        <a:xfrm>
          <a:off x="9791700" y="77038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394608</xdr:colOff>
      <xdr:row>9</xdr:row>
      <xdr:rowOff>272142</xdr:rowOff>
    </xdr:from>
    <xdr:ext cx="146317" cy="195089"/>
    <xdr:pic>
      <xdr:nvPicPr>
        <xdr:cNvPr id="17" name="Picture 1">
          <a:extLst>
            <a:ext uri="{FF2B5EF4-FFF2-40B4-BE49-F238E27FC236}">
              <a16:creationId xmlns:a16="http://schemas.microsoft.com/office/drawing/2014/main" id="{45C20559-9077-4EDF-9853-8E58CF033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808" y="7975962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333375</xdr:colOff>
      <xdr:row>9</xdr:row>
      <xdr:rowOff>0</xdr:rowOff>
    </xdr:from>
    <xdr:to>
      <xdr:col>2</xdr:col>
      <xdr:colOff>476250</xdr:colOff>
      <xdr:row>9</xdr:row>
      <xdr:rowOff>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2A5C8F99-9D99-48A5-BDC6-A8A338A1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77038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9</xdr:row>
      <xdr:rowOff>0</xdr:rowOff>
    </xdr:from>
    <xdr:to>
      <xdr:col>2</xdr:col>
      <xdr:colOff>476250</xdr:colOff>
      <xdr:row>9</xdr:row>
      <xdr:rowOff>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9A755B26-6703-400C-A545-DB576384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77038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9</xdr:row>
      <xdr:rowOff>0</xdr:rowOff>
    </xdr:from>
    <xdr:to>
      <xdr:col>2</xdr:col>
      <xdr:colOff>476250</xdr:colOff>
      <xdr:row>9</xdr:row>
      <xdr:rowOff>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F79C99E4-F8DB-4E75-877B-F46B1F837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77038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488377</xdr:colOff>
      <xdr:row>11</xdr:row>
      <xdr:rowOff>1534886</xdr:rowOff>
    </xdr:from>
    <xdr:to>
      <xdr:col>9</xdr:col>
      <xdr:colOff>688585</xdr:colOff>
      <xdr:row>11</xdr:row>
      <xdr:rowOff>3452228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8F0AF4B-C466-4E05-9680-3D6CD7C54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0850" y="15818922"/>
          <a:ext cx="2569335" cy="1917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11</xdr:row>
      <xdr:rowOff>735873</xdr:rowOff>
    </xdr:from>
    <xdr:to>
      <xdr:col>5</xdr:col>
      <xdr:colOff>368530</xdr:colOff>
      <xdr:row>11</xdr:row>
      <xdr:rowOff>3757549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4346D1-3D43-4E7F-B629-FEAC57CA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9327" y="15019909"/>
          <a:ext cx="3021676" cy="302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10</xdr:row>
      <xdr:rowOff>231321</xdr:rowOff>
    </xdr:from>
    <xdr:ext cx="146317" cy="195089"/>
    <xdr:pic>
      <xdr:nvPicPr>
        <xdr:cNvPr id="23" name="Picture 1">
          <a:extLst>
            <a:ext uri="{FF2B5EF4-FFF2-40B4-BE49-F238E27FC236}">
              <a16:creationId xmlns:a16="http://schemas.microsoft.com/office/drawing/2014/main" id="{E2CD840A-F258-4BB4-9BA1-CEE90797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77501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488377</xdr:colOff>
      <xdr:row>10</xdr:row>
      <xdr:rowOff>1534886</xdr:rowOff>
    </xdr:from>
    <xdr:ext cx="2627416" cy="1959429"/>
    <xdr:pic>
      <xdr:nvPicPr>
        <xdr:cNvPr id="24" name="Picture 23">
          <a:extLst>
            <a:ext uri="{FF2B5EF4-FFF2-40B4-BE49-F238E27FC236}">
              <a16:creationId xmlns:a16="http://schemas.microsoft.com/office/drawing/2014/main" id="{9FC2BEA8-C7C8-44CC-B78D-387D0911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9677" y="12881066"/>
          <a:ext cx="2627416" cy="195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130630</xdr:colOff>
      <xdr:row>10</xdr:row>
      <xdr:rowOff>576942</xdr:rowOff>
    </xdr:from>
    <xdr:to>
      <xdr:col>5</xdr:col>
      <xdr:colOff>615972</xdr:colOff>
      <xdr:row>10</xdr:row>
      <xdr:rowOff>3791630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76D4932-DCB5-4D28-8DA1-114ADCB0A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757" y="9776360"/>
          <a:ext cx="3214688" cy="3214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54430</xdr:colOff>
      <xdr:row>9</xdr:row>
      <xdr:rowOff>435429</xdr:rowOff>
    </xdr:from>
    <xdr:to>
      <xdr:col>6</xdr:col>
      <xdr:colOff>188819</xdr:colOff>
      <xdr:row>9</xdr:row>
      <xdr:rowOff>3257600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9149093-20B4-4B0E-B48D-37907C845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5812" y="5991102"/>
          <a:ext cx="2822171" cy="2822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119744</xdr:colOff>
      <xdr:row>12</xdr:row>
      <xdr:rowOff>258288</xdr:rowOff>
    </xdr:from>
    <xdr:to>
      <xdr:col>7</xdr:col>
      <xdr:colOff>658283</xdr:colOff>
      <xdr:row>12</xdr:row>
      <xdr:rowOff>2777525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AF9BE36-F5FF-4354-B055-9A2AF5B7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689" y="19626943"/>
          <a:ext cx="2810685" cy="2519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0</xdr:colOff>
      <xdr:row>8</xdr:row>
      <xdr:rowOff>0</xdr:rowOff>
    </xdr:from>
    <xdr:ext cx="0" cy="180975"/>
    <xdr:sp macro="" textlink="">
      <xdr:nvSpPr>
        <xdr:cNvPr id="28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5F308DB3-B1CE-4EFC-A1B5-6000673B10DB}"/>
            </a:ext>
          </a:extLst>
        </xdr:cNvPr>
        <xdr:cNvSpPr>
          <a:spLocks noChangeAspect="1" noChangeArrowheads="1"/>
        </xdr:cNvSpPr>
      </xdr:nvSpPr>
      <xdr:spPr bwMode="auto">
        <a:xfrm>
          <a:off x="9791700" y="383286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0" cy="180975"/>
    <xdr:sp macro="" textlink="">
      <xdr:nvSpPr>
        <xdr:cNvPr id="29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0EE121A1-9ADE-4B45-AB83-D574A71F0C50}"/>
            </a:ext>
          </a:extLst>
        </xdr:cNvPr>
        <xdr:cNvSpPr>
          <a:spLocks noChangeAspect="1" noChangeArrowheads="1"/>
        </xdr:cNvSpPr>
      </xdr:nvSpPr>
      <xdr:spPr bwMode="auto">
        <a:xfrm>
          <a:off x="9791700" y="383286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0" cy="180975"/>
    <xdr:sp macro="" textlink="">
      <xdr:nvSpPr>
        <xdr:cNvPr id="30" name="AutoShape 2093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E821E197-3EBD-40C7-9D7F-3BF8F2FA9B06}"/>
            </a:ext>
          </a:extLst>
        </xdr:cNvPr>
        <xdr:cNvSpPr>
          <a:spLocks noChangeAspect="1" noChangeArrowheads="1"/>
        </xdr:cNvSpPr>
      </xdr:nvSpPr>
      <xdr:spPr bwMode="auto">
        <a:xfrm>
          <a:off x="9791700" y="383286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31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37C6729C-EDC6-49A3-8EB9-74654BDBA1AB}"/>
            </a:ext>
          </a:extLst>
        </xdr:cNvPr>
        <xdr:cNvSpPr>
          <a:spLocks noChangeAspect="1" noChangeArrowheads="1"/>
        </xdr:cNvSpPr>
      </xdr:nvSpPr>
      <xdr:spPr bwMode="auto">
        <a:xfrm>
          <a:off x="9791700" y="383286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394608</xdr:colOff>
      <xdr:row>8</xdr:row>
      <xdr:rowOff>272142</xdr:rowOff>
    </xdr:from>
    <xdr:ext cx="146317" cy="195089"/>
    <xdr:pic>
      <xdr:nvPicPr>
        <xdr:cNvPr id="32" name="Picture 1">
          <a:extLst>
            <a:ext uri="{FF2B5EF4-FFF2-40B4-BE49-F238E27FC236}">
              <a16:creationId xmlns:a16="http://schemas.microsoft.com/office/drawing/2014/main" id="{E5184B8F-C444-4226-B68A-ED609100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808" y="4105002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43542</xdr:colOff>
      <xdr:row>8</xdr:row>
      <xdr:rowOff>489857</xdr:rowOff>
    </xdr:from>
    <xdr:to>
      <xdr:col>5</xdr:col>
      <xdr:colOff>802771</xdr:colOff>
      <xdr:row>8</xdr:row>
      <xdr:rowOff>3050177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D9E7D0B-5593-4B93-91F9-867FD542C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924" y="2180112"/>
          <a:ext cx="2560320" cy="256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707570</xdr:colOff>
      <xdr:row>8</xdr:row>
      <xdr:rowOff>566057</xdr:rowOff>
    </xdr:from>
    <xdr:to>
      <xdr:col>9</xdr:col>
      <xdr:colOff>825611</xdr:colOff>
      <xdr:row>8</xdr:row>
      <xdr:rowOff>3053225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184B1F9-28F1-4444-959D-59854AB3C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043" y="2256312"/>
          <a:ext cx="2487168" cy="2487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13</xdr:row>
      <xdr:rowOff>231321</xdr:rowOff>
    </xdr:from>
    <xdr:ext cx="146317" cy="195089"/>
    <xdr:pic>
      <xdr:nvPicPr>
        <xdr:cNvPr id="35" name="Picture 1">
          <a:extLst>
            <a:ext uri="{FF2B5EF4-FFF2-40B4-BE49-F238E27FC236}">
              <a16:creationId xmlns:a16="http://schemas.microsoft.com/office/drawing/2014/main" id="{EDE76B51-1795-43AC-A9E9-DF0533F9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945261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575957</xdr:colOff>
      <xdr:row>13</xdr:row>
      <xdr:rowOff>1534887</xdr:rowOff>
    </xdr:from>
    <xdr:ext cx="2539835" cy="1894114"/>
    <xdr:pic>
      <xdr:nvPicPr>
        <xdr:cNvPr id="36" name="Picture 35">
          <a:extLst>
            <a:ext uri="{FF2B5EF4-FFF2-40B4-BE49-F238E27FC236}">
              <a16:creationId xmlns:a16="http://schemas.microsoft.com/office/drawing/2014/main" id="{97238647-DCB7-4A2B-975A-68983515C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257" y="29248827"/>
          <a:ext cx="2539835" cy="1894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54428</xdr:colOff>
      <xdr:row>13</xdr:row>
      <xdr:rowOff>968830</xdr:rowOff>
    </xdr:from>
    <xdr:to>
      <xdr:col>5</xdr:col>
      <xdr:colOff>682645</xdr:colOff>
      <xdr:row>13</xdr:row>
      <xdr:rowOff>4326393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3D6CB47-F605-40B1-8962-BE3D84FE3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555" y="23136103"/>
          <a:ext cx="3357563" cy="3357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14</xdr:row>
      <xdr:rowOff>231321</xdr:rowOff>
    </xdr:from>
    <xdr:ext cx="146317" cy="195089"/>
    <xdr:pic>
      <xdr:nvPicPr>
        <xdr:cNvPr id="38" name="Picture 1">
          <a:extLst>
            <a:ext uri="{FF2B5EF4-FFF2-40B4-BE49-F238E27FC236}">
              <a16:creationId xmlns:a16="http://schemas.microsoft.com/office/drawing/2014/main" id="{DA0C08EE-1D10-4C3F-8C3E-6719E8231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134481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73732</xdr:colOff>
      <xdr:row>14</xdr:row>
      <xdr:rowOff>1534887</xdr:rowOff>
    </xdr:from>
    <xdr:ext cx="2160317" cy="1611084"/>
    <xdr:pic>
      <xdr:nvPicPr>
        <xdr:cNvPr id="39" name="Picture 38">
          <a:extLst>
            <a:ext uri="{FF2B5EF4-FFF2-40B4-BE49-F238E27FC236}">
              <a16:creationId xmlns:a16="http://schemas.microsoft.com/office/drawing/2014/main" id="{950745FD-BB16-4B67-AC85-36C9B810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952" y="34438047"/>
          <a:ext cx="2160317" cy="161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54428</xdr:colOff>
      <xdr:row>14</xdr:row>
      <xdr:rowOff>511629</xdr:rowOff>
    </xdr:from>
    <xdr:to>
      <xdr:col>6</xdr:col>
      <xdr:colOff>153141</xdr:colOff>
      <xdr:row>14</xdr:row>
      <xdr:rowOff>4226379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817707E-0348-4AC7-A7CD-19783EC2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555" y="27874356"/>
          <a:ext cx="371475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381000</xdr:colOff>
      <xdr:row>15</xdr:row>
      <xdr:rowOff>231321</xdr:rowOff>
    </xdr:from>
    <xdr:ext cx="146317" cy="195089"/>
    <xdr:pic>
      <xdr:nvPicPr>
        <xdr:cNvPr id="41" name="Picture 1">
          <a:extLst>
            <a:ext uri="{FF2B5EF4-FFF2-40B4-BE49-F238E27FC236}">
              <a16:creationId xmlns:a16="http://schemas.microsoft.com/office/drawing/2014/main" id="{430F5998-FD0D-42B8-A99B-3B8B4F6A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323701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334989</xdr:colOff>
      <xdr:row>15</xdr:row>
      <xdr:rowOff>816430</xdr:rowOff>
    </xdr:from>
    <xdr:ext cx="2160317" cy="1611084"/>
    <xdr:pic>
      <xdr:nvPicPr>
        <xdr:cNvPr id="42" name="Picture 41">
          <a:extLst>
            <a:ext uri="{FF2B5EF4-FFF2-40B4-BE49-F238E27FC236}">
              <a16:creationId xmlns:a16="http://schemas.microsoft.com/office/drawing/2014/main" id="{E349FAA9-DD1F-4C2E-B7D9-AF4F64B8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209" y="38908810"/>
          <a:ext cx="2160317" cy="161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141515</xdr:colOff>
      <xdr:row>15</xdr:row>
      <xdr:rowOff>4419602</xdr:rowOff>
    </xdr:from>
    <xdr:to>
      <xdr:col>9</xdr:col>
      <xdr:colOff>555171</xdr:colOff>
      <xdr:row>16</xdr:row>
      <xdr:rowOff>1895576</xdr:rowOff>
    </xdr:to>
    <xdr:pic>
      <xdr:nvPicPr>
        <xdr:cNvPr id="43" name="Image 10">
          <a:extLst>
            <a:ext uri="{FF2B5EF4-FFF2-40B4-BE49-F238E27FC236}">
              <a16:creationId xmlns:a16="http://schemas.microsoft.com/office/drawing/2014/main" id="{58AA3396-AEE9-486A-BA21-8E425B52AF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763988" y="36977784"/>
          <a:ext cx="2782783" cy="26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65316</xdr:colOff>
      <xdr:row>15</xdr:row>
      <xdr:rowOff>489859</xdr:rowOff>
    </xdr:from>
    <xdr:to>
      <xdr:col>7</xdr:col>
      <xdr:colOff>583977</xdr:colOff>
      <xdr:row>15</xdr:row>
      <xdr:rowOff>4419470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3E8AE6E-65EC-44F4-A4ED-9D1745D8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58443" y="33048041"/>
          <a:ext cx="4522625" cy="392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7</xdr:row>
      <xdr:rowOff>228600</xdr:rowOff>
    </xdr:from>
    <xdr:to>
      <xdr:col>2</xdr:col>
      <xdr:colOff>411480</xdr:colOff>
      <xdr:row>7</xdr:row>
      <xdr:rowOff>426720</xdr:rowOff>
    </xdr:to>
    <xdr:pic>
      <xdr:nvPicPr>
        <xdr:cNvPr id="2" name="Картина 65">
          <a:extLst>
            <a:ext uri="{FF2B5EF4-FFF2-40B4-BE49-F238E27FC236}">
              <a16:creationId xmlns:a16="http://schemas.microsoft.com/office/drawing/2014/main" id="{3F1B835B-CB0D-407B-A03C-9D51941E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432560"/>
          <a:ext cx="14478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541020</xdr:colOff>
      <xdr:row>7</xdr:row>
      <xdr:rowOff>213360</xdr:rowOff>
    </xdr:from>
    <xdr:to>
      <xdr:col>2</xdr:col>
      <xdr:colOff>541020</xdr:colOff>
      <xdr:row>7</xdr:row>
      <xdr:rowOff>462642</xdr:rowOff>
    </xdr:to>
    <xdr:pic>
      <xdr:nvPicPr>
        <xdr:cNvPr id="3" name="Картина 68">
          <a:extLst>
            <a:ext uri="{FF2B5EF4-FFF2-40B4-BE49-F238E27FC236}">
              <a16:creationId xmlns:a16="http://schemas.microsoft.com/office/drawing/2014/main" id="{06729777-2CC7-4B95-A0E7-09EBA3BF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1417320"/>
          <a:ext cx="0" cy="24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556260</xdr:colOff>
      <xdr:row>7</xdr:row>
      <xdr:rowOff>213360</xdr:rowOff>
    </xdr:from>
    <xdr:to>
      <xdr:col>2</xdr:col>
      <xdr:colOff>655320</xdr:colOff>
      <xdr:row>7</xdr:row>
      <xdr:rowOff>403860</xdr:rowOff>
    </xdr:to>
    <xdr:pic>
      <xdr:nvPicPr>
        <xdr:cNvPr id="4" name="Картина 68">
          <a:extLst>
            <a:ext uri="{FF2B5EF4-FFF2-40B4-BE49-F238E27FC236}">
              <a16:creationId xmlns:a16="http://schemas.microsoft.com/office/drawing/2014/main" id="{8F8833EF-4124-4AB5-8676-ACCE5EB2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1417320"/>
          <a:ext cx="990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10391</xdr:rowOff>
    </xdr:to>
    <xdr:sp macro="" textlink="">
      <xdr:nvSpPr>
        <xdr:cNvPr id="5" name="AutoShape 2091" descr="data:image/jpeg;base64,/9j/4AAQSkZJRgABAQAAAQABAAD/2wCEAAkGBxQSEhQUEhQUFRQWFBcVFBUUFxQVFhUUFxYXFhUVFBQYHCggGBolGxQVITEhJSkrLi4uFx8zODMsNygtLisBCgoKDg0OGg8QFywcHBwsLCwsLCwsLCwsLCwsLCwsLSwsLCwsLCwsLCsrNywsLCwsNywrLCs3LCwsLDEsNSwuLP/AABEIANQA7gMBIgACEQEDEQH/xAAcAAACAgMBAQAAAAAAAAAAAAAABQQGAgMHAQj/xABNEAACAQIDAwYLAwgHBwUAAAABAgADEQQSIQUGMRMiQVFxkQcjMmFyc4GhsbLBJULCFCQzNVJiktEVU2OCs9LhFkNlhaKj8DRkdIPx/8QAFwEBAQEBAAAAAAAAAAAAAAAAAAECA//EACQRAQEBAAEDAwQDAAAAAAAAAAABESESMUECUWEDkcHwEyKB/9oADAMBAAIRAxEAPwDuEIQgEIQgEIQgEIQgEIQgEIQgEIQgEIQgEIQgEIQgEIQgEIQgEIQgEIQgEIQgEIQgEITB6yjiyjtIEDOEwWqp4EHsImcAhCEAhCEAhCEAhCEAhCEAhCEAhCEAhCEAhCEAhMDUA4kd4mDYpB95e8QN0JBTbFFmCrUVmJsAtyb+yaRvBQ5bkCxFQkAKVcXJ1GtrQGkIQgEISNjLaX/09o6YGdU5gbcLHX+XX8JUt6xpS9EfKJYWxJiDeoaUvRHyiakTVQrUVGIRLEq2CTEuc9QHO9Rl0s4AXKo0kv8AJaY4EjptyrXGpGoNTTVW49U15A2NUHT7LwgPYWqGMzgkGoy/e4WXyvKAsgsD1Serq8O30v4s/vu/GflAoKHNqdRib20xCC+oF1zVOcLkC40kXbmMq4fDVMQlWqwVcwy1lZWHMPlJmtzXU+0STh9mUlUhaehNwGLXTXMFQhuYoNyANBma3EyLvfgmXZ2KYLZDTdtCSLmwJysxt5AGlvhE3q+P9X1z6PTxb1fOZ90/EYutTdkFesQrFQTUe5ANgTY2vJ1XebFD74424KeJt+zIGPTxr9t+8A/WVzwlErgmIJB5SnqNPvTWOC2tvfix0qe1B/pPBvvih0Uj2ofo85PS2fSyrepisxUFvG5Be2uUZCbX4X80j4rDhGKiritNb8uf2Sf2fNHA7EN+8T+xRP8AdcfjmQ3+xHTSpf8AUPrOVDZRFMv+UYvmqraVetmW3D92Rkz5gPyjFC5AuXBtfrvbrk4HYR4QavTQp+xmH0M2DwiN04Yeyof8komA3PrVQCm0KouL6ojfCpN9XcTFqrt/Sdgi3OaknVca59Jcgu6+ETrwx9lQf5Iv2p4Q6xtyNJUHSXJZvZYWAlKpbsYxrkbQBQcanIKKXnCu9i9v3QYr2ngsVSp1an5bSqLTQN5FNWcniqrYm4434SZB0KnvhiajUufbizKMmVsp8k8y9uMx234VquFsrYZHJsAVqFdbXubobSh7S2i64BKyNkqGkhDC1wXdA1gdOBMqYr18UUzuXLVBTS+XyzlAvYaDniEdRbwx4hvJw9Ne1y/wUT1PCZjH6KK9iv8A541wngSoADPjMSWtryYpIL9NgVY27TG2E8EuDTjVxT+lUT8NMRwZfdWhvhi241rdgX63mD7wVT5Vc96j4CXuj4O8Av8Au3b0qlT6ESXT3IwK8MOvtao3xaNjPTfdzRtrnprsf77H6yFiserA88nvPxnYae62DHDDUfain4xB4Qdg0FwbPTo00dGSxRVU2ZgpBsNRr7o06Pls2DvVhar0aKM5qEKuqEC4XpJ7Isxo+109Ynwle8H2EDY+l0ZQz9uUcPeO6WPaI+2E9On8IbjokIQmVEg7UOi+36SdF+1zovt+ksEAvIe8VO60+wfKJIJmzatPMidg+USsqOg/Pv8AlmC+NWMMVWVFLOQqjUk9EiU0/Pv+WYL5q0y3l2Y9agVp+UGVwOGbKdVuf/LgSq1bK21RxF+SYki9gwKkgEqWAPRcHz6gz3fE/ZuJGn/p3N707nU82wGfTjqYi3N2HWRlarTamEL6t03zZbDpBve8f77N9n4kE3thXIALWVczXLc22Yk6XN7DTpk8tTL3iXWpXcnzD5RKv4VqdsA/rafzS78jr3fASo+F9LbOc/2tP5pWFOd6bLdQWVQiGpYlM+RboOCgjpnuNo5rdF8ttBc9HldVjeNdqBSEpFl5lNcqcoVynIGNqdrDiST55hWwjv8A1RzLzPGHXKeJUKOgHrma0dbBwStQxN7H8z4ngGdqhX+Hk7/3z1yrUsO7VLsFQc3ytA1tLhbFmJHUD0S7bJxtOjTNOqQGIQFaZq1C7MOgLYtawFvP5pIwmHo02uSKeY2ubcsWvcKabg5b26bHQ6wMWxhFCmlZaNNEHNesgVmHQRRBzubW1Ype17GK8TtKmwDZapphh4+pmSmDcaJTQCmoPnF9Nbx1iXw3lsaSm9xyvPItpotintN7SDicUHdGUlyXppmcXsjuqnLmUFdOGWw80qKXiNpNmSnmJAA5tyQt9QAD239s0bxVGyMt9DRckedRe46tNJaMRsJgtOqtCm96as3jFRyLXJA5PXj13ibfUU8viv6itc5i17qthYqMveb8dICrbX6tw3q6f4Yu3UpXrYIftbQpD/uUBGW2h9mYf1dP8M17iUc2J2cP/fK38L02/DKPqOEITCiEIQCI996ebA1x5lPc6n6R5Fe863wlf1ZPdr9IHPPB9Ttjk9Cp8I02r+uKfp0/hIm4q2xieg/wk3ai/bFL0qZ9xm/KTs6DCEJhRFu2T5Pt+kZRbtrgvt+ksCwxlWp3ROwfKIsvHdAXRewfCVFBoJ9pEf8ADML7qtYR9yMUDm7WA/4aot1lMXUFvfJm1sWKV61eqlClZUBLDLmzP05QL6hf7kUbEJLNzbL0aML6n9ribAe6JN/dNnYq1v0D5hd7lrrlJHk2sX93nmdDa2GxFRadHHqztcKiFSSQCxtdTrYHumnwk1HOAxRIUDksqhTe+epTUXGUcLdZ8qSXlbMn7ws9Ol/52aSl+GZbbMqH+1pfNOgpS1PpN8xlF8NS/ZdT1tL55WS6nu5SyIVADCmrF2uzsXU5rsTp0cABE9ShytQg3U5a2H0XKouUCHLwvarcHzmWLYwxFitUhxlQIVVrKMqmwsNdON++Q/ycsWspuHRgVzMzNob8MthlXgeAkrSGHemtIUzq7pTdgoVjmquHU21tYdJI14CRtj7BrstOrXPJ8+izmqcjWR8SdFIvcipTA0Huj2lUajdVZRdtbAuwDM1wAqnqOht0gkWmptj1aoXRny1TVvWd1NyuW9gLqLLovDU9ccBtUw2Gw6hnyggnn1rkgnU5VHO69BbgZ5Qbl1uadZqZI51VVp0tQAAtK3P67teTEWnh7MGpIWOZiwVmzcc1ib9JtbrhTxzV7im1RkAuC1ICmMttRexLee0oiHCVzg6VnBDUUUU0VVIQ0xqWPmI75R97MKKaOBqThGZtNATm0Bv1IOqXnZ23yaVNaWFZm5NBzealwgsA2Xh8L2lW36olVq51s35HYi55hy1bg6c4+eEVnbX6sw/q6f0m7wcr+d7N/wDkue4H+U1baH2Xh/QpfSSfBrYYvZhP9fXPclT+U0j6UhMUqA8JlObQhCEAkHbq3w1cf2T/ACmTpE2uPEVvVP8AKYFB3KH54nov8sZ46n9qIfPT+Birchr4xPQf4R7jF+0VPnT6zXlJ2W6EITKiLNt8E7T9IzivbnBPb9JYFkfYTyV9EfCV8ywYbyV7BKij7U5u1qDD72DxQ/hxaMPmM1b40sMcIwxYY0VYNlRmDFy5KhTe9yznpt2ATbvVzdpYA9aY5D2nkqo915E3q2EcTQKIcrZg41JBYG+o9pHt80VYq24Q2e+IWpTw9SjWU1OSLVqlRToym9zYMVJNrEa8ZaN/hmwbL+3Wwy9+JpRFuXulWw7hqxUBGYqFJN7nS5IHVHu95umGT9vH4NP++p+knkt918p0+nrJPeSZz/w3j7KqetpfPOiUfJXsHwnOvDcfsqp62l80qOe7wYzEVMRQex8VlWlTYqjU0CqxIubWNiSeq19BLHRxxq8Tc5SuVal0QeULUkbk76cdToeEitsxcRXaojZlGVWykWBNEIwuRx4xpgNkU0FrqLaXNmOvSTaRqNiVaqL4u4OZSWyrqpz3GUC1ybEacb8ZjtnYuKxdRAeU5MXIUZjobeWQbaW6tLmMhjUoUyzVRa4F+TDX45QOaeHO98Ke2uWqJSV6zlhe+gVeIF9bD22hDnY+Bo4ZKYOFVmVdXeqrtfiTY3trrpN2K3tVs1FUtVIHMUBgqsQLs9+FmHR0ia32NVI0Dtbzhc1+slSpHt75oqU62qkUqdyNUAYm2pBa/HQdEioeB2tg1pUuTbEVSKSDk6aMStkHNLXAvpbpF5XPCViAVcCmyZsKMoIsdRVuSOrj1aiM8IcRSAZKtwFQLnC5dRxUVBYA2Njm4RJvtQq1Hz1mJPJBQTch/wBJfIeFrEnTTQ2jTFb22PsvD+hS+E2+D/TEbPPVUxB/7dSG8i22bRH7tKe7ifpsB6WI/wAN50Zd92biOcI3lY2dU5wlkotcAzmrOEIQCRtqDxNX1b/KZJkfaA8VU9BvlMDm+4TXxi+rf4CWrEU/z4HzrKh4OnvjF9W/0nREwmaqz9Tj5R/OavdJ2MYQhMqIr25wT2/SNIq27wT2/SWBUZYML5I7JXTHSYiwEqKhvswGNwLH7uMZfZUwZFvaacm4QtTTx9VSRoXYJTB6rqAFHVp1RP4Q69no1B/u8Xg6ne9Sidexov3mwVPEUGp4ioyJzWLIPJyFiPKvqS/ADWL2Wc1a0x9FmCrVpFjwUOpY21NgDc6AxNvOl8Rs1D045aluGlKlVe9j57Sm7lbHwK4ha9CriTUUvlWqKaq2jUyQFTqJsLg+aWHF0wdp4E31AxtU8emgVHEk+Uy90knK3MdIWpYAeYTk/hjxWbC10Lny0KJzrWU0rm97cXY6gnhrOjmvOc+F5CMDXYNo1WnddLcUHV/ZjW/SdJWVnwmEVVTKoW6IdABfmi50lJ2dg3cvqB4xluLHpt0+f6R3szA1UzClVID5W5xZmHN4DqGvuEV7JNWqG5wUioU0HG7WLEddzeStROXEPh6N2WnVJxIUtWVWVRyj0zlThfmk318oyZtjaeL5bC0lrNSp1hqaComlxzhzbjQytbYx9WlkQMCWrVKZJHQlU0+F/NFX9PVTiEViQGLBuGraC4v1SLsdQGBoXBq4ivVYagVa5YHouUFgw7QRN+zMHh0d3ARWyWLDmKFsRougAJtraUwYfMLrUYNe/jG5ltdMqgX6JJ2VsvLUDVGDak3BNhaxAK8B0m/mjElX3a1anQp0nLqq00TMT+zkKoffK3v5jqNfBU61NgxUkX4aclUGl+OrCVvZWNUJTFVlK5FJR6gAJyjVlPT23i7fvaKMEFIplXDlyKZuAxLqbkdNrd4kvp4XYWbzn7Oo+jT+k83I/S4D0sR/hvNe3nvs3D+hT+k2blnxmA9LEfI86ObsWCfnCWnZz3WU3CvzpZNl1tD7JmtHEICEgJox36Op6DfKZvmjHnxVT0G+UwOG7E3lGAqcuUNSyFAgOW5Yr96xtYAnh0Tpu7W+NKvhGxdQcgmZywds2QJZSSQOGl+E4ZtFgUXP5OZc3o9Pulp2LikXZdbKQaXjyMvDJna2luq03YzK7hhMUlVFqU3V0YZldCGVgeBBGhE3TnXgWx4qYasqk5EraDqLKC1vNcX7SZ0O8w0yinb/AATtb6RrFO3zona30lgUEyViKtv4j9JDJmvH1bE+k30mmVb8Ir3w1Y9IppUH/wBNdKh9xMT7fo1KlJgrZruHUGwsBbm3HHpNz0xrveC9Coo4tRq01v8AtOmg71EXbNqE0qebKrZFzBmUEHKLjU9cKUbpYGqhXOCuQtxtc9VrSxYGpm2mD0UsEx7DVxFNPgDM17V9hzfLeadkUGXE4iq3kvTpU04g2Qs7kgjQZrRCrYa8pXhaqX2fU9bT+aWPlZUPCjUvgX9YnzRRZdhVKir44oeGTICLLlGjX6ZXt0KJemx5RgTV0tl0vUADWtxvrFeJ2nji2WlmSnYBRyak6KBxI6TcxBsxazVFWlUfPYMutNBYNbNzjbjIp9tAmjUKu/KgYioC9XLceOdSy5QACShY+cyHidsFKwCrRKZyM5W5sDxDX6pA2hg617VCSSzaF11Iapc2HnRz/wDsW1KwQi2Vs1wLMeg5Te6g6/WSi97K2vWcZkZafOa1qdMmwJH3geqN8Ni6rMFq4hnViFyMtFVOYgfdQH2Xle2RsbEPRR0xAphgSFClran94cePtkynu/iLrymKsuZbFF52fMMlg5Kg5rayoiYXCYdgr1DSzsqlvJvcgcQOEWb3pTU+KyZfyb7lrE3fU26dB7o2rbMw1ClTavRzPUFySxQXsOaQCBfXoA6Yh2+aVjyClFbDG4JLAnM18pJOmiyjZtn9WYf1dP6TbuaefgPTxHwcTVtf9W4b1dP6TPdLysB6yv8AEj6yo6th21jzZlXjEFLjGmBqcZlpaqNfT2TbygielVmzlpkMzVEhbUxHiavq3+UzQa0hbXreIreqqfIYHHN2Ngf0hVOHz8mTTLq5XMAVKnVbi9wSOPTHG2NitgMJXwxdXZabnOosDmBYc09sPBAftAepqfhjfwntzsV6r8E35ZnZv8BCWw2IPXVXvyn/AEnTpzvwIUrYCo37WIa3YKdMfG86FeRpneKdvnRO1vpGYMV7eOidrfSCk5kDa1Szn03/AAycYn27U8Y3rH/DKy0VWDCx1mgADr7z/Oa+UmOeVW/TqHugGtwAHZI+aeZ4EnlJVfCS98E/rE+aWAvKx4Q2/M39NPmhEGvt4ivyeoWyhWykg2Rb869tDcRjsbAUFqmxYA0jZy/OsWvkuCANRfQXiKltOpTxbojsEPJMVBIFwtI3sPSb+I9c7LvCoW1gOFxYAcSw+nvmWnMcVhgW1SpUAJIJu9rkm4Y36WPeZHfd9XOYIykdJpofqsteIrm/mmNOvAT4PY+IXKqNcaBVbMnYOZVNu6bsXi3SqMMahWutamABylSnygYFQxzDm3tfXhH+FxIV0YkWU5iNR5IzcfZObYfaBbHcsM1RvyhXWmMilyHBCrmIOth3xokbcOOrO9NySiOdFUKoy3DFT5WUa+yKFosFe75x+T1CupNhdNLHhxjTae8mI5aoFNFAHYBTluvHR+dqwvr0XEUUyx5dmZW8TUJKm41dAQPa3uk0Pdrfq3DerT6T3dVtcF5q1Qd7L/OebU/V2G9WnxWa922AOGvxGI4drUv5zbLrC8ZNwb6GR0oE62t2yVQpWuJloxSrM+VkaGaQSDVi/btW2Grn+xqfI0kFor3le2ExPqKnyGBTfBAftFfU1PpGvhPbxuJ9V+CKPA/+sV9TU+ktm2aS1NqqjqrozorKwDKwI1DKdCJryzOxr4J8Kaey8Pfi+er7HqMU/wCjLLfNdCiqKqIqqigKqqAqqoFgqqNAAOgTZIoinb/BO1vpG0WbdpEoGH3Tr2H/AFA74WkZMQbffxresqfhj0mVveBvHP6x/iJplDzQzTTmnheBuLzzNNOaBaBtzyt7+t+aN6xPmj3NK/vwb4VvTT4wFNWgBVWqADlsSDcGoMq3DEC4AOgPV1yw7R31qV1zLUo0baclblCAB+2xuenS3SeuV+ltWm1MBmu2QKQL9AsNQIqTBuSMq1Dr92mxHfaZsa1Oxe82JIBFfLcn7iqCBwtlWQW21Xfyq1Q+i5t3XElYrY9Wpa1BwBwuVX5muJ5S3SrH7ir6VT/KDJlTUMVCb5qhueh2Zfjoe+Z7MonlqVmf9KmtM3I541WxIDdXntG1Lc+p01Ka+YZ2HcbSTR3TykNyzBgbgoiqQeNwSTaXKaRV6eWs7MrVCWbOlSwbNfymzaZtNbdJM3pg2XD12yhc2pBIJVcxIVbcOI9kdf7M0r856rn95v5CB3fw6gnk72B8pmPxMYa17VB/o7DeqS/m1Ua9XGQdgVQppE6Ba+Yk9Q5In4RlvRjAtOlh8tg6DUHybVRYBekczr6YnGz6tPycrqRfm3I4dRsb9HslR3+oeaJHFS15yTZu9GJp2TM4UCwVucLf3tR7DLpsjeZDbOFJ7SuvmDae+DqWwMTMryNR2tSYcSvaNO8XElIysLqwbsIPwkaYkxRvY1sHiPVMO/T6xuYh32e2Cr9ijvqKIFX8EB+0R6mp9Jb8ab7XT1ifCU7wSn7QX1VT4CW7EH7Wp+sT4QzOzo8IQgEwrUwylTwItM4Q0ptVSCQeIJB7RpKvvG3j39Y/xEt+0zeq5HAt8NPpKZvIfH1PWVPwzTKAWnmaa808vA25p4Wmq8M0DZmmNamGFmAIzDQgEeUOuY3mZPxHzCBup0wOAA7AB8JmTPFMyyHqgaTPBPaunHTt0kOrtCmvF19hBPcNYEsmYMYvbbNIff8A+l/5SNV24vQlVvOFFu/NAZMZornmt2H4RDV25VPk01HpNf3C0k7Io4/Fsy4dEqFRdlVfJB0BJYga68TAcY3ZVOs1EuDcBrEGx5rZgOriZG2pgUSpzc3f5h/OWfB7JxD1VVsJiaWUEAlM6AtYm73UWvcaX88l4/cXEMxZmpLbgLuc2gvzsthw88yt3OCDZ1Wi1lqjTzi/vGsd4nYGEceKJHnU/hI0kP8A2bq0jd1IHXoy/wAS3A9sc4NAAOE1I59V8xXK271VNaNT2XK/Dj3RbiK2LonnoT57a96cPbL8VHVC3d1HhGVeuKJht9Kq/ebsa1Qd51nu397TiMO1Iqt2K85Sw8lg3kns65adobPw7/paSn94DXv6IgxG6WGqHxNfIf2WOncdTIu72RvBY9set/6txfzkXA7dD3S41D9q0/WJFG7G6T4XFU6hq0nS46SrXseblPE9hjS/2pT9anwkV0yEIQCacTXyC9pukTaI0hqq7ije/aTKVvMfzip6yp8RLvVE5tvrtA0sS6lcxPjL3t5evC3WDLGWGaeZonobRq1CAqpqQBcniTYS40tyMUfLxFFPMlM1Pe2WUJs09LSy0twVP6TFV28yZKY7iGk/D7iYMG7I9Q9b1HN+0KQD3QKxS2VXYXFKoRa98pFx5r8ZXP6UxLuUTCsjDirpWZx2gAfCdwC2mV5NVx7DbLx9T/d1R2UzT972jXDbq41hzsyj96qv4WM6XCNMc+Xweu3lug/vO/uyr8ZKw/g3ojyqhPooB8xaXeEaK3h9x8IvFXbtbL/hhY0wW7+Dpkfm1I+d1FQ973jCeXkHL97t2qqYvEHD0SaLsHTIMwuyqXFlN155fS1gLWlq8D+w3oU8RVrIyVajqoBt+iRbqcvEEs78eoR8wkrZDWZvOBKh3CalqTZeRda3w6not2aRbi9hU36Bfr8lvay8Y2nsCo4nd9l8lj2OLj+JeHcYvrYeqnlISP2k5w92veBL9NVTDqeI16xpLtZvojl+PcsDlF+zX4SqY5uN52vGbESpxCsethZvY41ErW2NylcGxZT0ZgKij2izDtJl1m+ip2DpKVpkgGyqRccCE0I8+srtL9Z0/Wp8JY8LVUBUzDMFtY3UmwtcBrEjTjK1hz9p0/Wp8Jl0dQhCEK9tI2MElSLi4SkmJTWUXf8A3aq4lqT4dVLBWWpzlViLgp5WhA5/T96dBrreQ3WVHPtz90K9KtTqVwqqjZrFgxJANrBdONjcnonSgZFWbQ0aN9p7NWaZK0gzhPJ4YV7mgDMJ6IGcJ5PIATPM0Ms9VIGlplhyVM3ZJ6FgbKOJN9YxDxXab1qEQYnhpkDIaVpuV4G+89moNMrwM4Ty89gaa2GR/KUHz8D3iLcNu1QSsa9mZ7grmNwhAtdQAPfeOIQohCEDKRcVCEJS+rIVQQhCMJ6J7CBkJmsIQN9p6VhCFawJ6BCEK9M9tCEDEzJBCEDZaAWEIBlgRCEDwGZZrQhCN9NzNymEIRsBnohCBnCEIUGZCEIV/9k=">
          <a:extLst>
            <a:ext uri="{FF2B5EF4-FFF2-40B4-BE49-F238E27FC236}">
              <a16:creationId xmlns:a16="http://schemas.microsoft.com/office/drawing/2014/main" id="{5B5DCAEC-AB00-4FD2-90BE-55275ED9F92F}"/>
            </a:ext>
          </a:extLst>
        </xdr:cNvPr>
        <xdr:cNvSpPr>
          <a:spLocks noChangeAspect="1" noChangeArrowheads="1"/>
        </xdr:cNvSpPr>
      </xdr:nvSpPr>
      <xdr:spPr bwMode="auto">
        <a:xfrm>
          <a:off x="9875520" y="5532120"/>
          <a:ext cx="304800" cy="1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342900</xdr:colOff>
      <xdr:row>9</xdr:row>
      <xdr:rowOff>0</xdr:rowOff>
    </xdr:from>
    <xdr:to>
      <xdr:col>2</xdr:col>
      <xdr:colOff>485775</xdr:colOff>
      <xdr:row>9</xdr:row>
      <xdr:rowOff>0</xdr:rowOff>
    </xdr:to>
    <xdr:pic>
      <xdr:nvPicPr>
        <xdr:cNvPr id="6" name="Картина 65">
          <a:extLst>
            <a:ext uri="{FF2B5EF4-FFF2-40B4-BE49-F238E27FC236}">
              <a16:creationId xmlns:a16="http://schemas.microsoft.com/office/drawing/2014/main" id="{F6CA2EC3-78B3-4810-88F9-70805E861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9</xdr:row>
      <xdr:rowOff>0</xdr:rowOff>
    </xdr:from>
    <xdr:to>
      <xdr:col>2</xdr:col>
      <xdr:colOff>466725</xdr:colOff>
      <xdr:row>9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A07717C0-D66B-4C85-B1B3-E32E833C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333375</xdr:colOff>
      <xdr:row>9</xdr:row>
      <xdr:rowOff>0</xdr:rowOff>
    </xdr:from>
    <xdr:to>
      <xdr:col>2</xdr:col>
      <xdr:colOff>476250</xdr:colOff>
      <xdr:row>9</xdr:row>
      <xdr:rowOff>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5866D553-EC05-4368-8A50-ACE83206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5532120"/>
          <a:ext cx="142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371995</xdr:colOff>
      <xdr:row>8</xdr:row>
      <xdr:rowOff>245227</xdr:rowOff>
    </xdr:from>
    <xdr:to>
      <xdr:col>2</xdr:col>
      <xdr:colOff>518312</xdr:colOff>
      <xdr:row>8</xdr:row>
      <xdr:rowOff>440316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49DE2DF2-5323-4A42-9B35-36F9EAF77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195" y="1952107"/>
          <a:ext cx="146317" cy="19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623456</xdr:colOff>
      <xdr:row>8</xdr:row>
      <xdr:rowOff>360219</xdr:rowOff>
    </xdr:from>
    <xdr:to>
      <xdr:col>4</xdr:col>
      <xdr:colOff>579466</xdr:colOff>
      <xdr:row>8</xdr:row>
      <xdr:rowOff>3671455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6A3D6D-70C2-4D89-BA64-4591C9274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09656" y="2067099"/>
          <a:ext cx="1678130" cy="331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3"/>
  <sheetViews>
    <sheetView view="pageBreakPreview" topLeftCell="A38" zoomScale="55" zoomScaleNormal="55" zoomScaleSheetLayoutView="55" workbookViewId="0">
      <selection activeCell="B38" sqref="B38:B39"/>
    </sheetView>
  </sheetViews>
  <sheetFormatPr defaultRowHeight="14.4"/>
  <cols>
    <col min="1" max="1" width="4" style="2" customWidth="1"/>
    <col min="2" max="2" width="52.6640625" style="3" customWidth="1"/>
    <col min="3" max="3" width="13.44140625" style="2" bestFit="1" customWidth="1"/>
    <col min="4" max="4" width="11.6640625" style="2" customWidth="1"/>
    <col min="5" max="5" width="14.5546875" style="2" customWidth="1"/>
    <col min="6" max="6" width="12.88671875" style="2" customWidth="1"/>
    <col min="7" max="7" width="5.6640625" style="2" customWidth="1"/>
    <col min="8" max="8" width="12" style="2" bestFit="1" customWidth="1"/>
    <col min="9" max="9" width="4" style="2" bestFit="1" customWidth="1"/>
    <col min="10" max="10" width="13.109375" style="2" customWidth="1"/>
    <col min="11" max="11" width="13.44140625" customWidth="1"/>
    <col min="12" max="12" width="14.5546875" hidden="1" customWidth="1"/>
    <col min="13" max="13" width="16.109375" hidden="1" customWidth="1"/>
    <col min="14" max="14" width="7.88671875" style="12" hidden="1" customWidth="1"/>
    <col min="15" max="15" width="12.88671875" hidden="1" customWidth="1"/>
    <col min="16" max="16" width="13.33203125" hidden="1" customWidth="1"/>
  </cols>
  <sheetData>
    <row r="1" spans="1:21">
      <c r="A1" s="49"/>
      <c r="B1" s="50"/>
      <c r="C1" s="51"/>
      <c r="D1" s="49"/>
      <c r="E1" s="49"/>
      <c r="F1" s="49"/>
      <c r="G1" s="49"/>
      <c r="H1" s="49"/>
      <c r="I1" s="49"/>
      <c r="J1" s="49"/>
      <c r="K1" s="2"/>
      <c r="L1" s="2"/>
      <c r="M1" s="2"/>
      <c r="N1" s="2"/>
      <c r="O1" s="2"/>
      <c r="P1" s="2"/>
      <c r="Q1" s="2"/>
      <c r="U1" s="12"/>
    </row>
    <row r="2" spans="1:21">
      <c r="A2" s="49"/>
      <c r="B2" s="50"/>
      <c r="C2" s="51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U2" s="12"/>
    </row>
    <row r="3" spans="1:21" ht="15.75" customHeight="1">
      <c r="A3" s="153" t="s">
        <v>20</v>
      </c>
      <c r="B3" s="153"/>
      <c r="C3" s="153"/>
      <c r="D3" s="153"/>
      <c r="E3" s="153"/>
      <c r="F3" s="153"/>
      <c r="G3" s="153"/>
      <c r="H3" s="153"/>
      <c r="I3" s="153"/>
      <c r="J3" s="153"/>
      <c r="K3" s="27"/>
      <c r="L3" s="27"/>
      <c r="M3" s="27"/>
      <c r="N3" s="27"/>
      <c r="O3" s="27"/>
      <c r="P3" s="27"/>
      <c r="Q3" s="27"/>
      <c r="U3" s="12"/>
    </row>
    <row r="4" spans="1:21">
      <c r="A4" s="53"/>
      <c r="B4" s="54"/>
      <c r="C4" s="51"/>
      <c r="D4" s="53"/>
      <c r="E4" s="53"/>
      <c r="F4" s="53"/>
      <c r="G4" s="53"/>
      <c r="H4" s="53"/>
      <c r="I4" s="53"/>
      <c r="J4" s="53"/>
      <c r="K4" s="29"/>
      <c r="L4" s="29"/>
      <c r="M4" s="29"/>
      <c r="N4" s="29"/>
      <c r="O4" s="29"/>
      <c r="P4" s="29"/>
      <c r="Q4" s="29"/>
      <c r="U4" s="12"/>
    </row>
    <row r="5" spans="1:21" ht="6" customHeight="1" thickBot="1">
      <c r="B5" s="6"/>
      <c r="C5"/>
    </row>
    <row r="6" spans="1:21" s="1" customFormat="1" ht="39.75" customHeight="1" thickBot="1">
      <c r="A6" s="21" t="s">
        <v>0</v>
      </c>
      <c r="B6" s="22" t="s">
        <v>1</v>
      </c>
      <c r="C6" s="23" t="s">
        <v>2</v>
      </c>
      <c r="D6" s="24" t="s">
        <v>6</v>
      </c>
      <c r="E6" s="23" t="s">
        <v>3</v>
      </c>
      <c r="F6" s="24" t="s">
        <v>14</v>
      </c>
      <c r="G6" s="25" t="s">
        <v>4</v>
      </c>
      <c r="H6" s="24" t="s">
        <v>12</v>
      </c>
      <c r="I6" s="25" t="s">
        <v>5</v>
      </c>
      <c r="J6" s="26" t="s">
        <v>13</v>
      </c>
      <c r="K6"/>
      <c r="L6" s="13" t="s">
        <v>7</v>
      </c>
      <c r="M6" s="13" t="s">
        <v>8</v>
      </c>
      <c r="N6" s="13" t="s">
        <v>9</v>
      </c>
      <c r="O6" s="13" t="s">
        <v>10</v>
      </c>
      <c r="P6" s="13" t="s">
        <v>11</v>
      </c>
      <c r="Q6"/>
      <c r="R6"/>
      <c r="S6"/>
      <c r="T6"/>
    </row>
    <row r="7" spans="1:21" s="60" customFormat="1" ht="408.75" customHeight="1" thickTop="1">
      <c r="A7" s="195">
        <v>1</v>
      </c>
      <c r="B7" s="196" t="s">
        <v>29</v>
      </c>
      <c r="C7" s="197" t="s">
        <v>27</v>
      </c>
      <c r="D7" s="198" t="s">
        <v>22</v>
      </c>
      <c r="E7" s="199" t="s">
        <v>28</v>
      </c>
      <c r="F7" s="200"/>
      <c r="G7" s="201"/>
      <c r="H7" s="202"/>
      <c r="I7" s="203"/>
      <c r="J7" s="204"/>
      <c r="K7" s="138"/>
      <c r="L7" s="205">
        <f>7560*0.54*1.95583</f>
        <v>7984.4803920000004</v>
      </c>
      <c r="M7" s="205">
        <f>L7*1.1</f>
        <v>8782.9284312000018</v>
      </c>
      <c r="N7" s="124">
        <f>I7</f>
        <v>0</v>
      </c>
      <c r="O7" s="206">
        <f>M7*N7</f>
        <v>0</v>
      </c>
      <c r="P7" s="109" t="e">
        <f>J7/O7</f>
        <v>#DIV/0!</v>
      </c>
    </row>
    <row r="8" spans="1:21" s="60" customFormat="1" ht="132.6" customHeight="1">
      <c r="A8" s="140"/>
      <c r="B8" s="141"/>
      <c r="C8" s="142"/>
      <c r="D8" s="143"/>
      <c r="E8" s="144"/>
      <c r="F8" s="179"/>
      <c r="G8" s="146"/>
      <c r="H8" s="194"/>
      <c r="I8" s="148"/>
      <c r="J8" s="181"/>
      <c r="K8" s="138"/>
      <c r="L8" s="175"/>
      <c r="M8" s="175"/>
      <c r="N8" s="151"/>
      <c r="O8" s="177"/>
      <c r="P8" s="139"/>
    </row>
    <row r="9" spans="1:21" s="60" customFormat="1" ht="408.75" customHeight="1">
      <c r="A9" s="128">
        <f>A7+1</f>
        <v>2</v>
      </c>
      <c r="B9" s="129" t="s">
        <v>30</v>
      </c>
      <c r="C9" s="130" t="s">
        <v>26</v>
      </c>
      <c r="D9" s="131" t="s">
        <v>22</v>
      </c>
      <c r="E9" s="132" t="s">
        <v>23</v>
      </c>
      <c r="F9" s="133"/>
      <c r="G9" s="134">
        <v>15</v>
      </c>
      <c r="H9" s="135">
        <f>F9-(F9*G9%)</f>
        <v>0</v>
      </c>
      <c r="I9" s="136">
        <v>1</v>
      </c>
      <c r="J9" s="137">
        <f>H9*I9</f>
        <v>0</v>
      </c>
      <c r="K9" s="138"/>
      <c r="L9" s="123">
        <f>10730*0.6</f>
        <v>6438</v>
      </c>
      <c r="M9" s="123">
        <f>L9</f>
        <v>6438</v>
      </c>
      <c r="N9" s="125">
        <f>I9</f>
        <v>1</v>
      </c>
      <c r="O9" s="127">
        <f>M9*N9</f>
        <v>6438</v>
      </c>
      <c r="P9" s="110">
        <f>J9/O9</f>
        <v>0</v>
      </c>
    </row>
    <row r="10" spans="1:21" s="60" customFormat="1" ht="191.4" customHeight="1">
      <c r="A10" s="140"/>
      <c r="B10" s="141"/>
      <c r="C10" s="142"/>
      <c r="D10" s="143"/>
      <c r="E10" s="144"/>
      <c r="F10" s="145"/>
      <c r="G10" s="146"/>
      <c r="H10" s="147"/>
      <c r="I10" s="148"/>
      <c r="J10" s="149"/>
      <c r="K10" s="138"/>
      <c r="L10" s="150"/>
      <c r="M10" s="150"/>
      <c r="N10" s="151"/>
      <c r="O10" s="152"/>
      <c r="P10" s="139"/>
    </row>
    <row r="11" spans="1:21" s="60" customFormat="1" ht="408.75" customHeight="1">
      <c r="A11" s="128">
        <f>A9+1</f>
        <v>3</v>
      </c>
      <c r="B11" s="129" t="s">
        <v>31</v>
      </c>
      <c r="C11" s="130" t="s">
        <v>24</v>
      </c>
      <c r="D11" s="131" t="s">
        <v>22</v>
      </c>
      <c r="E11" s="132" t="s">
        <v>25</v>
      </c>
      <c r="F11" s="133"/>
      <c r="G11" s="134"/>
      <c r="H11" s="135"/>
      <c r="I11" s="136"/>
      <c r="J11" s="137"/>
      <c r="K11" s="138"/>
      <c r="L11" s="123">
        <f>15080*0.6</f>
        <v>9048</v>
      </c>
      <c r="M11" s="123">
        <f>L11</f>
        <v>9048</v>
      </c>
      <c r="N11" s="125">
        <f>I11</f>
        <v>0</v>
      </c>
      <c r="O11" s="127">
        <f>M11*N11</f>
        <v>0</v>
      </c>
      <c r="P11" s="110" t="e">
        <f>J11/O11</f>
        <v>#DIV/0!</v>
      </c>
    </row>
    <row r="12" spans="1:21" s="60" customFormat="1" ht="175.8" customHeight="1">
      <c r="A12" s="140"/>
      <c r="B12" s="141"/>
      <c r="C12" s="142"/>
      <c r="D12" s="143"/>
      <c r="E12" s="144"/>
      <c r="F12" s="145"/>
      <c r="G12" s="146"/>
      <c r="H12" s="147"/>
      <c r="I12" s="148"/>
      <c r="J12" s="149"/>
      <c r="K12" s="138"/>
      <c r="L12" s="150"/>
      <c r="M12" s="150"/>
      <c r="N12" s="151"/>
      <c r="O12" s="152"/>
      <c r="P12" s="139"/>
    </row>
    <row r="13" spans="1:21" s="60" customFormat="1" ht="408.75" customHeight="1">
      <c r="A13" s="128">
        <f>A11+1</f>
        <v>4</v>
      </c>
      <c r="B13" s="129" t="s">
        <v>33</v>
      </c>
      <c r="C13" s="130" t="s">
        <v>35</v>
      </c>
      <c r="D13" s="131" t="s">
        <v>22</v>
      </c>
      <c r="E13" s="132" t="s">
        <v>25</v>
      </c>
      <c r="F13" s="191"/>
      <c r="G13" s="134"/>
      <c r="H13" s="184"/>
      <c r="I13" s="136"/>
      <c r="J13" s="180"/>
      <c r="K13" s="138"/>
      <c r="L13" s="174">
        <f>15080*0.545*1.95583</f>
        <v>16074.184438</v>
      </c>
      <c r="M13" s="174">
        <f>L13*1.1</f>
        <v>17681.602881800001</v>
      </c>
      <c r="N13" s="125">
        <f>I13</f>
        <v>0</v>
      </c>
      <c r="O13" s="176">
        <f>M13*N13</f>
        <v>0</v>
      </c>
      <c r="P13" s="110" t="e">
        <f>J13/O13</f>
        <v>#DIV/0!</v>
      </c>
    </row>
    <row r="14" spans="1:21" s="60" customFormat="1" ht="170.25" customHeight="1">
      <c r="A14" s="140"/>
      <c r="B14" s="141"/>
      <c r="C14" s="142"/>
      <c r="D14" s="143"/>
      <c r="E14" s="144"/>
      <c r="F14" s="179"/>
      <c r="G14" s="146"/>
      <c r="H14" s="194"/>
      <c r="I14" s="148"/>
      <c r="J14" s="181"/>
      <c r="K14" s="138"/>
      <c r="L14" s="175"/>
      <c r="M14" s="175"/>
      <c r="N14" s="151"/>
      <c r="O14" s="177"/>
      <c r="P14" s="139"/>
    </row>
    <row r="15" spans="1:21" s="1" customFormat="1" ht="409.5" customHeight="1">
      <c r="A15" s="155">
        <f>A13+1</f>
        <v>5</v>
      </c>
      <c r="B15" s="156" t="s">
        <v>40</v>
      </c>
      <c r="C15" s="157" t="s">
        <v>39</v>
      </c>
      <c r="D15" s="159" t="s">
        <v>22</v>
      </c>
      <c r="E15" s="183" t="s">
        <v>25</v>
      </c>
      <c r="F15" s="160"/>
      <c r="G15" s="161"/>
      <c r="H15" s="160"/>
      <c r="I15" s="163"/>
      <c r="J15" s="137"/>
      <c r="K15" s="72"/>
      <c r="L15" s="123">
        <f>11860*0.6</f>
        <v>7116</v>
      </c>
      <c r="M15" s="123">
        <f>L15</f>
        <v>7116</v>
      </c>
      <c r="N15" s="125">
        <f>I15</f>
        <v>0</v>
      </c>
      <c r="O15" s="127">
        <f>M15*N15</f>
        <v>0</v>
      </c>
      <c r="P15" s="110" t="e">
        <f>J15/O15</f>
        <v>#DIV/0!</v>
      </c>
      <c r="Q15" s="60"/>
    </row>
    <row r="16" spans="1:21" s="1" customFormat="1" ht="131.4" customHeight="1">
      <c r="A16" s="140"/>
      <c r="B16" s="141"/>
      <c r="C16" s="158"/>
      <c r="D16" s="143"/>
      <c r="E16" s="144"/>
      <c r="F16" s="145"/>
      <c r="G16" s="162"/>
      <c r="H16" s="145"/>
      <c r="I16" s="164"/>
      <c r="J16" s="149"/>
      <c r="K16" s="72"/>
      <c r="L16" s="150"/>
      <c r="M16" s="150"/>
      <c r="N16" s="151"/>
      <c r="O16" s="152"/>
      <c r="P16" s="139"/>
      <c r="Q16" s="60"/>
    </row>
    <row r="17" spans="1:21" s="60" customFormat="1" ht="408.75" customHeight="1">
      <c r="A17" s="128">
        <f>A15+1</f>
        <v>6</v>
      </c>
      <c r="B17" s="129" t="s">
        <v>34</v>
      </c>
      <c r="C17" s="130" t="s">
        <v>36</v>
      </c>
      <c r="D17" s="131" t="s">
        <v>22</v>
      </c>
      <c r="E17" s="132" t="s">
        <v>32</v>
      </c>
      <c r="F17" s="191"/>
      <c r="G17" s="134"/>
      <c r="H17" s="184"/>
      <c r="I17" s="136"/>
      <c r="J17" s="180"/>
      <c r="K17" s="138"/>
      <c r="L17" s="174">
        <f>20565*0.54*1.95583</f>
        <v>21719.687732999999</v>
      </c>
      <c r="M17" s="174">
        <f>L17*1.1</f>
        <v>23891.656506300002</v>
      </c>
      <c r="N17" s="125">
        <f>I17</f>
        <v>0</v>
      </c>
      <c r="O17" s="176">
        <f>M17*N17</f>
        <v>0</v>
      </c>
      <c r="P17" s="110" t="e">
        <f>J17/O17</f>
        <v>#DIV/0!</v>
      </c>
    </row>
    <row r="18" spans="1:21" s="60" customFormat="1" ht="160.5" customHeight="1">
      <c r="A18" s="140"/>
      <c r="B18" s="141"/>
      <c r="C18" s="142"/>
      <c r="D18" s="143"/>
      <c r="E18" s="144"/>
      <c r="F18" s="179"/>
      <c r="G18" s="146"/>
      <c r="H18" s="194"/>
      <c r="I18" s="148"/>
      <c r="J18" s="181"/>
      <c r="K18" s="138"/>
      <c r="L18" s="175"/>
      <c r="M18" s="175"/>
      <c r="N18" s="151"/>
      <c r="O18" s="177"/>
      <c r="P18" s="139"/>
    </row>
    <row r="19" spans="1:21" s="60" customFormat="1" ht="408.75" customHeight="1">
      <c r="A19" s="128">
        <f>A17+1</f>
        <v>7</v>
      </c>
      <c r="B19" s="129" t="s">
        <v>38</v>
      </c>
      <c r="C19" s="130" t="s">
        <v>44</v>
      </c>
      <c r="D19" s="131" t="s">
        <v>22</v>
      </c>
      <c r="E19" s="132" t="s">
        <v>37</v>
      </c>
      <c r="F19" s="191"/>
      <c r="G19" s="134"/>
      <c r="H19" s="184"/>
      <c r="I19" s="136"/>
      <c r="J19" s="180"/>
      <c r="K19" s="138"/>
      <c r="L19" s="174">
        <f>22470*0.54*1.95583</f>
        <v>23731.650054000002</v>
      </c>
      <c r="M19" s="174">
        <f>L19*1.1</f>
        <v>26104.815059400004</v>
      </c>
      <c r="N19" s="125">
        <f>I19</f>
        <v>0</v>
      </c>
      <c r="O19" s="176">
        <f>M19*N19</f>
        <v>0</v>
      </c>
      <c r="P19" s="110" t="e">
        <f>J19/O19</f>
        <v>#DIV/0!</v>
      </c>
    </row>
    <row r="20" spans="1:21" s="60" customFormat="1" ht="190.2" customHeight="1" thickBot="1">
      <c r="A20" s="208"/>
      <c r="B20" s="141"/>
      <c r="C20" s="188"/>
      <c r="D20" s="189"/>
      <c r="E20" s="190"/>
      <c r="F20" s="192"/>
      <c r="G20" s="193"/>
      <c r="H20" s="185"/>
      <c r="I20" s="186"/>
      <c r="J20" s="187"/>
      <c r="K20" s="138"/>
      <c r="L20" s="175"/>
      <c r="M20" s="175"/>
      <c r="N20" s="151"/>
      <c r="O20" s="177"/>
      <c r="P20" s="139"/>
    </row>
    <row r="21" spans="1:21">
      <c r="I21" s="20"/>
      <c r="J21" s="41"/>
      <c r="L21" s="16"/>
      <c r="M21" s="16"/>
      <c r="N21" s="17"/>
      <c r="O21" s="18"/>
      <c r="P21" s="19"/>
    </row>
    <row r="22" spans="1:21" s="2" customFormat="1">
      <c r="B22" s="8"/>
      <c r="D22"/>
      <c r="G22" s="7"/>
      <c r="I22" s="20"/>
      <c r="J22" s="41"/>
      <c r="L22" s="16"/>
      <c r="M22" s="16"/>
      <c r="N22" s="17"/>
      <c r="O22" s="18"/>
      <c r="P22" s="19"/>
    </row>
    <row r="23" spans="1:21" s="2" customFormat="1" ht="15.6" customHeight="1">
      <c r="B23" s="207"/>
      <c r="C23" s="207"/>
      <c r="D23" s="207"/>
      <c r="E23" s="207"/>
      <c r="F23" s="207"/>
      <c r="G23" s="10"/>
      <c r="H23" s="30"/>
      <c r="I23" s="9"/>
      <c r="L23" s="14"/>
      <c r="M23" s="14"/>
      <c r="N23" s="15"/>
      <c r="O23" s="14"/>
      <c r="P23" s="14"/>
    </row>
    <row r="24" spans="1:21" ht="15.75" customHeight="1">
      <c r="A24" s="153" t="s">
        <v>21</v>
      </c>
      <c r="B24" s="153"/>
      <c r="C24" s="153"/>
      <c r="D24" s="153"/>
      <c r="E24" s="153"/>
      <c r="F24" s="153"/>
      <c r="G24" s="153"/>
      <c r="H24" s="153"/>
      <c r="I24" s="153"/>
      <c r="J24" s="153"/>
      <c r="K24" s="38"/>
      <c r="L24" s="38"/>
      <c r="M24" s="38"/>
      <c r="N24" s="38"/>
      <c r="O24" s="38"/>
      <c r="P24" s="38"/>
      <c r="Q24" s="38"/>
      <c r="U24" s="12"/>
    </row>
    <row r="25" spans="1:21" s="2" customFormat="1" ht="15.6" customHeight="1">
      <c r="B25" s="32"/>
      <c r="C25" s="32"/>
      <c r="D25" s="32"/>
      <c r="E25" s="74"/>
      <c r="F25" s="32"/>
      <c r="G25" s="10"/>
      <c r="H25" s="31"/>
      <c r="I25" s="9"/>
      <c r="L25" s="14"/>
      <c r="M25" s="14"/>
      <c r="N25" s="15"/>
      <c r="O25" s="14"/>
      <c r="P25" s="14"/>
    </row>
    <row r="26" spans="1:21" s="1" customFormat="1" ht="409.5" customHeight="1">
      <c r="A26" s="155">
        <v>1</v>
      </c>
      <c r="B26" s="156" t="s">
        <v>48</v>
      </c>
      <c r="C26" s="157" t="s">
        <v>50</v>
      </c>
      <c r="D26" s="159" t="s">
        <v>41</v>
      </c>
      <c r="E26" s="132" t="s">
        <v>49</v>
      </c>
      <c r="F26" s="178"/>
      <c r="G26" s="161"/>
      <c r="H26" s="178"/>
      <c r="I26" s="163"/>
      <c r="J26" s="180"/>
      <c r="K26"/>
      <c r="L26" s="174">
        <f>(5790+1540+765+765+242)*0.55*1.95583</f>
        <v>9791.0805630000013</v>
      </c>
      <c r="M26" s="174">
        <f>L26*1.1</f>
        <v>10770.188619300003</v>
      </c>
      <c r="N26" s="125">
        <f>I26</f>
        <v>0</v>
      </c>
      <c r="O26" s="176">
        <f>M26*N26</f>
        <v>0</v>
      </c>
      <c r="P26" s="110" t="e">
        <f>J26/O26</f>
        <v>#DIV/0!</v>
      </c>
      <c r="Q26" s="60"/>
      <c r="R26"/>
    </row>
    <row r="27" spans="1:21" s="1" customFormat="1" ht="219" customHeight="1">
      <c r="A27" s="140"/>
      <c r="B27" s="141"/>
      <c r="C27" s="158"/>
      <c r="D27" s="143"/>
      <c r="E27" s="144"/>
      <c r="F27" s="179"/>
      <c r="G27" s="162"/>
      <c r="H27" s="179"/>
      <c r="I27" s="164"/>
      <c r="J27" s="181"/>
      <c r="K27" s="72"/>
      <c r="L27" s="175"/>
      <c r="M27" s="175"/>
      <c r="N27" s="151"/>
      <c r="O27" s="177"/>
      <c r="P27" s="139"/>
      <c r="Q27" s="60"/>
    </row>
    <row r="28" spans="1:21" s="1" customFormat="1" ht="409.5" customHeight="1">
      <c r="A28" s="155">
        <f>A26+1</f>
        <v>2</v>
      </c>
      <c r="B28" s="156" t="s">
        <v>56</v>
      </c>
      <c r="C28" s="157" t="s">
        <v>57</v>
      </c>
      <c r="D28" s="159" t="s">
        <v>41</v>
      </c>
      <c r="E28" s="132" t="s">
        <v>58</v>
      </c>
      <c r="F28" s="160"/>
      <c r="G28" s="161"/>
      <c r="H28" s="160"/>
      <c r="I28" s="163"/>
      <c r="J28" s="137"/>
      <c r="K28"/>
      <c r="L28" s="123">
        <f>(8610+1540+242+68)*0.55</f>
        <v>5753.0000000000009</v>
      </c>
      <c r="M28" s="123">
        <f>L28*1.1</f>
        <v>6328.3000000000011</v>
      </c>
      <c r="N28" s="125">
        <f>I28</f>
        <v>0</v>
      </c>
      <c r="O28" s="127">
        <f>M28*N28</f>
        <v>0</v>
      </c>
      <c r="P28" s="110" t="e">
        <f>J28/O28</f>
        <v>#DIV/0!</v>
      </c>
      <c r="Q28" s="60"/>
      <c r="R28"/>
    </row>
    <row r="29" spans="1:21" s="1" customFormat="1" ht="389.4" customHeight="1">
      <c r="A29" s="140"/>
      <c r="B29" s="141"/>
      <c r="C29" s="158"/>
      <c r="D29" s="143"/>
      <c r="E29" s="144"/>
      <c r="F29" s="145"/>
      <c r="G29" s="162"/>
      <c r="H29" s="145"/>
      <c r="I29" s="164"/>
      <c r="J29" s="149"/>
      <c r="K29" s="72"/>
      <c r="L29" s="150"/>
      <c r="M29" s="150"/>
      <c r="N29" s="151"/>
      <c r="O29" s="152"/>
      <c r="P29" s="139"/>
      <c r="Q29" s="60"/>
    </row>
    <row r="30" spans="1:21" s="1" customFormat="1" ht="409.5" customHeight="1">
      <c r="A30" s="155">
        <f>A28+1</f>
        <v>3</v>
      </c>
      <c r="B30" s="156" t="s">
        <v>53</v>
      </c>
      <c r="C30" s="157" t="s">
        <v>55</v>
      </c>
      <c r="D30" s="159" t="s">
        <v>41</v>
      </c>
      <c r="E30" s="132" t="s">
        <v>54</v>
      </c>
      <c r="F30" s="160"/>
      <c r="G30" s="170"/>
      <c r="H30" s="160"/>
      <c r="I30" s="163"/>
      <c r="J30" s="172"/>
      <c r="K30" s="138"/>
      <c r="L30" s="165">
        <f>(8365+1540+242)*0.55</f>
        <v>5580.85</v>
      </c>
      <c r="M30" s="165">
        <f>L30*1.1</f>
        <v>6138.9350000000013</v>
      </c>
      <c r="N30" s="167">
        <f t="shared" ref="N30" si="0">I30</f>
        <v>0</v>
      </c>
      <c r="O30" s="168">
        <f t="shared" ref="O30" si="1">M30*N30</f>
        <v>0</v>
      </c>
      <c r="P30" s="154" t="e">
        <f t="shared" ref="P30" si="2">J30/O30</f>
        <v>#DIV/0!</v>
      </c>
      <c r="Q30" s="60"/>
      <c r="R30"/>
    </row>
    <row r="31" spans="1:21" s="1" customFormat="1" ht="249.6" customHeight="1">
      <c r="A31" s="140"/>
      <c r="B31" s="141"/>
      <c r="C31" s="158"/>
      <c r="D31" s="143"/>
      <c r="E31" s="144"/>
      <c r="F31" s="145"/>
      <c r="G31" s="171"/>
      <c r="H31" s="145"/>
      <c r="I31" s="164"/>
      <c r="J31" s="173"/>
      <c r="K31" s="138"/>
      <c r="L31" s="166"/>
      <c r="M31" s="166"/>
      <c r="N31" s="125"/>
      <c r="O31" s="169"/>
      <c r="P31" s="110"/>
      <c r="Q31" s="60"/>
    </row>
    <row r="32" spans="1:21" s="1" customFormat="1" ht="409.5" customHeight="1">
      <c r="A32" s="155">
        <f>A30+1</f>
        <v>4</v>
      </c>
      <c r="B32" s="156" t="s">
        <v>43</v>
      </c>
      <c r="C32" s="157" t="s">
        <v>45</v>
      </c>
      <c r="D32" s="159" t="s">
        <v>41</v>
      </c>
      <c r="E32" s="132" t="s">
        <v>42</v>
      </c>
      <c r="F32" s="178"/>
      <c r="G32" s="161"/>
      <c r="H32" s="178"/>
      <c r="I32" s="163"/>
      <c r="J32" s="182"/>
      <c r="K32" s="72"/>
      <c r="L32" s="174">
        <f>10175*1.03*0.5*1.95583</f>
        <v>10248.79367875</v>
      </c>
      <c r="M32" s="174">
        <f>L32*1.1</f>
        <v>11273.673046625001</v>
      </c>
      <c r="N32" s="125">
        <f>I32</f>
        <v>0</v>
      </c>
      <c r="O32" s="176">
        <f>M32*N32</f>
        <v>0</v>
      </c>
      <c r="P32" s="110" t="e">
        <f>J32/O32</f>
        <v>#DIV/0!</v>
      </c>
      <c r="Q32" s="60"/>
    </row>
    <row r="33" spans="1:21" s="1" customFormat="1" ht="154.19999999999999" customHeight="1">
      <c r="A33" s="140"/>
      <c r="B33" s="141"/>
      <c r="C33" s="158"/>
      <c r="D33" s="143"/>
      <c r="E33" s="144"/>
      <c r="F33" s="179"/>
      <c r="G33" s="162"/>
      <c r="H33" s="179"/>
      <c r="I33" s="164"/>
      <c r="J33" s="182"/>
      <c r="K33" s="72"/>
      <c r="L33" s="175"/>
      <c r="M33" s="175"/>
      <c r="N33" s="151"/>
      <c r="O33" s="177"/>
      <c r="P33" s="139"/>
      <c r="Q33" s="60"/>
    </row>
    <row r="34" spans="1:21" s="1" customFormat="1" ht="409.5" customHeight="1">
      <c r="A34" s="155">
        <f>A32+1</f>
        <v>5</v>
      </c>
      <c r="B34" s="156" t="s">
        <v>46</v>
      </c>
      <c r="C34" s="157" t="s">
        <v>59</v>
      </c>
      <c r="D34" s="159" t="s">
        <v>41</v>
      </c>
      <c r="E34" s="132" t="s">
        <v>47</v>
      </c>
      <c r="F34" s="178"/>
      <c r="G34" s="161"/>
      <c r="H34" s="178"/>
      <c r="I34" s="163"/>
      <c r="J34" s="180"/>
      <c r="K34" s="72"/>
      <c r="L34" s="174">
        <f>13380*0.5*1.95583</f>
        <v>13084.502699999999</v>
      </c>
      <c r="M34" s="174">
        <f>L34*1.1</f>
        <v>14392.95297</v>
      </c>
      <c r="N34" s="125">
        <f>I34</f>
        <v>0</v>
      </c>
      <c r="O34" s="176">
        <f>M34*N34</f>
        <v>0</v>
      </c>
      <c r="P34" s="110" t="e">
        <f>J34/O34</f>
        <v>#DIV/0!</v>
      </c>
      <c r="Q34" s="60"/>
    </row>
    <row r="35" spans="1:21" s="1" customFormat="1" ht="141.6" customHeight="1">
      <c r="A35" s="140"/>
      <c r="B35" s="141"/>
      <c r="C35" s="158"/>
      <c r="D35" s="143"/>
      <c r="E35" s="144"/>
      <c r="F35" s="179"/>
      <c r="G35" s="162"/>
      <c r="H35" s="179"/>
      <c r="I35" s="164"/>
      <c r="J35" s="181"/>
      <c r="K35" s="72"/>
      <c r="L35" s="175"/>
      <c r="M35" s="175"/>
      <c r="N35" s="151"/>
      <c r="O35" s="177"/>
      <c r="P35" s="139"/>
      <c r="Q35" s="60"/>
    </row>
    <row r="36" spans="1:21" s="1" customFormat="1" ht="409.5" customHeight="1">
      <c r="A36" s="155">
        <f>A34+1</f>
        <v>6</v>
      </c>
      <c r="B36" s="156" t="s">
        <v>51</v>
      </c>
      <c r="C36" s="157" t="s">
        <v>60</v>
      </c>
      <c r="D36" s="159" t="s">
        <v>41</v>
      </c>
      <c r="E36" s="132" t="s">
        <v>42</v>
      </c>
      <c r="F36" s="178"/>
      <c r="G36" s="161"/>
      <c r="H36" s="178"/>
      <c r="I36" s="163"/>
      <c r="J36" s="180"/>
      <c r="K36"/>
      <c r="L36" s="174">
        <f>(12415+67+298)*1.03*0.5*1.95583</f>
        <v>12872.686310999999</v>
      </c>
      <c r="M36" s="174">
        <f>L36*1.1</f>
        <v>14159.954942100001</v>
      </c>
      <c r="N36" s="125">
        <f>I36</f>
        <v>0</v>
      </c>
      <c r="O36" s="176">
        <f>M36*N36</f>
        <v>0</v>
      </c>
      <c r="P36" s="110" t="e">
        <f>J36/O36</f>
        <v>#DIV/0!</v>
      </c>
      <c r="Q36" s="60"/>
      <c r="R36"/>
    </row>
    <row r="37" spans="1:21" s="1" customFormat="1" ht="219" customHeight="1">
      <c r="A37" s="140"/>
      <c r="B37" s="141"/>
      <c r="C37" s="158"/>
      <c r="D37" s="143"/>
      <c r="E37" s="144"/>
      <c r="F37" s="179"/>
      <c r="G37" s="162"/>
      <c r="H37" s="179"/>
      <c r="I37" s="164"/>
      <c r="J37" s="181"/>
      <c r="K37" s="72"/>
      <c r="L37" s="175"/>
      <c r="M37" s="175"/>
      <c r="N37" s="151"/>
      <c r="O37" s="177"/>
      <c r="P37" s="139"/>
      <c r="Q37" s="60"/>
    </row>
    <row r="38" spans="1:21" s="1" customFormat="1" ht="409.5" customHeight="1">
      <c r="A38" s="155">
        <f>A36+1</f>
        <v>7</v>
      </c>
      <c r="B38" s="156" t="s">
        <v>52</v>
      </c>
      <c r="C38" s="157" t="s">
        <v>61</v>
      </c>
      <c r="D38" s="159" t="s">
        <v>41</v>
      </c>
      <c r="E38" s="132" t="s">
        <v>47</v>
      </c>
      <c r="F38" s="178"/>
      <c r="G38" s="161"/>
      <c r="H38" s="178"/>
      <c r="I38" s="163"/>
      <c r="J38" s="180"/>
      <c r="K38"/>
      <c r="L38" s="174">
        <f>(16760+67+298)*1.03*0.5*1.95583</f>
        <v>17249.198206249999</v>
      </c>
      <c r="M38" s="174">
        <f>L38*1.1</f>
        <v>18974.118026874999</v>
      </c>
      <c r="N38" s="125">
        <f>I38</f>
        <v>0</v>
      </c>
      <c r="O38" s="176">
        <f>M38*N38</f>
        <v>0</v>
      </c>
      <c r="P38" s="110" t="e">
        <f>J38/O38</f>
        <v>#DIV/0!</v>
      </c>
      <c r="Q38" s="60"/>
    </row>
    <row r="39" spans="1:21" s="1" customFormat="1" ht="258" customHeight="1">
      <c r="A39" s="140"/>
      <c r="B39" s="141"/>
      <c r="C39" s="158"/>
      <c r="D39" s="143"/>
      <c r="E39" s="144"/>
      <c r="F39" s="179"/>
      <c r="G39" s="162"/>
      <c r="H39" s="179"/>
      <c r="I39" s="164"/>
      <c r="J39" s="181"/>
      <c r="K39" s="72"/>
      <c r="L39" s="175"/>
      <c r="M39" s="175"/>
      <c r="N39" s="151"/>
      <c r="O39" s="177"/>
      <c r="P39" s="139"/>
      <c r="Q39" s="60"/>
    </row>
    <row r="40" spans="1:21" s="2" customFormat="1" ht="15.6" customHeight="1">
      <c r="B40" s="33"/>
      <c r="G40" s="7"/>
      <c r="I40" s="9"/>
      <c r="L40" s="14"/>
      <c r="M40" s="14"/>
      <c r="N40" s="15"/>
      <c r="O40" s="14"/>
      <c r="P40" s="14"/>
    </row>
    <row r="41" spans="1:21" s="2" customFormat="1" ht="15.6" customHeight="1">
      <c r="B41" s="33"/>
      <c r="G41" s="7"/>
      <c r="I41" s="9"/>
      <c r="L41" s="14"/>
      <c r="M41" s="14"/>
      <c r="N41" s="15"/>
      <c r="O41" s="14"/>
      <c r="P41" s="14"/>
    </row>
    <row r="42" spans="1:21" ht="15.75" customHeight="1">
      <c r="A42" s="153" t="s">
        <v>62</v>
      </c>
      <c r="B42" s="153"/>
      <c r="C42" s="153"/>
      <c r="D42" s="153"/>
      <c r="E42" s="153"/>
      <c r="F42" s="153"/>
      <c r="G42" s="153"/>
      <c r="H42" s="153"/>
      <c r="I42" s="153"/>
      <c r="J42" s="153"/>
      <c r="K42" s="38"/>
      <c r="L42" s="38"/>
      <c r="M42" s="38"/>
      <c r="N42" s="38"/>
      <c r="O42" s="38"/>
      <c r="P42" s="38"/>
      <c r="Q42" s="38"/>
      <c r="U42" s="12"/>
    </row>
    <row r="43" spans="1:21" s="2" customFormat="1" ht="15.6" customHeight="1">
      <c r="B43" s="33"/>
      <c r="G43" s="7"/>
      <c r="I43" s="9"/>
      <c r="L43" s="14"/>
      <c r="M43" s="14"/>
      <c r="N43" s="15"/>
      <c r="O43" s="14"/>
      <c r="P43" s="14"/>
    </row>
    <row r="44" spans="1:21" s="60" customFormat="1" ht="408.75" customHeight="1">
      <c r="A44" s="111">
        <f>A41+1</f>
        <v>1</v>
      </c>
      <c r="B44" s="112" t="s">
        <v>63</v>
      </c>
      <c r="C44" s="113" t="s">
        <v>64</v>
      </c>
      <c r="D44" s="114" t="s">
        <v>65</v>
      </c>
      <c r="E44" s="115" t="s">
        <v>66</v>
      </c>
      <c r="F44" s="116">
        <v>12110</v>
      </c>
      <c r="G44" s="117">
        <v>20</v>
      </c>
      <c r="H44" s="118">
        <f>F44-(F44*G44%)</f>
        <v>9688</v>
      </c>
      <c r="I44" s="119">
        <v>1</v>
      </c>
      <c r="J44" s="120">
        <f>H44*I44</f>
        <v>9688</v>
      </c>
      <c r="K44" s="121"/>
      <c r="L44" s="123">
        <f>6430*0.55*1.95583</f>
        <v>6916.7927950000003</v>
      </c>
      <c r="M44" s="123">
        <f>L44*1.1</f>
        <v>7608.4720745000013</v>
      </c>
      <c r="N44" s="125">
        <f>I44</f>
        <v>1</v>
      </c>
      <c r="O44" s="127">
        <f>M44*N44</f>
        <v>7608.4720745000013</v>
      </c>
      <c r="P44" s="110">
        <f>J44/O44</f>
        <v>1.2733174157883278</v>
      </c>
      <c r="R44"/>
    </row>
    <row r="45" spans="1:21" s="60" customFormat="1" ht="409.6" customHeight="1">
      <c r="A45" s="111"/>
      <c r="B45" s="112"/>
      <c r="C45" s="113"/>
      <c r="D45" s="114"/>
      <c r="E45" s="115"/>
      <c r="F45" s="116"/>
      <c r="G45" s="117"/>
      <c r="H45" s="118"/>
      <c r="I45" s="119"/>
      <c r="J45" s="120"/>
      <c r="K45" s="121"/>
      <c r="L45" s="123"/>
      <c r="M45" s="123"/>
      <c r="N45" s="125"/>
      <c r="O45" s="127"/>
      <c r="P45" s="110"/>
    </row>
    <row r="46" spans="1:21" s="60" customFormat="1" ht="124.2" customHeight="1">
      <c r="A46" s="111"/>
      <c r="B46" s="112"/>
      <c r="C46" s="113"/>
      <c r="D46" s="114"/>
      <c r="E46" s="115"/>
      <c r="F46" s="116"/>
      <c r="G46" s="117"/>
      <c r="H46" s="118"/>
      <c r="I46" s="119"/>
      <c r="J46" s="120"/>
      <c r="K46" s="121"/>
      <c r="L46" s="150"/>
      <c r="M46" s="150"/>
      <c r="N46" s="151"/>
      <c r="O46" s="152"/>
      <c r="P46" s="139"/>
    </row>
    <row r="47" spans="1:21" s="60" customFormat="1" ht="408.75" customHeight="1">
      <c r="A47" s="128">
        <f>A44+1</f>
        <v>2</v>
      </c>
      <c r="B47" s="129" t="s">
        <v>67</v>
      </c>
      <c r="C47" s="130" t="s">
        <v>68</v>
      </c>
      <c r="D47" s="131" t="s">
        <v>65</v>
      </c>
      <c r="E47" s="132" t="s">
        <v>69</v>
      </c>
      <c r="F47" s="133">
        <v>12699</v>
      </c>
      <c r="G47" s="134">
        <v>12</v>
      </c>
      <c r="H47" s="135">
        <f>F47-(F47*G47%)</f>
        <v>11175.12</v>
      </c>
      <c r="I47" s="136">
        <v>1</v>
      </c>
      <c r="J47" s="137">
        <f>H47*I47</f>
        <v>11175.12</v>
      </c>
      <c r="K47" s="138"/>
      <c r="L47" s="123">
        <f>6945*0.55*1.95583</f>
        <v>7470.781642500001</v>
      </c>
      <c r="M47" s="123">
        <f>L47*1.1</f>
        <v>8217.8598067500025</v>
      </c>
      <c r="N47" s="125">
        <f>I47</f>
        <v>1</v>
      </c>
      <c r="O47" s="127">
        <f>M47*N47</f>
        <v>8217.8598067500025</v>
      </c>
      <c r="P47" s="110">
        <f>J47/O47</f>
        <v>1.3598577078208316</v>
      </c>
      <c r="R47"/>
    </row>
    <row r="48" spans="1:21" s="60" customFormat="1" ht="409.6" customHeight="1">
      <c r="A48" s="128"/>
      <c r="B48" s="129"/>
      <c r="C48" s="130"/>
      <c r="D48" s="131"/>
      <c r="E48" s="132"/>
      <c r="F48" s="133"/>
      <c r="G48" s="134"/>
      <c r="H48" s="135"/>
      <c r="I48" s="136"/>
      <c r="J48" s="137"/>
      <c r="K48" s="138"/>
      <c r="L48" s="123"/>
      <c r="M48" s="123"/>
      <c r="N48" s="125"/>
      <c r="O48" s="127"/>
      <c r="P48" s="110"/>
    </row>
    <row r="49" spans="1:18" s="60" customFormat="1" ht="121.8" customHeight="1">
      <c r="A49" s="140"/>
      <c r="B49" s="141"/>
      <c r="C49" s="142"/>
      <c r="D49" s="143"/>
      <c r="E49" s="144"/>
      <c r="F49" s="145"/>
      <c r="G49" s="146"/>
      <c r="H49" s="147"/>
      <c r="I49" s="148"/>
      <c r="J49" s="149"/>
      <c r="K49" s="138"/>
      <c r="L49" s="150"/>
      <c r="M49" s="150"/>
      <c r="N49" s="151"/>
      <c r="O49" s="152"/>
      <c r="P49" s="139"/>
    </row>
    <row r="50" spans="1:18" s="60" customFormat="1" ht="408.75" customHeight="1">
      <c r="A50" s="128">
        <f>A47+1</f>
        <v>3</v>
      </c>
      <c r="B50" s="129" t="s">
        <v>73</v>
      </c>
      <c r="C50" s="130" t="s">
        <v>64</v>
      </c>
      <c r="D50" s="131" t="s">
        <v>65</v>
      </c>
      <c r="E50" s="132" t="s">
        <v>74</v>
      </c>
      <c r="F50" s="133">
        <v>7880</v>
      </c>
      <c r="G50" s="134">
        <v>12</v>
      </c>
      <c r="H50" s="135">
        <f>F50-(F50*G50%)</f>
        <v>6934.4</v>
      </c>
      <c r="I50" s="136">
        <v>1</v>
      </c>
      <c r="J50" s="137">
        <f>H50*I50</f>
        <v>6934.4</v>
      </c>
      <c r="K50" s="138"/>
      <c r="L50" s="123">
        <f>4475*0.55*1.95583</f>
        <v>4813.7865874999998</v>
      </c>
      <c r="M50" s="123">
        <f>L50*1.1</f>
        <v>5295.1652462500006</v>
      </c>
      <c r="N50" s="125">
        <f>I50</f>
        <v>1</v>
      </c>
      <c r="O50" s="127">
        <f>M50*N50</f>
        <v>5295.1652462500006</v>
      </c>
      <c r="P50" s="110">
        <f>J50/O50</f>
        <v>1.3095719732091258</v>
      </c>
      <c r="Q50"/>
    </row>
    <row r="51" spans="1:18" s="60" customFormat="1" ht="369" customHeight="1" thickBot="1">
      <c r="A51" s="128"/>
      <c r="B51" s="129"/>
      <c r="C51" s="130"/>
      <c r="D51" s="131"/>
      <c r="E51" s="132"/>
      <c r="F51" s="133"/>
      <c r="G51" s="134"/>
      <c r="H51" s="135"/>
      <c r="I51" s="136"/>
      <c r="J51" s="137"/>
      <c r="K51" s="138"/>
      <c r="L51" s="123"/>
      <c r="M51" s="123"/>
      <c r="N51" s="125"/>
      <c r="O51" s="127"/>
      <c r="P51" s="110"/>
    </row>
    <row r="52" spans="1:18" s="60" customFormat="1" ht="408.75" customHeight="1" thickTop="1">
      <c r="A52" s="128">
        <f>A50+1</f>
        <v>4</v>
      </c>
      <c r="B52" s="129" t="s">
        <v>70</v>
      </c>
      <c r="C52" s="130" t="s">
        <v>71</v>
      </c>
      <c r="D52" s="131" t="s">
        <v>65</v>
      </c>
      <c r="E52" s="132" t="s">
        <v>72</v>
      </c>
      <c r="F52" s="133">
        <v>8990</v>
      </c>
      <c r="G52" s="134">
        <v>12</v>
      </c>
      <c r="H52" s="135">
        <f>F52-(F52*G52%)</f>
        <v>7911.2</v>
      </c>
      <c r="I52" s="136">
        <v>1</v>
      </c>
      <c r="J52" s="137">
        <f>H52*I52</f>
        <v>7911.2</v>
      </c>
      <c r="K52" s="138"/>
      <c r="L52" s="122">
        <f>5105*0.55*1.95583</f>
        <v>5491.4816824999998</v>
      </c>
      <c r="M52" s="122">
        <f>L52*1.1</f>
        <v>6040.6298507500005</v>
      </c>
      <c r="N52" s="124">
        <f>I52</f>
        <v>1</v>
      </c>
      <c r="O52" s="126">
        <f>M52*N52</f>
        <v>6040.6298507500005</v>
      </c>
      <c r="P52" s="109">
        <f>J52/O52</f>
        <v>1.3096647527604677</v>
      </c>
      <c r="Q52"/>
    </row>
    <row r="53" spans="1:18" s="60" customFormat="1" ht="280.5" customHeight="1" thickBot="1">
      <c r="A53" s="128"/>
      <c r="B53" s="129"/>
      <c r="C53" s="130"/>
      <c r="D53" s="131"/>
      <c r="E53" s="132"/>
      <c r="F53" s="133"/>
      <c r="G53" s="134"/>
      <c r="H53" s="135"/>
      <c r="I53" s="136"/>
      <c r="J53" s="137"/>
      <c r="K53" s="138"/>
      <c r="L53" s="123"/>
      <c r="M53" s="123"/>
      <c r="N53" s="125"/>
      <c r="O53" s="127"/>
      <c r="P53" s="110"/>
    </row>
    <row r="54" spans="1:18" s="60" customFormat="1" ht="408.75" customHeight="1" thickTop="1">
      <c r="A54" s="111">
        <f>A52+1</f>
        <v>5</v>
      </c>
      <c r="B54" s="112" t="s">
        <v>75</v>
      </c>
      <c r="C54" s="113" t="s">
        <v>76</v>
      </c>
      <c r="D54" s="114" t="s">
        <v>65</v>
      </c>
      <c r="E54" s="115" t="s">
        <v>77</v>
      </c>
      <c r="F54" s="116">
        <v>13750</v>
      </c>
      <c r="G54" s="117">
        <v>12</v>
      </c>
      <c r="H54" s="118">
        <f>F54-(F54*G54%)</f>
        <v>12100</v>
      </c>
      <c r="I54" s="119">
        <v>1</v>
      </c>
      <c r="J54" s="120">
        <f>H54*I54</f>
        <v>12100</v>
      </c>
      <c r="K54" s="121"/>
      <c r="L54" s="122">
        <f>7515*0.55*1.95583</f>
        <v>8083.9343474999996</v>
      </c>
      <c r="M54" s="122">
        <f>L54*1.1</f>
        <v>8892.3277822500004</v>
      </c>
      <c r="N54" s="124">
        <f>I54</f>
        <v>1</v>
      </c>
      <c r="O54" s="126">
        <f>M54*N54</f>
        <v>8892.3277822500004</v>
      </c>
      <c r="P54" s="109">
        <f>J54/O54</f>
        <v>1.3607235693844804</v>
      </c>
      <c r="Q54"/>
      <c r="R54"/>
    </row>
    <row r="55" spans="1:18" s="60" customFormat="1" ht="362.4" customHeight="1">
      <c r="A55" s="111"/>
      <c r="B55" s="112"/>
      <c r="C55" s="113"/>
      <c r="D55" s="114"/>
      <c r="E55" s="115"/>
      <c r="F55" s="116"/>
      <c r="G55" s="117"/>
      <c r="H55" s="118"/>
      <c r="I55" s="119"/>
      <c r="J55" s="120"/>
      <c r="K55" s="121"/>
      <c r="L55" s="123"/>
      <c r="M55" s="123"/>
      <c r="N55" s="125"/>
      <c r="O55" s="127"/>
      <c r="P55" s="110"/>
    </row>
    <row r="56" spans="1:18" s="2" customFormat="1" ht="15.6" customHeight="1">
      <c r="B56" s="33"/>
      <c r="G56" s="7"/>
      <c r="I56" s="9"/>
      <c r="L56" s="14"/>
      <c r="M56" s="14"/>
      <c r="N56" s="15"/>
      <c r="O56" s="14"/>
      <c r="P56" s="14"/>
    </row>
    <row r="57" spans="1:18" s="2" customFormat="1" ht="15.6" customHeight="1">
      <c r="B57" s="33"/>
      <c r="G57" s="7"/>
      <c r="I57" s="9"/>
      <c r="L57" s="14"/>
      <c r="M57" s="14"/>
      <c r="N57" s="15"/>
      <c r="O57" s="14"/>
      <c r="P57" s="14"/>
    </row>
    <row r="58" spans="1:18" s="2" customFormat="1" ht="15.6" customHeight="1">
      <c r="B58" s="33"/>
      <c r="G58" s="7"/>
      <c r="I58" s="9"/>
      <c r="L58" s="14"/>
      <c r="M58" s="14"/>
      <c r="N58" s="15"/>
      <c r="O58" s="14"/>
      <c r="P58" s="14"/>
    </row>
    <row r="59" spans="1:18" s="2" customFormat="1" ht="15.6" customHeight="1">
      <c r="B59" s="33"/>
      <c r="G59" s="7"/>
      <c r="I59" s="9"/>
      <c r="L59" s="14"/>
      <c r="M59" s="14"/>
      <c r="N59" s="15"/>
      <c r="O59" s="14"/>
      <c r="P59" s="14"/>
    </row>
    <row r="60" spans="1:18" s="2" customFormat="1" ht="15.6" customHeight="1">
      <c r="B60" s="33"/>
      <c r="G60" s="7"/>
      <c r="I60" s="9"/>
      <c r="L60" s="14"/>
      <c r="M60" s="14"/>
      <c r="N60" s="15"/>
      <c r="O60" s="14"/>
      <c r="P60" s="14"/>
    </row>
    <row r="61" spans="1:18" s="2" customFormat="1" ht="15.6" customHeight="1">
      <c r="B61" s="33"/>
      <c r="G61" s="7"/>
      <c r="I61" s="9"/>
      <c r="L61" s="14"/>
      <c r="M61" s="14"/>
      <c r="N61" s="15"/>
      <c r="O61" s="14"/>
      <c r="P61" s="14"/>
    </row>
    <row r="62" spans="1:18" s="2" customFormat="1" ht="15.6" customHeight="1">
      <c r="B62" s="33"/>
      <c r="G62" s="7"/>
      <c r="I62" s="9"/>
      <c r="L62" s="14"/>
      <c r="M62" s="14"/>
      <c r="N62" s="15"/>
      <c r="O62" s="14"/>
      <c r="P62" s="14"/>
    </row>
    <row r="63" spans="1:18" s="2" customFormat="1" ht="15.6" customHeight="1">
      <c r="B63" s="33"/>
      <c r="G63" s="7"/>
      <c r="I63" s="9"/>
      <c r="L63" s="14"/>
      <c r="M63" s="14"/>
      <c r="N63" s="15"/>
      <c r="O63" s="14"/>
      <c r="P63" s="14"/>
    </row>
    <row r="64" spans="1:18" s="2" customFormat="1" ht="15.6" customHeight="1">
      <c r="B64" s="33"/>
      <c r="G64" s="7"/>
      <c r="I64" s="9"/>
      <c r="L64" s="14"/>
      <c r="M64" s="14"/>
      <c r="N64" s="15"/>
      <c r="O64" s="14"/>
      <c r="P64" s="14"/>
    </row>
    <row r="65" spans="2:16" s="2" customFormat="1" ht="15.6" customHeight="1">
      <c r="B65" s="6"/>
      <c r="G65" s="7"/>
      <c r="I65" s="9"/>
      <c r="L65" s="14"/>
      <c r="M65" s="14"/>
      <c r="N65" s="15"/>
      <c r="O65" s="14"/>
      <c r="P65" s="14"/>
    </row>
    <row r="66" spans="2:16" s="2" customFormat="1" ht="15.6" customHeight="1">
      <c r="B66" s="11"/>
      <c r="G66" s="7"/>
      <c r="I66" s="9"/>
      <c r="J66" s="5"/>
      <c r="L66" s="14"/>
      <c r="M66" s="14"/>
      <c r="N66" s="15"/>
      <c r="O66" s="14"/>
      <c r="P66" s="14"/>
    </row>
    <row r="67" spans="2:16" s="2" customFormat="1" ht="15.6" customHeight="1">
      <c r="B67" s="28"/>
      <c r="C67" s="28"/>
      <c r="E67" s="36"/>
      <c r="F67" s="28"/>
      <c r="G67" s="7"/>
      <c r="I67" s="9"/>
      <c r="J67" s="5"/>
      <c r="L67" s="14"/>
      <c r="M67" s="14"/>
      <c r="N67" s="15"/>
      <c r="O67" s="14"/>
      <c r="P67" s="14"/>
    </row>
    <row r="68" spans="2:16" s="2" customFormat="1" ht="15.6" customHeight="1">
      <c r="B68" s="4"/>
      <c r="C68" s="4"/>
      <c r="E68" s="37"/>
      <c r="F68" s="4"/>
      <c r="G68" s="7"/>
      <c r="I68" s="9"/>
      <c r="J68" s="5"/>
      <c r="L68" s="14"/>
      <c r="M68" s="14"/>
      <c r="N68" s="15"/>
      <c r="O68" s="14"/>
      <c r="P68" s="14"/>
    </row>
    <row r="69" spans="2:16" s="2" customFormat="1" ht="15.6" customHeight="1">
      <c r="B69" s="4"/>
      <c r="C69" s="4"/>
      <c r="E69" s="37"/>
      <c r="F69" s="4"/>
      <c r="G69" s="7"/>
      <c r="I69" s="9"/>
      <c r="J69" s="5"/>
      <c r="L69" s="14"/>
      <c r="M69" s="14"/>
      <c r="N69" s="15"/>
      <c r="O69" s="14"/>
      <c r="P69" s="14"/>
    </row>
    <row r="70" spans="2:16" s="2" customFormat="1">
      <c r="G70" s="7"/>
      <c r="I70" s="9"/>
      <c r="J70" s="5"/>
      <c r="L70" s="14"/>
      <c r="M70" s="14"/>
      <c r="N70" s="15"/>
      <c r="O70" s="14"/>
      <c r="P70" s="14"/>
    </row>
    <row r="71" spans="2:16" s="2" customFormat="1">
      <c r="L71" s="14"/>
      <c r="M71" s="14"/>
      <c r="N71" s="15"/>
      <c r="O71" s="14"/>
      <c r="P71" s="14"/>
    </row>
    <row r="72" spans="2:16" s="2" customFormat="1">
      <c r="L72" s="14"/>
      <c r="M72" s="14"/>
      <c r="N72" s="15"/>
      <c r="O72" s="14"/>
      <c r="P72" s="14"/>
    </row>
    <row r="73" spans="2:16" s="2" customFormat="1">
      <c r="L73"/>
      <c r="M73"/>
      <c r="N73" s="12"/>
      <c r="O73"/>
      <c r="P73"/>
    </row>
  </sheetData>
  <mergeCells count="301">
    <mergeCell ref="A3:J3"/>
    <mergeCell ref="B23:F23"/>
    <mergeCell ref="A24:J24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9:A20"/>
    <mergeCell ref="B19:B20"/>
    <mergeCell ref="P9:P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K9:K10"/>
    <mergeCell ref="L9:L10"/>
    <mergeCell ref="M9:M10"/>
    <mergeCell ref="N9:N10"/>
    <mergeCell ref="O9:O10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7:P8"/>
    <mergeCell ref="P13:P1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11:P12"/>
    <mergeCell ref="A13:A14"/>
    <mergeCell ref="B13:B14"/>
    <mergeCell ref="C13:C14"/>
    <mergeCell ref="D13:D14"/>
    <mergeCell ref="E13:E14"/>
    <mergeCell ref="F13:F14"/>
    <mergeCell ref="P17:P18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M15:M16"/>
    <mergeCell ref="H19:H20"/>
    <mergeCell ref="I19:I20"/>
    <mergeCell ref="J19:J20"/>
    <mergeCell ref="K19:K20"/>
    <mergeCell ref="L19:L20"/>
    <mergeCell ref="C19:C20"/>
    <mergeCell ref="D19:D20"/>
    <mergeCell ref="E19:E20"/>
    <mergeCell ref="F19:F20"/>
    <mergeCell ref="G19:G20"/>
    <mergeCell ref="C15:C16"/>
    <mergeCell ref="D15:D16"/>
    <mergeCell ref="E15:E16"/>
    <mergeCell ref="F15:F16"/>
    <mergeCell ref="G15:G16"/>
    <mergeCell ref="H15:H16"/>
    <mergeCell ref="I15:I16"/>
    <mergeCell ref="J15:J16"/>
    <mergeCell ref="L15:L16"/>
    <mergeCell ref="N34:N35"/>
    <mergeCell ref="O34:O35"/>
    <mergeCell ref="N15:N16"/>
    <mergeCell ref="O15:O16"/>
    <mergeCell ref="P15:P16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L32:L33"/>
    <mergeCell ref="M32:M33"/>
    <mergeCell ref="N32:N33"/>
    <mergeCell ref="M19:M20"/>
    <mergeCell ref="N19:N20"/>
    <mergeCell ref="O19:O20"/>
    <mergeCell ref="P19:P20"/>
    <mergeCell ref="A15:A16"/>
    <mergeCell ref="B15:B16"/>
    <mergeCell ref="P34:P3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L26:L27"/>
    <mergeCell ref="M26:M27"/>
    <mergeCell ref="N26:N27"/>
    <mergeCell ref="O26:O27"/>
    <mergeCell ref="P26:P27"/>
    <mergeCell ref="O32:O33"/>
    <mergeCell ref="P32:P33"/>
    <mergeCell ref="A34:A35"/>
    <mergeCell ref="B34:B35"/>
    <mergeCell ref="C34:C35"/>
    <mergeCell ref="D34:D35"/>
    <mergeCell ref="E34:E35"/>
    <mergeCell ref="F34:F35"/>
    <mergeCell ref="N36:N37"/>
    <mergeCell ref="O36:O37"/>
    <mergeCell ref="P36:P37"/>
    <mergeCell ref="F36:F37"/>
    <mergeCell ref="G36:G37"/>
    <mergeCell ref="H36:H37"/>
    <mergeCell ref="I36:I37"/>
    <mergeCell ref="J36:J37"/>
    <mergeCell ref="A36:A37"/>
    <mergeCell ref="B36:B37"/>
    <mergeCell ref="C36:C37"/>
    <mergeCell ref="D36:D37"/>
    <mergeCell ref="E36:E37"/>
    <mergeCell ref="N38:N39"/>
    <mergeCell ref="O38:O39"/>
    <mergeCell ref="P38:P39"/>
    <mergeCell ref="F38:F39"/>
    <mergeCell ref="G38:G39"/>
    <mergeCell ref="H38:H39"/>
    <mergeCell ref="I38:I39"/>
    <mergeCell ref="J38:J39"/>
    <mergeCell ref="A38:A39"/>
    <mergeCell ref="B38:B39"/>
    <mergeCell ref="C38:C39"/>
    <mergeCell ref="D38:D39"/>
    <mergeCell ref="E38:E39"/>
    <mergeCell ref="I30:I31"/>
    <mergeCell ref="J30:J31"/>
    <mergeCell ref="A30:A31"/>
    <mergeCell ref="B30:B31"/>
    <mergeCell ref="C30:C31"/>
    <mergeCell ref="D30:D31"/>
    <mergeCell ref="E30:E31"/>
    <mergeCell ref="L38:L39"/>
    <mergeCell ref="M38:M39"/>
    <mergeCell ref="L36:L37"/>
    <mergeCell ref="M36:M37"/>
    <mergeCell ref="G34:G35"/>
    <mergeCell ref="H34:H35"/>
    <mergeCell ref="I34:I35"/>
    <mergeCell ref="J34:J35"/>
    <mergeCell ref="L34:L35"/>
    <mergeCell ref="M34:M35"/>
    <mergeCell ref="P30:P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L28:L29"/>
    <mergeCell ref="M28:M29"/>
    <mergeCell ref="N28:N29"/>
    <mergeCell ref="O28:O29"/>
    <mergeCell ref="P28:P29"/>
    <mergeCell ref="K30:K31"/>
    <mergeCell ref="L30:L31"/>
    <mergeCell ref="M30:M31"/>
    <mergeCell ref="N30:N31"/>
    <mergeCell ref="O30:O31"/>
    <mergeCell ref="F30:F31"/>
    <mergeCell ref="G30:G31"/>
    <mergeCell ref="H30:H31"/>
    <mergeCell ref="A42:J42"/>
    <mergeCell ref="A44:A46"/>
    <mergeCell ref="B44:B46"/>
    <mergeCell ref="C44:C46"/>
    <mergeCell ref="D44:D46"/>
    <mergeCell ref="E44:E46"/>
    <mergeCell ref="F44:F46"/>
    <mergeCell ref="G44:G46"/>
    <mergeCell ref="H44:H46"/>
    <mergeCell ref="I44:I46"/>
    <mergeCell ref="J44:J46"/>
    <mergeCell ref="P44:P46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7:J49"/>
    <mergeCell ref="K47:K49"/>
    <mergeCell ref="L47:L49"/>
    <mergeCell ref="M47:M49"/>
    <mergeCell ref="N47:N49"/>
    <mergeCell ref="O47:O49"/>
    <mergeCell ref="K44:K46"/>
    <mergeCell ref="L44:L46"/>
    <mergeCell ref="M44:M46"/>
    <mergeCell ref="N44:N46"/>
    <mergeCell ref="O44:O46"/>
    <mergeCell ref="P47:P49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4:P55"/>
    <mergeCell ref="P50:P51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2:P53"/>
    <mergeCell ref="A50:A51"/>
    <mergeCell ref="B50:B51"/>
    <mergeCell ref="C50:C51"/>
    <mergeCell ref="D50:D51"/>
    <mergeCell ref="E50:E51"/>
    <mergeCell ref="F50:F51"/>
  </mergeCells>
  <pageMargins left="0.43307086614173229" right="0.43307086614173229" top="0.74803149606299213" bottom="0.55118110236220474" header="0.31496062992125984" footer="0.31496062992125984"/>
  <pageSetup paperSize="9" scale="65" fitToHeight="0" orientation="portrait" r:id="rId1"/>
  <headerFooter>
    <oddFooter>&amp;CСтаница &amp;P от &amp;N</oddFooter>
  </headerFooter>
  <rowBreaks count="1" manualBreakCount="1">
    <brk id="6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A346-EE6B-4438-A2D7-032DD9502412}">
  <sheetPr>
    <pageSetUpPr fitToPage="1"/>
  </sheetPr>
  <dimension ref="A1:U28"/>
  <sheetViews>
    <sheetView view="pageBreakPreview" topLeftCell="A12" zoomScale="55" zoomScaleNormal="55" zoomScaleSheetLayoutView="55" workbookViewId="0">
      <selection activeCell="Q13" sqref="Q13"/>
    </sheetView>
  </sheetViews>
  <sheetFormatPr defaultRowHeight="14.4"/>
  <cols>
    <col min="1" max="1" width="4" style="2" customWidth="1"/>
    <col min="2" max="2" width="52.6640625" style="3" customWidth="1"/>
    <col min="3" max="3" width="13.44140625" style="2" bestFit="1" customWidth="1"/>
    <col min="4" max="4" width="11.6640625" style="2" customWidth="1"/>
    <col min="5" max="5" width="14.5546875" style="2" customWidth="1"/>
    <col min="6" max="6" width="12.88671875" style="2" customWidth="1"/>
    <col min="7" max="7" width="5.6640625" style="2" customWidth="1"/>
    <col min="8" max="8" width="12" style="2" bestFit="1" customWidth="1"/>
    <col min="9" max="9" width="4" style="2" bestFit="1" customWidth="1"/>
    <col min="10" max="10" width="13.109375" style="2" customWidth="1"/>
    <col min="11" max="11" width="13.44140625" customWidth="1"/>
    <col min="12" max="12" width="14.5546875" hidden="1" customWidth="1"/>
    <col min="13" max="13" width="16.109375" hidden="1" customWidth="1"/>
    <col min="14" max="14" width="7.88671875" style="12" hidden="1" customWidth="1"/>
    <col min="15" max="15" width="12.88671875" hidden="1" customWidth="1"/>
    <col min="16" max="16" width="13.33203125" hidden="1" customWidth="1"/>
  </cols>
  <sheetData>
    <row r="1" spans="1:21">
      <c r="A1" s="49"/>
      <c r="B1" s="50"/>
      <c r="C1" s="51"/>
      <c r="D1" s="49"/>
      <c r="E1" s="49"/>
      <c r="F1" s="49"/>
      <c r="G1" s="49"/>
      <c r="H1" s="49"/>
      <c r="I1" s="49"/>
      <c r="J1" s="49"/>
      <c r="K1" s="2"/>
      <c r="L1" s="2"/>
      <c r="M1" s="2"/>
      <c r="N1" s="2"/>
      <c r="O1" s="2"/>
      <c r="P1" s="2"/>
      <c r="Q1" s="2"/>
      <c r="U1" s="12"/>
    </row>
    <row r="2" spans="1:21">
      <c r="A2" s="49"/>
      <c r="B2" s="50"/>
      <c r="C2" s="51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U2" s="12"/>
    </row>
    <row r="3" spans="1:21" ht="15.75" customHeight="1">
      <c r="A3" s="153" t="s">
        <v>78</v>
      </c>
      <c r="B3" s="153"/>
      <c r="C3" s="153"/>
      <c r="D3" s="153"/>
      <c r="E3" s="153"/>
      <c r="F3" s="153"/>
      <c r="G3" s="153"/>
      <c r="H3" s="153"/>
      <c r="I3" s="153"/>
      <c r="J3" s="153"/>
      <c r="K3" s="38"/>
      <c r="L3" s="38"/>
      <c r="M3" s="38"/>
      <c r="N3" s="38"/>
      <c r="O3" s="38"/>
      <c r="P3" s="38"/>
      <c r="Q3" s="38"/>
      <c r="U3" s="12"/>
    </row>
    <row r="4" spans="1:21" ht="15.7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38"/>
      <c r="L4" s="38"/>
      <c r="M4" s="38"/>
      <c r="N4" s="38"/>
      <c r="O4" s="38"/>
      <c r="P4" s="38"/>
      <c r="Q4" s="38"/>
      <c r="U4" s="12"/>
    </row>
    <row r="5" spans="1:21">
      <c r="A5" s="49"/>
      <c r="B5" s="52"/>
      <c r="C5" s="51"/>
      <c r="D5" s="49"/>
      <c r="E5" s="49"/>
      <c r="F5" s="49"/>
      <c r="G5" s="49"/>
      <c r="H5" s="49"/>
      <c r="I5" s="49"/>
      <c r="J5" s="49"/>
      <c r="K5" s="2"/>
      <c r="L5" s="2"/>
      <c r="M5" s="2"/>
      <c r="N5" s="2"/>
      <c r="O5" s="2"/>
      <c r="P5" s="2"/>
      <c r="Q5" s="2"/>
      <c r="U5" s="12"/>
    </row>
    <row r="6" spans="1:21">
      <c r="A6" s="53"/>
      <c r="B6" s="54"/>
      <c r="C6" s="51"/>
      <c r="D6" s="53"/>
      <c r="E6" s="53"/>
      <c r="F6" s="53"/>
      <c r="G6" s="53"/>
      <c r="H6" s="53"/>
      <c r="I6" s="53"/>
      <c r="J6" s="53"/>
      <c r="K6" s="29"/>
      <c r="L6" s="29"/>
      <c r="M6" s="29"/>
      <c r="N6" s="29"/>
      <c r="O6" s="29"/>
      <c r="P6" s="29"/>
      <c r="Q6" s="29"/>
      <c r="U6" s="12"/>
    </row>
    <row r="7" spans="1:21" ht="6" customHeight="1" thickBot="1">
      <c r="B7" s="6"/>
      <c r="C7"/>
    </row>
    <row r="8" spans="1:21" s="1" customFormat="1" ht="39.75" customHeight="1" thickBot="1">
      <c r="A8" s="21" t="s">
        <v>0</v>
      </c>
      <c r="B8" s="22" t="s">
        <v>1</v>
      </c>
      <c r="C8" s="23" t="s">
        <v>2</v>
      </c>
      <c r="D8" s="24" t="s">
        <v>6</v>
      </c>
      <c r="E8" s="23" t="s">
        <v>3</v>
      </c>
      <c r="F8" s="24" t="s">
        <v>14</v>
      </c>
      <c r="G8" s="25" t="s">
        <v>4</v>
      </c>
      <c r="H8" s="24" t="s">
        <v>12</v>
      </c>
      <c r="I8" s="25" t="s">
        <v>5</v>
      </c>
      <c r="J8" s="26" t="s">
        <v>13</v>
      </c>
      <c r="K8"/>
      <c r="L8" s="13" t="s">
        <v>7</v>
      </c>
      <c r="M8" s="13" t="s">
        <v>8</v>
      </c>
      <c r="N8" s="13" t="s">
        <v>9</v>
      </c>
      <c r="O8" s="13" t="s">
        <v>10</v>
      </c>
      <c r="P8" s="13" t="s">
        <v>11</v>
      </c>
      <c r="Q8"/>
      <c r="R8"/>
      <c r="S8"/>
      <c r="T8"/>
    </row>
    <row r="9" spans="1:21" s="78" customFormat="1" ht="408.75" customHeight="1" thickTop="1">
      <c r="A9" s="211" t="e">
        <f>A3+1</f>
        <v>#VALUE!</v>
      </c>
      <c r="B9" s="129" t="s">
        <v>79</v>
      </c>
      <c r="C9" s="213" t="s">
        <v>80</v>
      </c>
      <c r="D9" s="215" t="s">
        <v>81</v>
      </c>
      <c r="E9" s="216" t="s">
        <v>82</v>
      </c>
      <c r="F9" s="133"/>
      <c r="G9" s="218"/>
      <c r="H9" s="135"/>
      <c r="I9" s="209"/>
      <c r="J9" s="210"/>
      <c r="K9" s="138"/>
      <c r="L9" s="123">
        <f>9480*0.55</f>
        <v>5214</v>
      </c>
      <c r="M9" s="123">
        <f t="shared" ref="M9" si="0">L9*1.1</f>
        <v>5735.4000000000005</v>
      </c>
      <c r="N9" s="125">
        <f t="shared" ref="N9" si="1">I9</f>
        <v>0</v>
      </c>
      <c r="O9" s="127">
        <f t="shared" ref="O9" si="2">M9*N9</f>
        <v>0</v>
      </c>
      <c r="P9" s="110" t="e">
        <f t="shared" ref="P9" si="3">J9/O9</f>
        <v>#DIV/0!</v>
      </c>
    </row>
    <row r="10" spans="1:21" s="78" customFormat="1" ht="378" customHeight="1">
      <c r="A10" s="212"/>
      <c r="B10" s="141"/>
      <c r="C10" s="214"/>
      <c r="D10" s="171"/>
      <c r="E10" s="217"/>
      <c r="F10" s="145"/>
      <c r="G10" s="219"/>
      <c r="H10" s="147"/>
      <c r="I10" s="164"/>
      <c r="J10" s="173"/>
      <c r="K10" s="138"/>
      <c r="L10" s="150"/>
      <c r="M10" s="150"/>
      <c r="N10" s="151"/>
      <c r="O10" s="152"/>
      <c r="P10" s="139"/>
    </row>
    <row r="11" spans="1:21" s="78" customFormat="1" ht="408.75" customHeight="1">
      <c r="A11" s="211">
        <f>A5+1</f>
        <v>1</v>
      </c>
      <c r="B11" s="129" t="s">
        <v>83</v>
      </c>
      <c r="C11" s="213" t="s">
        <v>84</v>
      </c>
      <c r="D11" s="215" t="s">
        <v>81</v>
      </c>
      <c r="E11" s="216" t="s">
        <v>82</v>
      </c>
      <c r="F11" s="133"/>
      <c r="G11" s="218"/>
      <c r="H11" s="135"/>
      <c r="I11" s="209"/>
      <c r="J11" s="210"/>
      <c r="K11" s="138"/>
      <c r="L11" s="123">
        <f>10240*0.55</f>
        <v>5632</v>
      </c>
      <c r="M11" s="123">
        <f t="shared" ref="M11" si="4">L11*1.1</f>
        <v>6195.2000000000007</v>
      </c>
      <c r="N11" s="125">
        <f t="shared" ref="N11" si="5">I11</f>
        <v>0</v>
      </c>
      <c r="O11" s="127">
        <f t="shared" ref="O11" si="6">M11*N11</f>
        <v>0</v>
      </c>
      <c r="P11" s="110" t="e">
        <f t="shared" ref="P11" si="7">J11/O11</f>
        <v>#DIV/0!</v>
      </c>
    </row>
    <row r="12" spans="1:21" s="78" customFormat="1" ht="378" customHeight="1">
      <c r="A12" s="212"/>
      <c r="B12" s="141"/>
      <c r="C12" s="214"/>
      <c r="D12" s="171"/>
      <c r="E12" s="217"/>
      <c r="F12" s="145"/>
      <c r="G12" s="219"/>
      <c r="H12" s="147"/>
      <c r="I12" s="164"/>
      <c r="J12" s="173"/>
      <c r="K12" s="138"/>
      <c r="L12" s="150"/>
      <c r="M12" s="150"/>
      <c r="N12" s="151"/>
      <c r="O12" s="152"/>
      <c r="P12" s="139"/>
    </row>
    <row r="13" spans="1:21" s="78" customFormat="1" ht="408.75" customHeight="1">
      <c r="A13" s="211">
        <f>A5+1</f>
        <v>1</v>
      </c>
      <c r="B13" s="129" t="s">
        <v>85</v>
      </c>
      <c r="C13" s="213" t="s">
        <v>86</v>
      </c>
      <c r="D13" s="215" t="s">
        <v>81</v>
      </c>
      <c r="E13" s="216" t="s">
        <v>87</v>
      </c>
      <c r="F13" s="133"/>
      <c r="G13" s="218"/>
      <c r="H13" s="135"/>
      <c r="I13" s="209"/>
      <c r="J13" s="210"/>
      <c r="K13" s="138"/>
      <c r="L13" s="123">
        <f>4580*0.55</f>
        <v>2519</v>
      </c>
      <c r="M13" s="123">
        <f t="shared" ref="M13" si="8">L13*1.1</f>
        <v>2770.9</v>
      </c>
      <c r="N13" s="125">
        <f t="shared" ref="N13" si="9">I13</f>
        <v>0</v>
      </c>
      <c r="O13" s="127">
        <f t="shared" ref="O13" si="10">M13*N13</f>
        <v>0</v>
      </c>
      <c r="P13" s="110" t="e">
        <f t="shared" ref="P13" si="11">J13/O13</f>
        <v>#DIV/0!</v>
      </c>
    </row>
    <row r="14" spans="1:21" s="78" customFormat="1" ht="205.5" customHeight="1">
      <c r="A14" s="212"/>
      <c r="B14" s="141"/>
      <c r="C14" s="214"/>
      <c r="D14" s="171"/>
      <c r="E14" s="217"/>
      <c r="F14" s="145"/>
      <c r="G14" s="219"/>
      <c r="H14" s="147"/>
      <c r="I14" s="164"/>
      <c r="J14" s="173"/>
      <c r="K14" s="138"/>
      <c r="L14" s="150"/>
      <c r="M14" s="150"/>
      <c r="N14" s="151"/>
      <c r="O14" s="152"/>
      <c r="P14" s="139"/>
    </row>
    <row r="15" spans="1:21">
      <c r="I15" s="20"/>
      <c r="J15" s="41"/>
      <c r="L15" s="16"/>
      <c r="M15" s="16"/>
      <c r="N15" s="17"/>
      <c r="O15" s="18"/>
      <c r="P15" s="19"/>
    </row>
    <row r="16" spans="1:21" s="2" customFormat="1">
      <c r="B16" s="8"/>
      <c r="D16"/>
      <c r="G16" s="7"/>
      <c r="I16" s="20"/>
      <c r="J16" s="41"/>
      <c r="L16" s="16"/>
      <c r="M16" s="16"/>
      <c r="N16" s="17"/>
      <c r="O16" s="18"/>
      <c r="P16" s="19"/>
    </row>
    <row r="17" spans="2:16" s="2" customFormat="1" ht="15.6" customHeight="1">
      <c r="B17" s="207"/>
      <c r="C17" s="207"/>
      <c r="D17" s="207"/>
      <c r="E17" s="207"/>
      <c r="F17" s="207"/>
      <c r="G17" s="10"/>
      <c r="H17" s="31"/>
      <c r="I17" s="9"/>
      <c r="L17" s="14"/>
      <c r="M17" s="14"/>
      <c r="N17" s="15"/>
      <c r="O17" s="14"/>
      <c r="P17" s="14"/>
    </row>
    <row r="18" spans="2:16" s="2" customFormat="1" ht="15.6" customHeight="1">
      <c r="B18" s="57"/>
      <c r="C18" s="57"/>
      <c r="D18" s="57"/>
      <c r="E18" s="57"/>
      <c r="F18" s="57"/>
      <c r="G18" s="10"/>
      <c r="H18" s="31"/>
      <c r="I18" s="9"/>
      <c r="L18" s="14"/>
      <c r="M18" s="14"/>
      <c r="N18" s="15"/>
      <c r="O18" s="14"/>
      <c r="P18" s="14"/>
    </row>
    <row r="19" spans="2:16" s="2" customFormat="1" ht="15.6" customHeight="1">
      <c r="B19" s="33"/>
      <c r="G19" s="7"/>
      <c r="I19" s="9"/>
      <c r="L19" s="14"/>
      <c r="M19" s="14"/>
      <c r="N19" s="15"/>
      <c r="O19" s="14"/>
      <c r="P19" s="14"/>
    </row>
    <row r="20" spans="2:16" s="2" customFormat="1" ht="15.6" customHeight="1">
      <c r="B20" s="6"/>
      <c r="G20" s="7"/>
      <c r="I20" s="9"/>
      <c r="L20" s="14"/>
      <c r="M20" s="14"/>
      <c r="N20" s="15"/>
      <c r="O20" s="14"/>
      <c r="P20" s="14"/>
    </row>
    <row r="21" spans="2:16" s="2" customFormat="1" ht="15.6" customHeight="1">
      <c r="B21" s="11"/>
      <c r="G21" s="7"/>
      <c r="I21" s="9"/>
      <c r="J21" s="5"/>
      <c r="L21" s="14"/>
      <c r="M21" s="14"/>
      <c r="N21" s="15"/>
      <c r="O21" s="14"/>
      <c r="P21" s="14"/>
    </row>
    <row r="22" spans="2:16" s="2" customFormat="1" ht="15.6" customHeight="1">
      <c r="B22" s="28"/>
      <c r="C22" s="28"/>
      <c r="E22" s="36"/>
      <c r="F22" s="28"/>
      <c r="G22" s="7"/>
      <c r="I22" s="9"/>
      <c r="J22" s="5"/>
      <c r="L22" s="14"/>
      <c r="M22" s="14"/>
      <c r="N22" s="15"/>
      <c r="O22" s="14"/>
      <c r="P22" s="14"/>
    </row>
    <row r="23" spans="2:16" s="2" customFormat="1" ht="15.6" customHeight="1">
      <c r="B23" s="4"/>
      <c r="C23" s="4"/>
      <c r="E23" s="37"/>
      <c r="F23" s="4"/>
      <c r="G23" s="7"/>
      <c r="I23" s="9"/>
      <c r="J23" s="5"/>
      <c r="L23" s="14"/>
      <c r="M23" s="14"/>
      <c r="N23" s="15"/>
      <c r="O23" s="14"/>
      <c r="P23" s="14"/>
    </row>
    <row r="24" spans="2:16" s="2" customFormat="1" ht="15.6" customHeight="1">
      <c r="B24" s="4"/>
      <c r="C24" s="4"/>
      <c r="E24" s="37"/>
      <c r="F24" s="4"/>
      <c r="G24" s="7"/>
      <c r="I24" s="9"/>
      <c r="J24" s="5"/>
      <c r="L24" s="14"/>
      <c r="M24" s="14"/>
      <c r="N24" s="15"/>
      <c r="O24" s="14"/>
      <c r="P24" s="14"/>
    </row>
    <row r="25" spans="2:16" s="2" customFormat="1">
      <c r="G25" s="7"/>
      <c r="I25" s="9"/>
      <c r="J25" s="5"/>
      <c r="L25" s="14"/>
      <c r="M25" s="14"/>
      <c r="N25" s="15"/>
      <c r="O25" s="14"/>
      <c r="P25" s="14"/>
    </row>
    <row r="26" spans="2:16" s="2" customFormat="1">
      <c r="L26" s="14"/>
      <c r="M26" s="14"/>
      <c r="N26" s="15"/>
      <c r="O26" s="14"/>
      <c r="P26" s="14"/>
    </row>
    <row r="27" spans="2:16" s="2" customFormat="1">
      <c r="L27" s="14"/>
      <c r="M27" s="14"/>
      <c r="N27" s="15"/>
      <c r="O27" s="14"/>
      <c r="P27" s="14"/>
    </row>
    <row r="28" spans="2:16" s="2" customFormat="1">
      <c r="L28"/>
      <c r="M28"/>
      <c r="N28" s="12"/>
      <c r="O28"/>
      <c r="P28"/>
    </row>
  </sheetData>
  <mergeCells count="50">
    <mergeCell ref="A3:J3"/>
    <mergeCell ref="B17:F17"/>
    <mergeCell ref="A9:A10"/>
    <mergeCell ref="B9:B10"/>
    <mergeCell ref="C9:C10"/>
    <mergeCell ref="D9:D10"/>
    <mergeCell ref="E9:E10"/>
    <mergeCell ref="F9:F10"/>
    <mergeCell ref="G9:G10"/>
    <mergeCell ref="H9:H10"/>
    <mergeCell ref="O9:O10"/>
    <mergeCell ref="P9:P10"/>
    <mergeCell ref="A11:A12"/>
    <mergeCell ref="B11:B12"/>
    <mergeCell ref="C11:C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I13:I14"/>
    <mergeCell ref="J13:J14"/>
    <mergeCell ref="K13:K14"/>
    <mergeCell ref="L13:L14"/>
    <mergeCell ref="M13:M14"/>
    <mergeCell ref="N13:N14"/>
  </mergeCells>
  <pageMargins left="0.43307086614173229" right="0.43307086614173229" top="0.74803149606299213" bottom="0.55118110236220474" header="0.31496062992125984" footer="0.31496062992125984"/>
  <pageSetup paperSize="9" scale="65" fitToHeight="0" orientation="portrait" r:id="rId1"/>
  <headerFooter>
    <oddFooter>&amp;CСтаница &amp;P от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2AF7-F1F6-4D51-B9A9-9BB20C0DC0FC}">
  <sheetPr>
    <pageSetUpPr fitToPage="1"/>
  </sheetPr>
  <dimension ref="A1:U40"/>
  <sheetViews>
    <sheetView view="pageBreakPreview" topLeftCell="A13" zoomScale="55" zoomScaleNormal="55" zoomScaleSheetLayoutView="55" workbookViewId="0">
      <selection activeCell="A24" sqref="A24:XFD24"/>
    </sheetView>
  </sheetViews>
  <sheetFormatPr defaultRowHeight="14.4"/>
  <cols>
    <col min="1" max="1" width="4" style="2" customWidth="1"/>
    <col min="2" max="2" width="52.6640625" style="3" customWidth="1"/>
    <col min="3" max="3" width="13.44140625" style="2" bestFit="1" customWidth="1"/>
    <col min="4" max="4" width="11.6640625" style="2" customWidth="1"/>
    <col min="5" max="5" width="14.5546875" style="2" customWidth="1"/>
    <col min="6" max="6" width="12.88671875" style="2" customWidth="1"/>
    <col min="7" max="7" width="5.6640625" style="2" customWidth="1"/>
    <col min="8" max="8" width="12" style="2" bestFit="1" customWidth="1"/>
    <col min="9" max="9" width="4" style="2" bestFit="1" customWidth="1"/>
    <col min="10" max="10" width="13.109375" style="2" customWidth="1"/>
    <col min="11" max="11" width="13.44140625" customWidth="1"/>
    <col min="12" max="12" width="14.5546875" hidden="1" customWidth="1"/>
    <col min="13" max="13" width="16.109375" hidden="1" customWidth="1"/>
    <col min="14" max="14" width="7.88671875" style="12" hidden="1" customWidth="1"/>
    <col min="15" max="15" width="12.88671875" hidden="1" customWidth="1"/>
    <col min="16" max="16" width="13.33203125" hidden="1" customWidth="1"/>
  </cols>
  <sheetData>
    <row r="1" spans="1:21">
      <c r="A1" s="49"/>
      <c r="B1" s="50"/>
      <c r="C1" s="51"/>
      <c r="D1" s="49"/>
      <c r="E1" s="49"/>
      <c r="F1" s="49"/>
      <c r="G1" s="49"/>
      <c r="H1" s="49"/>
      <c r="I1" s="49"/>
      <c r="J1" s="49"/>
      <c r="K1" s="2"/>
      <c r="L1" s="2"/>
      <c r="M1" s="2"/>
      <c r="N1" s="2"/>
      <c r="O1" s="2"/>
      <c r="P1" s="2"/>
      <c r="Q1" s="2"/>
      <c r="U1" s="12"/>
    </row>
    <row r="2" spans="1:21">
      <c r="A2" s="49"/>
      <c r="B2" s="50"/>
      <c r="C2" s="51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U2" s="12"/>
    </row>
    <row r="3" spans="1:21" ht="15.75" customHeight="1">
      <c r="A3" s="153" t="s">
        <v>104</v>
      </c>
      <c r="B3" s="153"/>
      <c r="C3" s="153"/>
      <c r="D3" s="153"/>
      <c r="E3" s="153"/>
      <c r="F3" s="153"/>
      <c r="G3" s="153"/>
      <c r="H3" s="153"/>
      <c r="I3" s="153"/>
      <c r="J3" s="153"/>
      <c r="K3" s="38"/>
      <c r="L3" s="38"/>
      <c r="M3" s="38"/>
      <c r="N3" s="38"/>
      <c r="O3" s="38"/>
      <c r="P3" s="38"/>
      <c r="Q3" s="38"/>
      <c r="U3" s="12"/>
    </row>
    <row r="4" spans="1:21" ht="15.7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38"/>
      <c r="L4" s="38"/>
      <c r="M4" s="38"/>
      <c r="N4" s="38"/>
      <c r="O4" s="38"/>
      <c r="P4" s="38"/>
      <c r="Q4" s="38"/>
      <c r="U4" s="12"/>
    </row>
    <row r="5" spans="1:21">
      <c r="A5" s="53"/>
      <c r="B5" s="54"/>
      <c r="C5" s="51"/>
      <c r="D5" s="53"/>
      <c r="E5" s="53"/>
      <c r="F5" s="53"/>
      <c r="G5" s="53"/>
      <c r="H5" s="53"/>
      <c r="I5" s="53"/>
      <c r="J5" s="53"/>
      <c r="K5" s="29"/>
      <c r="L5" s="29"/>
      <c r="M5" s="29"/>
      <c r="N5" s="29"/>
      <c r="O5" s="29"/>
      <c r="P5" s="29"/>
      <c r="Q5" s="29"/>
      <c r="U5" s="12"/>
    </row>
    <row r="6" spans="1:21" ht="6" customHeight="1" thickBot="1">
      <c r="B6" s="6"/>
      <c r="C6"/>
    </row>
    <row r="7" spans="1:21" s="1" customFormat="1" ht="39.75" customHeight="1" thickBot="1">
      <c r="A7" s="21" t="s">
        <v>0</v>
      </c>
      <c r="B7" s="22" t="s">
        <v>1</v>
      </c>
      <c r="C7" s="23" t="s">
        <v>2</v>
      </c>
      <c r="D7" s="24" t="s">
        <v>6</v>
      </c>
      <c r="E7" s="23" t="s">
        <v>3</v>
      </c>
      <c r="F7" s="24" t="s">
        <v>14</v>
      </c>
      <c r="G7" s="25" t="s">
        <v>4</v>
      </c>
      <c r="H7" s="24" t="s">
        <v>12</v>
      </c>
      <c r="I7" s="25" t="s">
        <v>5</v>
      </c>
      <c r="J7" s="26" t="s">
        <v>13</v>
      </c>
      <c r="K7"/>
      <c r="L7" s="13" t="s">
        <v>7</v>
      </c>
      <c r="M7" s="13" t="s">
        <v>8</v>
      </c>
      <c r="N7" s="13" t="s">
        <v>9</v>
      </c>
      <c r="O7" s="13" t="s">
        <v>10</v>
      </c>
      <c r="P7" s="13" t="s">
        <v>11</v>
      </c>
      <c r="Q7"/>
      <c r="R7"/>
      <c r="S7"/>
      <c r="T7"/>
    </row>
    <row r="8" spans="1:21" s="72" customFormat="1" ht="408.75" customHeight="1" thickTop="1">
      <c r="A8" s="155">
        <v>1</v>
      </c>
      <c r="B8" s="156" t="s">
        <v>90</v>
      </c>
      <c r="C8" s="157" t="s">
        <v>88</v>
      </c>
      <c r="D8" s="159" t="s">
        <v>22</v>
      </c>
      <c r="E8" s="183" t="s">
        <v>89</v>
      </c>
      <c r="F8" s="160">
        <v>17700</v>
      </c>
      <c r="G8" s="170"/>
      <c r="H8" s="160"/>
      <c r="I8" s="163"/>
      <c r="J8" s="172"/>
      <c r="K8" s="138"/>
      <c r="L8" s="165">
        <f>17700*0.78</f>
        <v>13806</v>
      </c>
      <c r="M8" s="165">
        <f>L8</f>
        <v>13806</v>
      </c>
      <c r="N8" s="167">
        <f t="shared" ref="N8" si="0">I8</f>
        <v>0</v>
      </c>
      <c r="O8" s="168">
        <f t="shared" ref="O8" si="1">M8*N8</f>
        <v>0</v>
      </c>
      <c r="P8" s="154" t="e">
        <f t="shared" ref="P8" si="2">J8/O8</f>
        <v>#DIV/0!</v>
      </c>
      <c r="Q8" s="224"/>
      <c r="S8" s="79"/>
    </row>
    <row r="9" spans="1:21" s="72" customFormat="1" ht="270" customHeight="1">
      <c r="A9" s="140"/>
      <c r="B9" s="141"/>
      <c r="C9" s="158"/>
      <c r="D9" s="143"/>
      <c r="E9" s="144"/>
      <c r="F9" s="145"/>
      <c r="G9" s="171"/>
      <c r="H9" s="145"/>
      <c r="I9" s="164"/>
      <c r="J9" s="173"/>
      <c r="K9" s="138"/>
      <c r="L9" s="166"/>
      <c r="M9" s="166"/>
      <c r="N9" s="125"/>
      <c r="O9" s="169"/>
      <c r="P9" s="110"/>
      <c r="Q9" s="224"/>
    </row>
    <row r="10" spans="1:21" s="72" customFormat="1" ht="408.75" customHeight="1">
      <c r="A10" s="155">
        <v>2</v>
      </c>
      <c r="B10" s="156" t="s">
        <v>93</v>
      </c>
      <c r="C10" s="157" t="s">
        <v>91</v>
      </c>
      <c r="D10" s="159" t="s">
        <v>22</v>
      </c>
      <c r="E10" s="183" t="s">
        <v>92</v>
      </c>
      <c r="F10" s="160"/>
      <c r="G10" s="170"/>
      <c r="H10" s="160"/>
      <c r="I10" s="163"/>
      <c r="J10" s="172"/>
      <c r="K10" s="138"/>
      <c r="L10" s="165">
        <f>49687*0.75</f>
        <v>37265.25</v>
      </c>
      <c r="M10" s="165">
        <f>L10</f>
        <v>37265.25</v>
      </c>
      <c r="N10" s="167">
        <f>I10</f>
        <v>0</v>
      </c>
      <c r="O10" s="168">
        <f>M10*N10</f>
        <v>0</v>
      </c>
      <c r="P10" s="154" t="e">
        <f>J10/O10</f>
        <v>#DIV/0!</v>
      </c>
      <c r="Q10" s="224"/>
      <c r="S10" s="79"/>
    </row>
    <row r="11" spans="1:21" s="72" customFormat="1" ht="229.2" customHeight="1">
      <c r="A11" s="140"/>
      <c r="B11" s="141"/>
      <c r="C11" s="158"/>
      <c r="D11" s="143"/>
      <c r="E11" s="144"/>
      <c r="F11" s="145"/>
      <c r="G11" s="171"/>
      <c r="H11" s="145"/>
      <c r="I11" s="164"/>
      <c r="J11" s="173"/>
      <c r="K11" s="138"/>
      <c r="L11" s="166"/>
      <c r="M11" s="166"/>
      <c r="N11" s="125"/>
      <c r="O11" s="169"/>
      <c r="P11" s="110"/>
      <c r="Q11" s="224"/>
    </row>
    <row r="12" spans="1:21" s="72" customFormat="1" ht="408.75" customHeight="1">
      <c r="A12" s="111">
        <v>3</v>
      </c>
      <c r="B12" s="112" t="s">
        <v>96</v>
      </c>
      <c r="C12" s="221" t="s">
        <v>94</v>
      </c>
      <c r="D12" s="114" t="s">
        <v>22</v>
      </c>
      <c r="E12" s="115" t="s">
        <v>95</v>
      </c>
      <c r="F12" s="116">
        <v>30450</v>
      </c>
      <c r="G12" s="225"/>
      <c r="H12" s="116"/>
      <c r="I12" s="226"/>
      <c r="J12" s="227"/>
      <c r="K12" s="121"/>
      <c r="L12" s="165">
        <f>64134*0.75</f>
        <v>48100.5</v>
      </c>
      <c r="M12" s="165">
        <f>L12</f>
        <v>48100.5</v>
      </c>
      <c r="N12" s="167">
        <f>I12</f>
        <v>0</v>
      </c>
      <c r="O12" s="168">
        <f>M12*N12</f>
        <v>0</v>
      </c>
      <c r="P12" s="154" t="e">
        <f>J12/O12</f>
        <v>#DIV/0!</v>
      </c>
      <c r="Q12" s="224"/>
      <c r="S12" s="79"/>
    </row>
    <row r="13" spans="1:21" s="72" customFormat="1" ht="246.6" customHeight="1">
      <c r="A13" s="111"/>
      <c r="B13" s="112"/>
      <c r="C13" s="221"/>
      <c r="D13" s="114"/>
      <c r="E13" s="115"/>
      <c r="F13" s="116"/>
      <c r="G13" s="225"/>
      <c r="H13" s="116"/>
      <c r="I13" s="226"/>
      <c r="J13" s="227"/>
      <c r="K13" s="121"/>
      <c r="L13" s="166"/>
      <c r="M13" s="166"/>
      <c r="N13" s="125"/>
      <c r="O13" s="169"/>
      <c r="P13" s="110"/>
      <c r="Q13" s="224"/>
    </row>
    <row r="14" spans="1:21" s="72" customFormat="1" ht="16.8">
      <c r="A14" s="61"/>
      <c r="B14" s="62"/>
      <c r="C14" s="75"/>
      <c r="D14" s="63"/>
      <c r="E14" s="64"/>
      <c r="F14" s="65"/>
      <c r="G14" s="80"/>
      <c r="H14" s="65"/>
      <c r="I14" s="76"/>
      <c r="J14" s="81"/>
      <c r="K14" s="66"/>
      <c r="L14" s="98"/>
      <c r="M14" s="98"/>
      <c r="N14" s="67"/>
      <c r="O14" s="99"/>
      <c r="P14" s="68"/>
      <c r="Q14" s="82"/>
    </row>
    <row r="15" spans="1:21" s="72" customFormat="1" ht="16.8">
      <c r="A15" s="61"/>
      <c r="B15" s="62"/>
      <c r="C15" s="75"/>
      <c r="D15" s="63"/>
      <c r="E15" s="64"/>
      <c r="F15" s="65"/>
      <c r="G15" s="80"/>
      <c r="H15" s="65"/>
      <c r="I15" s="76"/>
      <c r="J15" s="81"/>
      <c r="K15" s="66"/>
      <c r="L15" s="98"/>
      <c r="M15" s="98"/>
      <c r="N15" s="67"/>
      <c r="O15" s="99"/>
      <c r="P15" s="68"/>
      <c r="Q15" s="82"/>
    </row>
    <row r="16" spans="1:21" s="72" customFormat="1" ht="20.399999999999999">
      <c r="A16" s="153" t="s">
        <v>113</v>
      </c>
      <c r="B16" s="153"/>
      <c r="C16" s="153"/>
      <c r="D16" s="153"/>
      <c r="E16" s="153"/>
      <c r="F16" s="153"/>
      <c r="G16" s="153"/>
      <c r="H16" s="153"/>
      <c r="I16" s="153"/>
      <c r="J16" s="153"/>
      <c r="K16" s="66"/>
      <c r="L16" s="98"/>
      <c r="M16" s="98"/>
      <c r="N16" s="67"/>
      <c r="O16" s="99"/>
      <c r="P16" s="68"/>
      <c r="Q16" s="82"/>
    </row>
    <row r="17" spans="1:21" s="72" customFormat="1" ht="16.8">
      <c r="A17" s="61"/>
      <c r="B17" s="62"/>
      <c r="C17" s="75"/>
      <c r="D17" s="63"/>
      <c r="E17" s="64"/>
      <c r="F17" s="65"/>
      <c r="G17" s="80"/>
      <c r="H17" s="65"/>
      <c r="I17" s="76"/>
      <c r="J17" s="81"/>
      <c r="K17" s="66"/>
      <c r="L17" s="98"/>
      <c r="M17" s="98"/>
      <c r="N17" s="67"/>
      <c r="O17" s="99"/>
      <c r="P17" s="68"/>
      <c r="Q17" s="82"/>
    </row>
    <row r="18" spans="1:21" ht="171.75" customHeight="1">
      <c r="A18" s="101">
        <f>A12+1</f>
        <v>4</v>
      </c>
      <c r="B18" s="102" t="s">
        <v>102</v>
      </c>
      <c r="C18" s="103" t="s">
        <v>98</v>
      </c>
      <c r="D18" s="104" t="s">
        <v>22</v>
      </c>
      <c r="E18" s="105" t="s">
        <v>98</v>
      </c>
      <c r="F18" s="47"/>
      <c r="G18" s="44"/>
      <c r="H18" s="47"/>
      <c r="I18" s="46"/>
      <c r="J18" s="106"/>
      <c r="L18" s="39">
        <f>(1002)*0.78</f>
        <v>781.56000000000006</v>
      </c>
      <c r="M18" s="89">
        <f>L18</f>
        <v>781.56000000000006</v>
      </c>
      <c r="N18" s="34">
        <f t="shared" ref="N18" si="3">I18</f>
        <v>0</v>
      </c>
      <c r="O18" s="40">
        <f t="shared" ref="O18" si="4">M18*N18</f>
        <v>0</v>
      </c>
      <c r="P18" s="35" t="e">
        <f t="shared" ref="P18" si="5">J18/O18</f>
        <v>#DIV/0!</v>
      </c>
    </row>
    <row r="19" spans="1:21" ht="171.75" customHeight="1">
      <c r="A19" s="69">
        <f>A18+1</f>
        <v>5</v>
      </c>
      <c r="B19" s="83" t="s">
        <v>97</v>
      </c>
      <c r="C19" s="84" t="s">
        <v>98</v>
      </c>
      <c r="D19" s="70" t="s">
        <v>22</v>
      </c>
      <c r="E19" s="85" t="s">
        <v>98</v>
      </c>
      <c r="F19" s="71"/>
      <c r="G19" s="86"/>
      <c r="H19" s="71"/>
      <c r="I19" s="87"/>
      <c r="J19" s="88"/>
      <c r="L19" s="39">
        <f>2272*0.75</f>
        <v>1704</v>
      </c>
      <c r="M19" s="89">
        <f>L19</f>
        <v>1704</v>
      </c>
      <c r="N19" s="34">
        <f t="shared" ref="N19:N21" si="6">I19</f>
        <v>0</v>
      </c>
      <c r="O19" s="40">
        <f t="shared" ref="O19:O21" si="7">M19*N19</f>
        <v>0</v>
      </c>
      <c r="P19" s="35" t="e">
        <f t="shared" ref="P19:P21" si="8">J19/O19</f>
        <v>#DIV/0!</v>
      </c>
    </row>
    <row r="20" spans="1:21" ht="171.75" customHeight="1">
      <c r="A20" s="69">
        <f>A19+1</f>
        <v>6</v>
      </c>
      <c r="B20" s="83" t="s">
        <v>101</v>
      </c>
      <c r="C20" s="84" t="s">
        <v>98</v>
      </c>
      <c r="D20" s="70" t="s">
        <v>22</v>
      </c>
      <c r="E20" s="85" t="s">
        <v>98</v>
      </c>
      <c r="F20" s="71"/>
      <c r="G20" s="86"/>
      <c r="H20" s="71"/>
      <c r="I20" s="87"/>
      <c r="J20" s="88"/>
      <c r="L20" s="39">
        <f>2272*0.72</f>
        <v>1635.84</v>
      </c>
      <c r="M20" s="89">
        <f t="shared" ref="M20" si="9">L20</f>
        <v>1635.84</v>
      </c>
      <c r="N20" s="34">
        <f t="shared" si="6"/>
        <v>0</v>
      </c>
      <c r="O20" s="40">
        <f t="shared" si="7"/>
        <v>0</v>
      </c>
      <c r="P20" s="35" t="e">
        <f t="shared" si="8"/>
        <v>#DIV/0!</v>
      </c>
    </row>
    <row r="21" spans="1:21" ht="152.4" customHeight="1">
      <c r="A21" s="90">
        <f>A20+1</f>
        <v>7</v>
      </c>
      <c r="B21" s="91" t="s">
        <v>99</v>
      </c>
      <c r="C21" s="84" t="s">
        <v>98</v>
      </c>
      <c r="D21" s="86" t="s">
        <v>22</v>
      </c>
      <c r="E21" s="85" t="s">
        <v>100</v>
      </c>
      <c r="F21" s="92"/>
      <c r="G21" s="93"/>
      <c r="H21" s="92"/>
      <c r="I21" s="94"/>
      <c r="J21" s="95"/>
      <c r="L21" s="96">
        <f>1650*0.72</f>
        <v>1188</v>
      </c>
      <c r="M21" s="96">
        <f t="shared" ref="M21" si="10">L21</f>
        <v>1188</v>
      </c>
      <c r="N21" s="34">
        <f t="shared" si="6"/>
        <v>0</v>
      </c>
      <c r="O21" s="97">
        <f t="shared" si="7"/>
        <v>0</v>
      </c>
      <c r="P21" s="35" t="e">
        <f t="shared" si="8"/>
        <v>#DIV/0!</v>
      </c>
    </row>
    <row r="22" spans="1:21">
      <c r="I22" s="20"/>
      <c r="J22" s="41"/>
      <c r="L22" s="16"/>
      <c r="M22" s="16"/>
      <c r="N22" s="17"/>
      <c r="O22" s="18"/>
      <c r="P22" s="19"/>
    </row>
    <row r="23" spans="1:21" s="2" customFormat="1">
      <c r="B23" s="8"/>
      <c r="D23"/>
      <c r="G23" s="7"/>
      <c r="I23" s="20"/>
      <c r="J23" s="41"/>
      <c r="L23" s="16"/>
      <c r="M23" s="16"/>
      <c r="N23" s="17"/>
      <c r="O23" s="18"/>
      <c r="P23" s="19"/>
    </row>
    <row r="24" spans="1:21" ht="15.75" customHeight="1">
      <c r="A24" s="153" t="s">
        <v>103</v>
      </c>
      <c r="B24" s="153"/>
      <c r="C24" s="153"/>
      <c r="D24" s="153"/>
      <c r="E24" s="153"/>
      <c r="F24" s="153"/>
      <c r="G24" s="153"/>
      <c r="H24" s="153"/>
      <c r="I24" s="153"/>
      <c r="J24" s="153"/>
      <c r="K24" s="38"/>
      <c r="L24" s="38"/>
      <c r="M24" s="38"/>
      <c r="N24" s="38"/>
      <c r="O24" s="38"/>
      <c r="P24" s="38"/>
      <c r="Q24" s="38"/>
      <c r="U24" s="12"/>
    </row>
    <row r="25" spans="1:21" s="2" customFormat="1" ht="15.6" customHeight="1">
      <c r="B25" s="207"/>
      <c r="C25" s="207"/>
      <c r="D25" s="207"/>
      <c r="E25" s="207"/>
      <c r="F25" s="207"/>
      <c r="G25" s="10"/>
      <c r="H25" s="31"/>
      <c r="I25" s="9"/>
      <c r="L25" s="14"/>
      <c r="M25" s="14"/>
      <c r="N25" s="15"/>
      <c r="O25" s="14"/>
      <c r="P25" s="14"/>
    </row>
    <row r="26" spans="1:21" s="1" customFormat="1" ht="409.2" customHeight="1">
      <c r="A26" s="155">
        <v>1</v>
      </c>
      <c r="B26" s="156" t="s">
        <v>105</v>
      </c>
      <c r="C26" s="157" t="s">
        <v>106</v>
      </c>
      <c r="D26" s="159" t="s">
        <v>107</v>
      </c>
      <c r="E26" s="221" t="s">
        <v>108</v>
      </c>
      <c r="F26" s="178"/>
      <c r="G26" s="161"/>
      <c r="H26" s="178"/>
      <c r="I26" s="163"/>
      <c r="J26" s="223"/>
      <c r="K26" s="72"/>
      <c r="L26" s="174">
        <f>(20590+3690+1015+689+2*287+2*98+67)*0.5*1.95583</f>
        <v>26228.658214999999</v>
      </c>
      <c r="M26" s="174">
        <f>L26*1.1*1.05+200</f>
        <v>30494.100238325005</v>
      </c>
      <c r="N26" s="125">
        <f t="shared" ref="N26" si="11">I26</f>
        <v>0</v>
      </c>
      <c r="O26" s="176">
        <f t="shared" ref="O26" si="12">M26*N26</f>
        <v>0</v>
      </c>
      <c r="P26" s="110" t="e">
        <f t="shared" ref="P26" si="13">J26/O26</f>
        <v>#DIV/0!</v>
      </c>
      <c r="Q26" s="60"/>
    </row>
    <row r="27" spans="1:21" s="1" customFormat="1" ht="408.6" customHeight="1">
      <c r="A27" s="140"/>
      <c r="B27" s="141"/>
      <c r="C27" s="158"/>
      <c r="D27" s="143"/>
      <c r="E27" s="221"/>
      <c r="F27" s="179"/>
      <c r="G27" s="162"/>
      <c r="H27" s="179"/>
      <c r="I27" s="164"/>
      <c r="J27" s="181"/>
      <c r="K27" s="72"/>
      <c r="L27" s="175"/>
      <c r="M27" s="175"/>
      <c r="N27" s="151"/>
      <c r="O27" s="177"/>
      <c r="P27" s="139"/>
      <c r="Q27" s="60"/>
    </row>
    <row r="28" spans="1:21" s="1" customFormat="1" ht="409.5" customHeight="1">
      <c r="A28" s="128">
        <f>A26+1</f>
        <v>2</v>
      </c>
      <c r="B28" s="129" t="s">
        <v>109</v>
      </c>
      <c r="C28" s="220" t="s">
        <v>110</v>
      </c>
      <c r="D28" s="131" t="s">
        <v>107</v>
      </c>
      <c r="E28" s="158" t="s">
        <v>111</v>
      </c>
      <c r="F28" s="191">
        <v>43900</v>
      </c>
      <c r="G28" s="222">
        <v>12</v>
      </c>
      <c r="H28" s="191">
        <f t="shared" ref="H28" si="14">F28-(F28*G28%)</f>
        <v>38632</v>
      </c>
      <c r="I28" s="209">
        <v>1</v>
      </c>
      <c r="J28" s="180" t="s">
        <v>112</v>
      </c>
      <c r="K28" s="72"/>
      <c r="L28" s="174">
        <f>(22381+1056+495+318)*1.09*0.5*1.95583</f>
        <v>25848.738237500002</v>
      </c>
      <c r="M28" s="174">
        <f t="shared" ref="M28" si="15">L28*1.1</f>
        <v>28433.612061250005</v>
      </c>
      <c r="N28" s="125">
        <f t="shared" ref="N28" si="16">I28</f>
        <v>1</v>
      </c>
      <c r="O28" s="176">
        <f t="shared" ref="O28" si="17">M28*N28</f>
        <v>28433.612061250005</v>
      </c>
      <c r="P28" s="110" t="e">
        <f t="shared" ref="P28" si="18">J28/O28</f>
        <v>#VALUE!</v>
      </c>
      <c r="Q28" s="60"/>
    </row>
    <row r="29" spans="1:21" s="1" customFormat="1" ht="297" customHeight="1">
      <c r="A29" s="140"/>
      <c r="B29" s="141"/>
      <c r="C29" s="158"/>
      <c r="D29" s="143"/>
      <c r="E29" s="221"/>
      <c r="F29" s="179"/>
      <c r="G29" s="162"/>
      <c r="H29" s="179"/>
      <c r="I29" s="164"/>
      <c r="J29" s="181"/>
      <c r="K29" s="72"/>
      <c r="L29" s="175"/>
      <c r="M29" s="175"/>
      <c r="N29" s="151"/>
      <c r="O29" s="177"/>
      <c r="P29" s="139"/>
      <c r="Q29" s="60"/>
    </row>
    <row r="30" spans="1:21" s="2" customFormat="1" ht="15.6" customHeight="1">
      <c r="B30" s="57"/>
      <c r="C30" s="57"/>
      <c r="D30" s="57"/>
      <c r="E30" s="57"/>
      <c r="F30" s="57"/>
      <c r="G30" s="10"/>
      <c r="H30" s="31"/>
      <c r="I30" s="9"/>
      <c r="L30" s="14"/>
      <c r="M30" s="14"/>
      <c r="N30" s="15"/>
      <c r="O30" s="14"/>
      <c r="P30" s="14"/>
    </row>
    <row r="31" spans="1:21" s="2" customFormat="1" ht="15.6" customHeight="1">
      <c r="B31" s="33"/>
      <c r="G31" s="7"/>
      <c r="I31" s="9"/>
      <c r="L31" s="14"/>
      <c r="M31" s="14"/>
      <c r="N31" s="15"/>
      <c r="O31" s="14"/>
      <c r="P31" s="14"/>
    </row>
    <row r="32" spans="1:21" s="2" customFormat="1" ht="15.6" customHeight="1">
      <c r="B32" s="6"/>
      <c r="G32" s="7"/>
      <c r="I32" s="9"/>
      <c r="L32" s="14"/>
      <c r="M32" s="14"/>
      <c r="N32" s="15"/>
      <c r="O32" s="14"/>
      <c r="P32" s="14"/>
    </row>
    <row r="33" spans="2:16" s="2" customFormat="1" ht="15.6" customHeight="1">
      <c r="B33" s="11"/>
      <c r="G33" s="7"/>
      <c r="I33" s="9"/>
      <c r="J33" s="5"/>
      <c r="L33" s="14"/>
      <c r="M33" s="14"/>
      <c r="N33" s="15"/>
      <c r="O33" s="14"/>
      <c r="P33" s="14"/>
    </row>
    <row r="34" spans="2:16" s="2" customFormat="1" ht="15.6" customHeight="1">
      <c r="B34" s="28"/>
      <c r="C34" s="28"/>
      <c r="E34" s="36"/>
      <c r="F34" s="28"/>
      <c r="G34" s="7"/>
      <c r="I34" s="9"/>
      <c r="J34" s="5"/>
      <c r="L34" s="14"/>
      <c r="M34" s="14"/>
      <c r="N34" s="15"/>
      <c r="O34" s="14"/>
      <c r="P34" s="14"/>
    </row>
    <row r="35" spans="2:16" s="2" customFormat="1" ht="15.6" customHeight="1">
      <c r="B35" s="4"/>
      <c r="C35" s="4"/>
      <c r="E35" s="37"/>
      <c r="F35" s="4"/>
      <c r="G35" s="7"/>
      <c r="I35" s="9"/>
      <c r="J35" s="5"/>
      <c r="L35" s="14"/>
      <c r="M35" s="14"/>
      <c r="N35" s="15"/>
      <c r="O35" s="14"/>
      <c r="P35" s="14"/>
    </row>
    <row r="36" spans="2:16" s="2" customFormat="1" ht="15.6" customHeight="1">
      <c r="B36" s="4"/>
      <c r="C36" s="4"/>
      <c r="E36" s="37"/>
      <c r="F36" s="4"/>
      <c r="G36" s="7"/>
      <c r="I36" s="9"/>
      <c r="J36" s="5"/>
      <c r="L36" s="14"/>
      <c r="M36" s="14"/>
      <c r="N36" s="15"/>
      <c r="O36" s="14"/>
      <c r="P36" s="14"/>
    </row>
    <row r="37" spans="2:16" s="2" customFormat="1">
      <c r="G37" s="7"/>
      <c r="I37" s="9"/>
      <c r="J37" s="5"/>
      <c r="L37" s="14"/>
      <c r="M37" s="14"/>
      <c r="N37" s="15"/>
      <c r="O37" s="14"/>
      <c r="P37" s="14"/>
    </row>
    <row r="38" spans="2:16" s="2" customFormat="1">
      <c r="L38" s="14"/>
      <c r="M38" s="14"/>
      <c r="N38" s="15"/>
      <c r="O38" s="14"/>
      <c r="P38" s="14"/>
    </row>
    <row r="39" spans="2:16" s="2" customFormat="1">
      <c r="L39" s="14"/>
      <c r="M39" s="14"/>
      <c r="N39" s="15"/>
      <c r="O39" s="14"/>
      <c r="P39" s="14"/>
    </row>
    <row r="40" spans="2:16" s="2" customFormat="1">
      <c r="L40"/>
      <c r="M40"/>
      <c r="N40" s="12"/>
      <c r="O40"/>
      <c r="P40"/>
    </row>
  </sheetData>
  <mergeCells count="85">
    <mergeCell ref="A3:J3"/>
    <mergeCell ref="B25:F25"/>
    <mergeCell ref="A8:A9"/>
    <mergeCell ref="B8:B9"/>
    <mergeCell ref="C8:C9"/>
    <mergeCell ref="D8:D9"/>
    <mergeCell ref="E8:E9"/>
    <mergeCell ref="F8:F9"/>
    <mergeCell ref="G8:G9"/>
    <mergeCell ref="H8:H9"/>
    <mergeCell ref="O8:O9"/>
    <mergeCell ref="P8:P9"/>
    <mergeCell ref="Q8:Q9"/>
    <mergeCell ref="A10:A11"/>
    <mergeCell ref="B10:B11"/>
    <mergeCell ref="C10:C11"/>
    <mergeCell ref="D10:D11"/>
    <mergeCell ref="E10:E11"/>
    <mergeCell ref="F10:F11"/>
    <mergeCell ref="G10:G11"/>
    <mergeCell ref="I8:I9"/>
    <mergeCell ref="J8:J9"/>
    <mergeCell ref="K8:K9"/>
    <mergeCell ref="L8:L9"/>
    <mergeCell ref="M8:M9"/>
    <mergeCell ref="N8:N9"/>
    <mergeCell ref="Q10:Q11"/>
    <mergeCell ref="A12:A13"/>
    <mergeCell ref="B12:B13"/>
    <mergeCell ref="C12:C13"/>
    <mergeCell ref="D12:D13"/>
    <mergeCell ref="E12:E13"/>
    <mergeCell ref="F12:F13"/>
    <mergeCell ref="H10:H11"/>
    <mergeCell ref="I10:I11"/>
    <mergeCell ref="J10:J11"/>
    <mergeCell ref="K10:K11"/>
    <mergeCell ref="L10:L11"/>
    <mergeCell ref="M10:M11"/>
    <mergeCell ref="K12:K13"/>
    <mergeCell ref="L12:L13"/>
    <mergeCell ref="N10:N11"/>
    <mergeCell ref="O10:O11"/>
    <mergeCell ref="P10:P11"/>
    <mergeCell ref="A24:J24"/>
    <mergeCell ref="G12:G13"/>
    <mergeCell ref="H12:H13"/>
    <mergeCell ref="I12:I13"/>
    <mergeCell ref="J12:J13"/>
    <mergeCell ref="M12:M13"/>
    <mergeCell ref="N12:N13"/>
    <mergeCell ref="O12:O13"/>
    <mergeCell ref="P12:P13"/>
    <mergeCell ref="Q12:Q13"/>
    <mergeCell ref="I26:I27"/>
    <mergeCell ref="J26:J27"/>
    <mergeCell ref="L26:L27"/>
    <mergeCell ref="M26:M27"/>
    <mergeCell ref="A26:A27"/>
    <mergeCell ref="B26:B27"/>
    <mergeCell ref="C26:C27"/>
    <mergeCell ref="D26:D27"/>
    <mergeCell ref="E26:E27"/>
    <mergeCell ref="F26:F27"/>
    <mergeCell ref="E28:E29"/>
    <mergeCell ref="F28:F29"/>
    <mergeCell ref="G28:G29"/>
    <mergeCell ref="G26:G27"/>
    <mergeCell ref="H26:H27"/>
    <mergeCell ref="O28:O29"/>
    <mergeCell ref="P28:P29"/>
    <mergeCell ref="A16:J16"/>
    <mergeCell ref="H28:H29"/>
    <mergeCell ref="I28:I29"/>
    <mergeCell ref="J28:J29"/>
    <mergeCell ref="L28:L29"/>
    <mergeCell ref="M28:M29"/>
    <mergeCell ref="N28:N29"/>
    <mergeCell ref="N26:N27"/>
    <mergeCell ref="O26:O27"/>
    <mergeCell ref="P26:P27"/>
    <mergeCell ref="A28:A29"/>
    <mergeCell ref="B28:B29"/>
    <mergeCell ref="C28:C29"/>
    <mergeCell ref="D28:D29"/>
  </mergeCells>
  <pageMargins left="0.43307086614173229" right="0.43307086614173229" top="0.74803149606299213" bottom="0.55118110236220474" header="0.31496062992125984" footer="0.31496062992125984"/>
  <pageSetup paperSize="9" scale="65" fitToHeight="0" orientation="portrait" r:id="rId1"/>
  <headerFooter>
    <oddFooter>&amp;CСтаница &amp;P от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6B23-3417-4A19-A5A5-4E316DAE215F}">
  <sheetPr>
    <pageSetUpPr fitToPage="1"/>
  </sheetPr>
  <dimension ref="A1:U32"/>
  <sheetViews>
    <sheetView tabSelected="1" view="pageBreakPreview" topLeftCell="A16" zoomScale="55" zoomScaleNormal="55" zoomScaleSheetLayoutView="55" workbookViewId="0">
      <selection activeCell="K16" sqref="K16:K17"/>
    </sheetView>
  </sheetViews>
  <sheetFormatPr defaultRowHeight="14.4"/>
  <cols>
    <col min="1" max="1" width="4" style="2" customWidth="1"/>
    <col min="2" max="2" width="52.6640625" style="3" customWidth="1"/>
    <col min="3" max="3" width="13.44140625" style="2" bestFit="1" customWidth="1"/>
    <col min="4" max="4" width="11.6640625" style="2" customWidth="1"/>
    <col min="5" max="5" width="14.5546875" style="2" customWidth="1"/>
    <col min="6" max="6" width="12.88671875" style="2" customWidth="1"/>
    <col min="7" max="7" width="5.6640625" style="2" customWidth="1"/>
    <col min="8" max="8" width="12" style="2" bestFit="1" customWidth="1"/>
    <col min="9" max="9" width="4" style="2" bestFit="1" customWidth="1"/>
    <col min="10" max="10" width="13.109375" style="2" customWidth="1"/>
    <col min="11" max="11" width="13.44140625" customWidth="1"/>
    <col min="12" max="12" width="14.5546875" hidden="1" customWidth="1"/>
    <col min="13" max="13" width="16.109375" hidden="1" customWidth="1"/>
    <col min="14" max="14" width="7.88671875" style="12" hidden="1" customWidth="1"/>
    <col min="15" max="15" width="12.88671875" hidden="1" customWidth="1"/>
    <col min="16" max="16" width="13.33203125" hidden="1" customWidth="1"/>
  </cols>
  <sheetData>
    <row r="1" spans="1:21">
      <c r="A1" s="49"/>
      <c r="B1" s="50"/>
      <c r="C1" s="51"/>
      <c r="D1" s="49"/>
      <c r="E1" s="49"/>
      <c r="F1" s="49"/>
      <c r="G1" s="49"/>
      <c r="H1" s="49"/>
      <c r="I1" s="49"/>
      <c r="J1" s="49"/>
      <c r="K1" s="2"/>
      <c r="L1" s="2"/>
      <c r="M1" s="2"/>
      <c r="N1" s="2"/>
      <c r="O1" s="2"/>
      <c r="P1" s="2"/>
      <c r="Q1" s="2"/>
      <c r="U1" s="12"/>
    </row>
    <row r="2" spans="1:21">
      <c r="A2" s="49"/>
      <c r="B2" s="50"/>
      <c r="C2" s="51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U2" s="12"/>
    </row>
    <row r="3" spans="1:21" ht="15.75" customHeight="1">
      <c r="A3" s="153" t="s">
        <v>19</v>
      </c>
      <c r="B3" s="153"/>
      <c r="C3" s="153"/>
      <c r="D3" s="153"/>
      <c r="E3" s="153"/>
      <c r="F3" s="153"/>
      <c r="G3" s="153"/>
      <c r="H3" s="153"/>
      <c r="I3" s="153"/>
      <c r="J3" s="153"/>
      <c r="K3" s="38"/>
      <c r="L3" s="38"/>
      <c r="M3" s="38"/>
      <c r="N3" s="38"/>
      <c r="O3" s="38"/>
      <c r="P3" s="38"/>
      <c r="Q3" s="38"/>
      <c r="U3" s="12"/>
    </row>
    <row r="4" spans="1:21" ht="15.7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38"/>
      <c r="L4" s="38"/>
      <c r="M4" s="38"/>
      <c r="N4" s="38"/>
      <c r="O4" s="38"/>
      <c r="P4" s="38"/>
      <c r="Q4" s="38"/>
      <c r="U4" s="12"/>
    </row>
    <row r="5" spans="1:21">
      <c r="A5" s="49"/>
      <c r="B5" s="52"/>
      <c r="C5" s="51"/>
      <c r="D5" s="49"/>
      <c r="E5" s="49"/>
      <c r="F5" s="49"/>
      <c r="G5" s="49"/>
      <c r="H5" s="49"/>
      <c r="I5" s="49"/>
      <c r="J5" s="49"/>
      <c r="K5" s="2"/>
      <c r="L5" s="2"/>
      <c r="M5" s="2"/>
      <c r="N5" s="2"/>
      <c r="O5" s="2"/>
      <c r="P5" s="2"/>
      <c r="Q5" s="2"/>
      <c r="U5" s="12"/>
    </row>
    <row r="6" spans="1:21">
      <c r="A6" s="53"/>
      <c r="B6" s="54"/>
      <c r="C6" s="51"/>
      <c r="D6" s="53"/>
      <c r="E6" s="53"/>
      <c r="F6" s="53"/>
      <c r="G6" s="53"/>
      <c r="H6" s="53"/>
      <c r="I6" s="53"/>
      <c r="J6" s="53"/>
      <c r="K6" s="29"/>
      <c r="L6" s="29"/>
      <c r="M6" s="29"/>
      <c r="N6" s="29"/>
      <c r="O6" s="29"/>
      <c r="P6" s="29"/>
      <c r="Q6" s="29"/>
      <c r="U6" s="12"/>
    </row>
    <row r="7" spans="1:21" ht="6" customHeight="1" thickBot="1">
      <c r="B7" s="6"/>
      <c r="C7"/>
    </row>
    <row r="8" spans="1:21" s="1" customFormat="1" ht="39.75" customHeight="1" thickBot="1">
      <c r="A8" s="21" t="s">
        <v>0</v>
      </c>
      <c r="B8" s="22" t="s">
        <v>1</v>
      </c>
      <c r="C8" s="23" t="s">
        <v>2</v>
      </c>
      <c r="D8" s="24" t="s">
        <v>6</v>
      </c>
      <c r="E8" s="23" t="s">
        <v>3</v>
      </c>
      <c r="F8" s="24" t="s">
        <v>14</v>
      </c>
      <c r="G8" s="25" t="s">
        <v>4</v>
      </c>
      <c r="H8" s="24" t="s">
        <v>12</v>
      </c>
      <c r="I8" s="25" t="s">
        <v>5</v>
      </c>
      <c r="J8" s="26" t="s">
        <v>13</v>
      </c>
      <c r="K8"/>
      <c r="L8" s="13" t="s">
        <v>7</v>
      </c>
      <c r="M8" s="13" t="s">
        <v>8</v>
      </c>
      <c r="N8" s="13" t="s">
        <v>9</v>
      </c>
      <c r="O8" s="13" t="s">
        <v>10</v>
      </c>
      <c r="P8" s="13" t="s">
        <v>11</v>
      </c>
      <c r="Q8"/>
      <c r="R8"/>
      <c r="S8"/>
      <c r="T8"/>
    </row>
    <row r="9" spans="1:21" ht="304.8" customHeight="1" thickTop="1">
      <c r="A9" s="228">
        <v>1</v>
      </c>
      <c r="B9" s="229" t="s">
        <v>114</v>
      </c>
      <c r="C9" s="73" t="s">
        <v>115</v>
      </c>
      <c r="D9" s="230" t="s">
        <v>116</v>
      </c>
      <c r="E9" s="85" t="s">
        <v>117</v>
      </c>
      <c r="F9" s="71"/>
      <c r="G9" s="231"/>
      <c r="H9" s="71"/>
      <c r="I9" s="232"/>
      <c r="J9" s="88"/>
      <c r="L9" s="39">
        <f>1200*0.6*0.95*0.95</f>
        <v>649.79999999999995</v>
      </c>
      <c r="M9" s="39">
        <f t="shared" ref="M9:M16" si="0">L9*1.1</f>
        <v>714.78</v>
      </c>
      <c r="N9" s="34">
        <f t="shared" ref="N9:N16" si="1">I9</f>
        <v>0</v>
      </c>
      <c r="O9" s="40">
        <f t="shared" ref="O9:O16" si="2">M9*N9</f>
        <v>0</v>
      </c>
      <c r="P9" s="35" t="e">
        <f t="shared" ref="P9:P16" si="3">J9/O9</f>
        <v>#DIV/0!</v>
      </c>
    </row>
    <row r="10" spans="1:21" ht="286.8" customHeight="1">
      <c r="A10" s="228">
        <f>A9+1</f>
        <v>2</v>
      </c>
      <c r="B10" s="229" t="s">
        <v>118</v>
      </c>
      <c r="C10" s="73" t="s">
        <v>119</v>
      </c>
      <c r="D10" s="230" t="s">
        <v>116</v>
      </c>
      <c r="E10" s="85" t="s">
        <v>120</v>
      </c>
      <c r="F10" s="71"/>
      <c r="G10" s="231"/>
      <c r="H10" s="71"/>
      <c r="I10" s="232"/>
      <c r="J10" s="88"/>
      <c r="L10" s="39">
        <f>1336*0.6*0.95*0.95</f>
        <v>723.44399999999996</v>
      </c>
      <c r="M10" s="39">
        <f t="shared" si="0"/>
        <v>795.78840000000002</v>
      </c>
      <c r="N10" s="34">
        <f t="shared" si="1"/>
        <v>0</v>
      </c>
      <c r="O10" s="40">
        <f t="shared" si="2"/>
        <v>0</v>
      </c>
      <c r="P10" s="35" t="e">
        <f t="shared" si="3"/>
        <v>#DIV/0!</v>
      </c>
    </row>
    <row r="11" spans="1:21" ht="400.8" customHeight="1">
      <c r="A11" s="228">
        <f t="shared" ref="A11:A14" si="4">A10+1</f>
        <v>3</v>
      </c>
      <c r="B11" s="229" t="s">
        <v>121</v>
      </c>
      <c r="C11" s="100" t="s">
        <v>119</v>
      </c>
      <c r="D11" s="230" t="s">
        <v>116</v>
      </c>
      <c r="E11" s="85" t="s">
        <v>122</v>
      </c>
      <c r="F11" s="71"/>
      <c r="G11" s="231"/>
      <c r="H11" s="71"/>
      <c r="I11" s="232"/>
      <c r="J11" s="88"/>
      <c r="L11" s="39">
        <f>1542*0.6*0.95*0.95</f>
        <v>834.99299999999994</v>
      </c>
      <c r="M11" s="39">
        <f t="shared" si="0"/>
        <v>918.4923</v>
      </c>
      <c r="N11" s="34">
        <f t="shared" si="1"/>
        <v>0</v>
      </c>
      <c r="O11" s="40">
        <f t="shared" si="2"/>
        <v>0</v>
      </c>
      <c r="P11" s="35" t="e">
        <f t="shared" si="3"/>
        <v>#DIV/0!</v>
      </c>
    </row>
    <row r="12" spans="1:21" ht="400.8" customHeight="1">
      <c r="A12" s="228">
        <f t="shared" si="4"/>
        <v>4</v>
      </c>
      <c r="B12" s="229" t="s">
        <v>123</v>
      </c>
      <c r="C12" s="100" t="s">
        <v>124</v>
      </c>
      <c r="D12" s="230" t="s">
        <v>116</v>
      </c>
      <c r="E12" s="85" t="s">
        <v>122</v>
      </c>
      <c r="F12" s="71"/>
      <c r="G12" s="231"/>
      <c r="H12" s="71"/>
      <c r="I12" s="232"/>
      <c r="J12" s="88"/>
      <c r="L12" s="39">
        <f>1740*0.6*0.95*0.95</f>
        <v>942.20999999999992</v>
      </c>
      <c r="M12" s="39">
        <f t="shared" si="0"/>
        <v>1036.431</v>
      </c>
      <c r="N12" s="34">
        <f t="shared" si="1"/>
        <v>0</v>
      </c>
      <c r="O12" s="40">
        <f t="shared" si="2"/>
        <v>0</v>
      </c>
      <c r="P12" s="35" t="e">
        <f t="shared" si="3"/>
        <v>#DIV/0!</v>
      </c>
    </row>
    <row r="13" spans="1:21" ht="220.2" customHeight="1">
      <c r="A13" s="228">
        <f t="shared" si="4"/>
        <v>5</v>
      </c>
      <c r="B13" s="229" t="s">
        <v>125</v>
      </c>
      <c r="C13" s="100" t="s">
        <v>98</v>
      </c>
      <c r="D13" s="230" t="s">
        <v>116</v>
      </c>
      <c r="E13" s="85" t="s">
        <v>126</v>
      </c>
      <c r="F13" s="71"/>
      <c r="G13" s="233"/>
      <c r="H13" s="71"/>
      <c r="I13" s="232"/>
      <c r="J13" s="88"/>
      <c r="L13" s="39">
        <f>2290*0.6*0.95*0.95</f>
        <v>1240.0349999999999</v>
      </c>
      <c r="M13" s="39">
        <f t="shared" si="0"/>
        <v>1364.0384999999999</v>
      </c>
      <c r="N13" s="34">
        <f t="shared" si="1"/>
        <v>0</v>
      </c>
      <c r="O13" s="40">
        <f t="shared" si="2"/>
        <v>0</v>
      </c>
      <c r="P13" s="35" t="e">
        <f t="shared" si="3"/>
        <v>#DIV/0!</v>
      </c>
    </row>
    <row r="14" spans="1:21" ht="408.6" customHeight="1">
      <c r="A14" s="228">
        <f t="shared" si="4"/>
        <v>6</v>
      </c>
      <c r="B14" s="229" t="s">
        <v>127</v>
      </c>
      <c r="C14" s="100" t="s">
        <v>124</v>
      </c>
      <c r="D14" s="230" t="s">
        <v>116</v>
      </c>
      <c r="E14" s="85" t="s">
        <v>128</v>
      </c>
      <c r="F14" s="71"/>
      <c r="G14" s="231"/>
      <c r="H14" s="71"/>
      <c r="I14" s="232"/>
      <c r="J14" s="88"/>
      <c r="L14" s="39">
        <f>4200*0.6*0.95*0.95</f>
        <v>2274.2999999999997</v>
      </c>
      <c r="M14" s="39">
        <f t="shared" si="0"/>
        <v>2501.73</v>
      </c>
      <c r="N14" s="34">
        <f t="shared" si="1"/>
        <v>0</v>
      </c>
      <c r="O14" s="40">
        <f t="shared" si="2"/>
        <v>0</v>
      </c>
      <c r="P14" s="35" t="e">
        <f t="shared" si="3"/>
        <v>#DIV/0!</v>
      </c>
    </row>
    <row r="15" spans="1:21" ht="408.6" customHeight="1">
      <c r="A15" s="228">
        <f t="shared" ref="A15:A16" si="5">A14+1</f>
        <v>7</v>
      </c>
      <c r="B15" s="229" t="s">
        <v>129</v>
      </c>
      <c r="C15" s="100" t="s">
        <v>130</v>
      </c>
      <c r="D15" s="230" t="s">
        <v>116</v>
      </c>
      <c r="E15" s="85" t="s">
        <v>131</v>
      </c>
      <c r="F15" s="71"/>
      <c r="G15" s="231"/>
      <c r="H15" s="71"/>
      <c r="I15" s="232"/>
      <c r="J15" s="88"/>
      <c r="L15" s="39">
        <f>7128*0.6*0.95*0.95</f>
        <v>3859.8119999999999</v>
      </c>
      <c r="M15" s="39">
        <f t="shared" si="0"/>
        <v>4245.7932000000001</v>
      </c>
      <c r="N15" s="34">
        <f t="shared" si="1"/>
        <v>0</v>
      </c>
      <c r="O15" s="40">
        <f t="shared" si="2"/>
        <v>0</v>
      </c>
      <c r="P15" s="35" t="e">
        <f t="shared" si="3"/>
        <v>#DIV/0!</v>
      </c>
    </row>
    <row r="16" spans="1:21" ht="408.6" customHeight="1">
      <c r="A16" s="234">
        <f t="shared" si="5"/>
        <v>8</v>
      </c>
      <c r="B16" s="235" t="s">
        <v>132</v>
      </c>
      <c r="C16" s="157" t="s">
        <v>133</v>
      </c>
      <c r="D16" s="236" t="s">
        <v>116</v>
      </c>
      <c r="E16" s="237" t="s">
        <v>134</v>
      </c>
      <c r="F16" s="160">
        <v>52000</v>
      </c>
      <c r="G16" s="238"/>
      <c r="H16" s="160"/>
      <c r="I16" s="239"/>
      <c r="J16" s="172"/>
      <c r="K16" s="138"/>
      <c r="L16" s="240">
        <f>(38000+18534)*0.6*0.95*0.95</f>
        <v>30613.161</v>
      </c>
      <c r="M16" s="240">
        <f t="shared" si="0"/>
        <v>33674.477100000004</v>
      </c>
      <c r="N16" s="167">
        <f t="shared" si="1"/>
        <v>0</v>
      </c>
      <c r="O16" s="241">
        <f t="shared" si="2"/>
        <v>0</v>
      </c>
      <c r="P16" s="154" t="e">
        <f t="shared" si="3"/>
        <v>#DIV/0!</v>
      </c>
    </row>
    <row r="17" spans="1:21" ht="214.2" customHeight="1">
      <c r="A17" s="242"/>
      <c r="B17" s="243"/>
      <c r="C17" s="158"/>
      <c r="D17" s="244"/>
      <c r="E17" s="245"/>
      <c r="F17" s="145"/>
      <c r="G17" s="246"/>
      <c r="H17" s="145"/>
      <c r="I17" s="247"/>
      <c r="J17" s="173"/>
      <c r="K17" s="138"/>
      <c r="L17" s="150"/>
      <c r="M17" s="150"/>
      <c r="N17" s="151"/>
      <c r="O17" s="152"/>
      <c r="P17" s="139"/>
    </row>
    <row r="18" spans="1:21">
      <c r="I18" s="20"/>
      <c r="J18" s="41"/>
      <c r="L18" s="16"/>
      <c r="M18" s="16"/>
      <c r="N18" s="17"/>
      <c r="O18" s="18"/>
      <c r="P18" s="19"/>
    </row>
    <row r="19" spans="1:21" s="2" customFormat="1">
      <c r="B19" s="8"/>
      <c r="D19"/>
      <c r="G19" s="7"/>
      <c r="I19" s="20"/>
      <c r="J19" s="41"/>
      <c r="L19" s="16"/>
      <c r="M19" s="16"/>
      <c r="N19" s="17"/>
      <c r="O19" s="18"/>
      <c r="P19" s="19"/>
    </row>
    <row r="20" spans="1:21" ht="15.75" customHeight="1">
      <c r="A20" s="153" t="s">
        <v>135</v>
      </c>
      <c r="B20" s="153"/>
      <c r="C20" s="153"/>
      <c r="D20" s="153"/>
      <c r="E20" s="153"/>
      <c r="F20" s="153"/>
      <c r="G20" s="153"/>
      <c r="H20" s="153"/>
      <c r="I20" s="153"/>
      <c r="J20" s="153"/>
      <c r="K20" s="38"/>
      <c r="L20" s="38"/>
      <c r="M20" s="38"/>
      <c r="N20" s="38"/>
      <c r="O20" s="38"/>
      <c r="P20" s="38"/>
      <c r="Q20" s="38"/>
      <c r="U20" s="12"/>
    </row>
    <row r="21" spans="1:21" s="2" customFormat="1" ht="15.6" customHeight="1">
      <c r="B21" s="207"/>
      <c r="C21" s="207"/>
      <c r="D21" s="207"/>
      <c r="E21" s="207"/>
      <c r="F21" s="207"/>
      <c r="G21" s="10"/>
      <c r="H21" s="31"/>
      <c r="I21" s="9"/>
      <c r="L21" s="14"/>
      <c r="M21" s="14"/>
      <c r="N21" s="15"/>
      <c r="O21" s="14"/>
      <c r="P21" s="14"/>
    </row>
    <row r="22" spans="1:21" s="2" customFormat="1" ht="15.6" customHeight="1">
      <c r="B22" s="57"/>
      <c r="C22" s="57"/>
      <c r="D22" s="57"/>
      <c r="E22" s="57"/>
      <c r="F22" s="57"/>
      <c r="G22" s="10"/>
      <c r="H22" s="31"/>
      <c r="I22" s="9"/>
      <c r="L22" s="14"/>
      <c r="M22" s="14"/>
      <c r="N22" s="15"/>
      <c r="O22" s="14"/>
      <c r="P22" s="14"/>
    </row>
    <row r="23" spans="1:21" s="2" customFormat="1" ht="15.6" customHeight="1">
      <c r="B23" s="33"/>
      <c r="G23" s="7"/>
      <c r="I23" s="9"/>
      <c r="L23" s="14"/>
      <c r="M23" s="14"/>
      <c r="N23" s="15"/>
      <c r="O23" s="14"/>
      <c r="P23" s="14"/>
    </row>
    <row r="24" spans="1:21" s="2" customFormat="1" ht="15.6" customHeight="1">
      <c r="B24" s="6"/>
      <c r="G24" s="7"/>
      <c r="I24" s="9"/>
      <c r="L24" s="14"/>
      <c r="M24" s="14"/>
      <c r="N24" s="15"/>
      <c r="O24" s="14"/>
      <c r="P24" s="14"/>
    </row>
    <row r="25" spans="1:21" s="2" customFormat="1" ht="15.6" customHeight="1">
      <c r="B25" s="11"/>
      <c r="G25" s="7"/>
      <c r="I25" s="9"/>
      <c r="J25" s="5"/>
      <c r="L25" s="14"/>
      <c r="M25" s="14"/>
      <c r="N25" s="15"/>
      <c r="O25" s="14"/>
      <c r="P25" s="14"/>
    </row>
    <row r="26" spans="1:21" s="2" customFormat="1" ht="15.6" customHeight="1">
      <c r="B26" s="28"/>
      <c r="C26" s="28"/>
      <c r="E26" s="36"/>
      <c r="F26" s="28"/>
      <c r="G26" s="7"/>
      <c r="I26" s="9"/>
      <c r="J26" s="5"/>
      <c r="L26" s="14"/>
      <c r="M26" s="14"/>
      <c r="N26" s="15"/>
      <c r="O26" s="14"/>
      <c r="P26" s="14"/>
    </row>
    <row r="27" spans="1:21" s="2" customFormat="1" ht="15.6" customHeight="1">
      <c r="B27" s="4"/>
      <c r="C27" s="4"/>
      <c r="E27" s="37"/>
      <c r="F27" s="4"/>
      <c r="G27" s="7"/>
      <c r="I27" s="9"/>
      <c r="J27" s="5"/>
      <c r="L27" s="14"/>
      <c r="M27" s="14"/>
      <c r="N27" s="15"/>
      <c r="O27" s="14"/>
      <c r="P27" s="14"/>
    </row>
    <row r="28" spans="1:21" s="2" customFormat="1" ht="15.6" customHeight="1">
      <c r="B28" s="4"/>
      <c r="C28" s="4"/>
      <c r="E28" s="37"/>
      <c r="F28" s="4"/>
      <c r="G28" s="7"/>
      <c r="I28" s="9"/>
      <c r="J28" s="5"/>
      <c r="L28" s="14"/>
      <c r="M28" s="14"/>
      <c r="N28" s="15"/>
      <c r="O28" s="14"/>
      <c r="P28" s="14"/>
    </row>
    <row r="29" spans="1:21" s="2" customFormat="1">
      <c r="G29" s="7"/>
      <c r="I29" s="9"/>
      <c r="J29" s="5"/>
      <c r="L29" s="14"/>
      <c r="M29" s="14"/>
      <c r="N29" s="15"/>
      <c r="O29" s="14"/>
      <c r="P29" s="14"/>
    </row>
    <row r="30" spans="1:21" s="2" customFormat="1">
      <c r="L30" s="14"/>
      <c r="M30" s="14"/>
      <c r="N30" s="15"/>
      <c r="O30" s="14"/>
      <c r="P30" s="14"/>
    </row>
    <row r="31" spans="1:21" s="2" customFormat="1">
      <c r="L31" s="14"/>
      <c r="M31" s="14"/>
      <c r="N31" s="15"/>
      <c r="O31" s="14"/>
      <c r="P31" s="14"/>
    </row>
    <row r="32" spans="1:21" s="2" customFormat="1">
      <c r="L32"/>
      <c r="M32"/>
      <c r="N32" s="12"/>
      <c r="O32"/>
      <c r="P32"/>
    </row>
  </sheetData>
  <mergeCells count="19">
    <mergeCell ref="P16:P17"/>
    <mergeCell ref="A20:J20"/>
    <mergeCell ref="K16:K17"/>
    <mergeCell ref="L16:L17"/>
    <mergeCell ref="M16:M17"/>
    <mergeCell ref="N16:N17"/>
    <mergeCell ref="O16:O17"/>
    <mergeCell ref="A3:J3"/>
    <mergeCell ref="B21:F21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</mergeCells>
  <pageMargins left="0.43307086614173229" right="0.43307086614173229" top="0.74803149606299213" bottom="0.55118110236220474" header="0.31496062992125984" footer="0.31496062992125984"/>
  <pageSetup paperSize="9" scale="65" fitToHeight="0" orientation="portrait" r:id="rId1"/>
  <headerFooter>
    <oddFooter>&amp;CСтаница &amp;P от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18E3-C6F3-44F2-9347-E0C24E10E11B}">
  <sheetPr>
    <pageSetUpPr fitToPage="1"/>
  </sheetPr>
  <dimension ref="A1:U23"/>
  <sheetViews>
    <sheetView view="pageBreakPreview" zoomScale="55" zoomScaleNormal="55" zoomScaleSheetLayoutView="55" workbookViewId="0">
      <selection activeCell="F18" sqref="F18"/>
    </sheetView>
  </sheetViews>
  <sheetFormatPr defaultRowHeight="14.4"/>
  <cols>
    <col min="1" max="1" width="4" style="2" customWidth="1"/>
    <col min="2" max="2" width="52.6640625" style="3" customWidth="1"/>
    <col min="3" max="3" width="13.44140625" style="2" bestFit="1" customWidth="1"/>
    <col min="4" max="4" width="11.6640625" style="2" customWidth="1"/>
    <col min="5" max="5" width="14.5546875" style="2" customWidth="1"/>
    <col min="6" max="6" width="12.88671875" style="2" customWidth="1"/>
    <col min="7" max="7" width="5.6640625" style="2" customWidth="1"/>
    <col min="8" max="8" width="12" style="2" bestFit="1" customWidth="1"/>
    <col min="9" max="9" width="4" style="2" bestFit="1" customWidth="1"/>
    <col min="10" max="10" width="13.109375" style="2" customWidth="1"/>
    <col min="11" max="11" width="13.44140625" customWidth="1"/>
    <col min="12" max="12" width="14.5546875" hidden="1" customWidth="1"/>
    <col min="13" max="13" width="16.109375" hidden="1" customWidth="1"/>
    <col min="14" max="14" width="7.88671875" style="12" hidden="1" customWidth="1"/>
    <col min="15" max="15" width="12.88671875" hidden="1" customWidth="1"/>
    <col min="16" max="16" width="13.33203125" hidden="1" customWidth="1"/>
  </cols>
  <sheetData>
    <row r="1" spans="1:21">
      <c r="A1" s="49"/>
      <c r="B1" s="50"/>
      <c r="C1" s="51"/>
      <c r="D1" s="49"/>
      <c r="E1" s="49"/>
      <c r="F1" s="49"/>
      <c r="G1" s="49"/>
      <c r="H1" s="49"/>
      <c r="I1" s="49"/>
      <c r="J1" s="49"/>
      <c r="K1" s="2"/>
      <c r="L1" s="2"/>
      <c r="M1" s="2"/>
      <c r="N1" s="2"/>
      <c r="O1" s="2"/>
      <c r="P1" s="2"/>
      <c r="Q1" s="2"/>
      <c r="U1" s="12"/>
    </row>
    <row r="2" spans="1:21">
      <c r="A2" s="49"/>
      <c r="B2" s="50"/>
      <c r="C2" s="51"/>
      <c r="D2" s="49"/>
      <c r="E2" s="49"/>
      <c r="F2" s="49"/>
      <c r="G2" s="49"/>
      <c r="H2" s="49"/>
      <c r="I2" s="49"/>
      <c r="J2" s="49"/>
      <c r="K2" s="2"/>
      <c r="L2" s="2"/>
      <c r="M2" s="2"/>
      <c r="N2" s="2"/>
      <c r="O2" s="2"/>
      <c r="P2" s="2"/>
      <c r="Q2" s="2"/>
      <c r="U2" s="12"/>
    </row>
    <row r="3" spans="1:21" ht="15.75" customHeight="1">
      <c r="A3" s="153" t="s">
        <v>19</v>
      </c>
      <c r="B3" s="153"/>
      <c r="C3" s="153"/>
      <c r="D3" s="153"/>
      <c r="E3" s="153"/>
      <c r="F3" s="153"/>
      <c r="G3" s="153"/>
      <c r="H3" s="153"/>
      <c r="I3" s="153"/>
      <c r="J3" s="153"/>
      <c r="K3" s="38"/>
      <c r="L3" s="38"/>
      <c r="M3" s="38"/>
      <c r="N3" s="38"/>
      <c r="O3" s="38"/>
      <c r="P3" s="38"/>
      <c r="Q3" s="38"/>
      <c r="U3" s="12"/>
    </row>
    <row r="4" spans="1:21" ht="15.7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38"/>
      <c r="L4" s="38"/>
      <c r="M4" s="38"/>
      <c r="N4" s="38"/>
      <c r="O4" s="38"/>
      <c r="P4" s="38"/>
      <c r="Q4" s="38"/>
      <c r="U4" s="12"/>
    </row>
    <row r="5" spans="1:21">
      <c r="A5" s="49"/>
      <c r="B5" s="52"/>
      <c r="C5" s="51"/>
      <c r="D5" s="49"/>
      <c r="E5" s="49"/>
      <c r="F5" s="49"/>
      <c r="G5" s="49"/>
      <c r="H5" s="49"/>
      <c r="I5" s="49"/>
      <c r="J5" s="49"/>
      <c r="K5" s="2"/>
      <c r="L5" s="2"/>
      <c r="M5" s="2"/>
      <c r="N5" s="2"/>
      <c r="O5" s="2"/>
      <c r="P5" s="2"/>
      <c r="Q5" s="2"/>
      <c r="U5" s="12"/>
    </row>
    <row r="6" spans="1:21">
      <c r="A6" s="53"/>
      <c r="B6" s="54"/>
      <c r="C6" s="51"/>
      <c r="D6" s="53"/>
      <c r="E6" s="53"/>
      <c r="F6" s="53"/>
      <c r="G6" s="53"/>
      <c r="H6" s="53"/>
      <c r="I6" s="53"/>
      <c r="J6" s="53"/>
      <c r="K6" s="29"/>
      <c r="L6" s="29"/>
      <c r="M6" s="29"/>
      <c r="N6" s="29"/>
      <c r="O6" s="29"/>
      <c r="P6" s="29"/>
      <c r="Q6" s="29"/>
      <c r="U6" s="12"/>
    </row>
    <row r="7" spans="1:21" ht="6" customHeight="1" thickBot="1">
      <c r="B7" s="6"/>
      <c r="C7"/>
    </row>
    <row r="8" spans="1:21" s="1" customFormat="1" ht="39.75" customHeight="1" thickBot="1">
      <c r="A8" s="21" t="s">
        <v>0</v>
      </c>
      <c r="B8" s="22" t="s">
        <v>1</v>
      </c>
      <c r="C8" s="23" t="s">
        <v>2</v>
      </c>
      <c r="D8" s="24" t="s">
        <v>6</v>
      </c>
      <c r="E8" s="23" t="s">
        <v>3</v>
      </c>
      <c r="F8" s="24" t="s">
        <v>14</v>
      </c>
      <c r="G8" s="25" t="s">
        <v>4</v>
      </c>
      <c r="H8" s="24" t="s">
        <v>12</v>
      </c>
      <c r="I8" s="25" t="s">
        <v>5</v>
      </c>
      <c r="J8" s="26" t="s">
        <v>13</v>
      </c>
      <c r="K8"/>
      <c r="L8" s="13" t="s">
        <v>7</v>
      </c>
      <c r="M8" s="13" t="s">
        <v>8</v>
      </c>
      <c r="N8" s="13" t="s">
        <v>9</v>
      </c>
      <c r="O8" s="13" t="s">
        <v>10</v>
      </c>
      <c r="P8" s="13" t="s">
        <v>11</v>
      </c>
      <c r="Q8"/>
      <c r="R8"/>
      <c r="S8"/>
      <c r="T8"/>
    </row>
    <row r="9" spans="1:21" ht="301.2" customHeight="1" thickTop="1">
      <c r="A9" s="55">
        <v>1</v>
      </c>
      <c r="B9" s="42" t="s">
        <v>18</v>
      </c>
      <c r="C9" s="43" t="s">
        <v>15</v>
      </c>
      <c r="D9" s="107" t="s">
        <v>16</v>
      </c>
      <c r="E9" s="45" t="s">
        <v>17</v>
      </c>
      <c r="F9" s="77">
        <v>1883</v>
      </c>
      <c r="G9" s="45">
        <v>14</v>
      </c>
      <c r="H9" s="77">
        <f t="shared" ref="H9" si="0">F9-(F9*G9%)</f>
        <v>1619.38</v>
      </c>
      <c r="I9" s="108">
        <v>1</v>
      </c>
      <c r="J9" s="48">
        <f t="shared" ref="J9" si="1">H9*I9</f>
        <v>1619.38</v>
      </c>
      <c r="L9" s="39">
        <f>(1883+20)*0.55</f>
        <v>1046.6500000000001</v>
      </c>
      <c r="M9" s="39">
        <f t="shared" ref="M9" si="2">L9*1.1</f>
        <v>1151.3150000000003</v>
      </c>
      <c r="N9" s="34">
        <f t="shared" ref="N9" si="3">I9</f>
        <v>1</v>
      </c>
      <c r="O9" s="40">
        <f t="shared" ref="O9" si="4">M9*N9</f>
        <v>1151.3150000000003</v>
      </c>
      <c r="P9" s="35">
        <f t="shared" ref="P9" si="5">J9/O9</f>
        <v>1.4065481644901696</v>
      </c>
    </row>
    <row r="10" spans="1:21">
      <c r="I10" s="20"/>
      <c r="J10" s="41"/>
      <c r="L10" s="16"/>
      <c r="M10" s="16"/>
      <c r="N10" s="17"/>
      <c r="O10" s="18"/>
      <c r="P10" s="19"/>
    </row>
    <row r="11" spans="1:21" s="2" customFormat="1">
      <c r="B11" s="8"/>
      <c r="D11"/>
      <c r="G11" s="7"/>
      <c r="I11" s="20"/>
      <c r="J11" s="41"/>
      <c r="L11" s="16"/>
      <c r="M11" s="16"/>
      <c r="N11" s="17"/>
      <c r="O11" s="18"/>
      <c r="P11" s="19"/>
    </row>
    <row r="12" spans="1:21" s="2" customFormat="1" ht="15.6" customHeight="1">
      <c r="B12" s="207"/>
      <c r="C12" s="207"/>
      <c r="D12" s="207"/>
      <c r="E12" s="207"/>
      <c r="F12" s="207"/>
      <c r="G12" s="10"/>
      <c r="H12" s="31"/>
      <c r="I12" s="9"/>
      <c r="L12" s="14"/>
      <c r="M12" s="14"/>
      <c r="N12" s="15"/>
      <c r="O12" s="14"/>
      <c r="P12" s="14"/>
    </row>
    <row r="13" spans="1:21" s="2" customFormat="1" ht="15.6" customHeight="1">
      <c r="B13" s="59"/>
      <c r="C13" s="59"/>
      <c r="D13" s="59"/>
      <c r="E13" s="59"/>
      <c r="F13" s="59"/>
      <c r="G13" s="10"/>
      <c r="H13" s="31"/>
      <c r="I13" s="9"/>
      <c r="L13" s="14"/>
      <c r="M13" s="14"/>
      <c r="N13" s="15"/>
      <c r="O13" s="14"/>
      <c r="P13" s="14"/>
    </row>
    <row r="14" spans="1:21" s="2" customFormat="1" ht="15.6" customHeight="1">
      <c r="B14" s="33"/>
      <c r="G14" s="7"/>
      <c r="I14" s="9"/>
      <c r="L14" s="14"/>
      <c r="M14" s="14"/>
      <c r="N14" s="15"/>
      <c r="O14" s="14"/>
      <c r="P14" s="14"/>
    </row>
    <row r="15" spans="1:21" s="2" customFormat="1" ht="15.6" customHeight="1">
      <c r="B15" s="6"/>
      <c r="G15" s="7"/>
      <c r="I15" s="9"/>
      <c r="L15" s="14"/>
      <c r="M15" s="14"/>
      <c r="N15" s="15"/>
      <c r="O15" s="14"/>
      <c r="P15" s="14"/>
    </row>
    <row r="16" spans="1:21" s="2" customFormat="1" ht="15.6" customHeight="1">
      <c r="B16" s="11"/>
      <c r="G16" s="7"/>
      <c r="I16" s="9"/>
      <c r="J16" s="5"/>
      <c r="L16" s="14"/>
      <c r="M16" s="14"/>
      <c r="N16" s="15"/>
      <c r="O16" s="14"/>
      <c r="P16" s="14"/>
    </row>
    <row r="17" spans="2:16" s="2" customFormat="1" ht="15.6" customHeight="1">
      <c r="B17" s="28"/>
      <c r="C17" s="28"/>
      <c r="E17" s="36"/>
      <c r="F17" s="28"/>
      <c r="G17" s="7"/>
      <c r="I17" s="9"/>
      <c r="J17" s="5"/>
      <c r="L17" s="14"/>
      <c r="M17" s="14"/>
      <c r="N17" s="15"/>
      <c r="O17" s="14"/>
      <c r="P17" s="14"/>
    </row>
    <row r="18" spans="2:16" s="2" customFormat="1" ht="15.6" customHeight="1">
      <c r="B18" s="4"/>
      <c r="C18" s="4"/>
      <c r="E18" s="37"/>
      <c r="F18" s="4"/>
      <c r="G18" s="7"/>
      <c r="I18" s="9"/>
      <c r="J18" s="5"/>
      <c r="L18" s="14"/>
      <c r="M18" s="14"/>
      <c r="N18" s="15"/>
      <c r="O18" s="14"/>
      <c r="P18" s="14"/>
    </row>
    <row r="19" spans="2:16" s="2" customFormat="1" ht="15.6" customHeight="1">
      <c r="B19" s="4"/>
      <c r="C19" s="4"/>
      <c r="E19" s="37"/>
      <c r="F19" s="4"/>
      <c r="G19" s="7"/>
      <c r="I19" s="9"/>
      <c r="J19" s="5"/>
      <c r="L19" s="14"/>
      <c r="M19" s="14"/>
      <c r="N19" s="15"/>
      <c r="O19" s="14"/>
      <c r="P19" s="14"/>
    </row>
    <row r="20" spans="2:16" s="2" customFormat="1">
      <c r="G20" s="7"/>
      <c r="I20" s="9"/>
      <c r="J20" s="5"/>
      <c r="L20" s="14"/>
      <c r="M20" s="14"/>
      <c r="N20" s="15"/>
      <c r="O20" s="14"/>
      <c r="P20" s="14"/>
    </row>
    <row r="21" spans="2:16" s="2" customFormat="1">
      <c r="L21" s="14"/>
      <c r="M21" s="14"/>
      <c r="N21" s="15"/>
      <c r="O21" s="14"/>
      <c r="P21" s="14"/>
    </row>
    <row r="22" spans="2:16" s="2" customFormat="1">
      <c r="L22" s="14"/>
      <c r="M22" s="14"/>
      <c r="N22" s="15"/>
      <c r="O22" s="14"/>
      <c r="P22" s="14"/>
    </row>
    <row r="23" spans="2:16" s="2" customFormat="1">
      <c r="L23"/>
      <c r="M23"/>
      <c r="N23" s="12"/>
      <c r="O23"/>
      <c r="P23"/>
    </row>
  </sheetData>
  <mergeCells count="2">
    <mergeCell ref="A3:J3"/>
    <mergeCell ref="B12:F12"/>
  </mergeCells>
  <pageMargins left="0.43307086614173229" right="0.43307086614173229" top="0.74803149606299213" bottom="0.55118110236220474" header="0.31496062992125984" footer="0.31496062992125984"/>
  <pageSetup paperSize="9" scale="65" fitToHeight="0" orientation="portrait" r:id="rId1"/>
  <headerFooter>
    <oddFooter>&amp;CСтаница &amp;P от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Конвектомати</vt:lpstr>
      <vt:lpstr>Speed Ovens</vt:lpstr>
      <vt:lpstr>Мулифункционални тигани</vt:lpstr>
      <vt:lpstr>Sous-Vide уреди</vt:lpstr>
      <vt:lpstr>Equipment (5)</vt:lpstr>
      <vt:lpstr>'Equipment (5)'!Print_Area</vt:lpstr>
      <vt:lpstr>'Sous-Vide уреди'!Print_Area</vt:lpstr>
      <vt:lpstr>'Speed Ovens'!Print_Area</vt:lpstr>
      <vt:lpstr>Конвектомати!Print_Area</vt:lpstr>
      <vt:lpstr>'Мулифункционални тигани'!Print_Area</vt:lpstr>
      <vt:lpstr>'Equipment (5)'!Print_Titles</vt:lpstr>
      <vt:lpstr>'Sous-Vide уреди'!Print_Titles</vt:lpstr>
      <vt:lpstr>'Speed Ovens'!Print_Titles</vt:lpstr>
      <vt:lpstr>Конвектомати!Print_Titles</vt:lpstr>
      <vt:lpstr>'Мулифункционални тигани'!Print_Titles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Ivo Nikolov</cp:lastModifiedBy>
  <cp:lastPrinted>2026-06-29T13:42:05Z</cp:lastPrinted>
  <dcterms:created xsi:type="dcterms:W3CDTF">2018-11-13T07:57:17Z</dcterms:created>
  <dcterms:modified xsi:type="dcterms:W3CDTF">2026-08-07T13:52:47Z</dcterms:modified>
</cp:coreProperties>
</file>