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52943\Desktop\研究生\论文研究\research_2\petclinic\"/>
    </mc:Choice>
  </mc:AlternateContent>
  <xr:revisionPtr revIDLastSave="0" documentId="13_ncr:1_{69C1A530-56F2-4809-92A4-D4DD15E9EFBF}" xr6:coauthVersionLast="47" xr6:coauthVersionMax="47" xr10:uidLastSave="{00000000-0000-0000-0000-000000000000}"/>
  <bookViews>
    <workbookView xWindow="840" yWindow="2505" windowWidth="28155" windowHeight="12075" tabRatio="810" xr2:uid="{00000000-000D-0000-FFFF-FFFF00000000}"/>
  </bookViews>
  <sheets>
    <sheet name="接口异味（节点增强+类型推导）" sheetId="1" r:id="rId1"/>
    <sheet name="微服务异味（节点增强+类型推导）" sheetId="2" r:id="rId2"/>
    <sheet name="接口异味（单节点增强 ）" sheetId="6" r:id="rId3"/>
    <sheet name="微服务异味（单节点增强）" sheetId="7" r:id="rId4"/>
    <sheet name="接口异味（词频+类型推导)" sheetId="8" r:id="rId5"/>
    <sheet name="微服务异味（词频+类型推导)" sheetId="9" r:id="rId6"/>
    <sheet name="接口异味（单词频) " sheetId="10" r:id="rId7"/>
    <sheet name="微服务异味（单词频)" sheetId="11" r:id="rId8"/>
    <sheet name="接口异味（仅tf-idf)  " sheetId="12" r:id="rId9"/>
    <sheet name="微服务异味（仅tf-idf)" sheetId="13" r:id="rId10"/>
    <sheet name="接口异味（tf-idf + 类型推导)  " sheetId="15" r:id="rId11"/>
    <sheet name="微服务异味（tf-idf + 类型推导) " sheetId="1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7" l="1"/>
  <c r="I24" i="6"/>
  <c r="I25" i="6"/>
  <c r="I26" i="6"/>
  <c r="I27" i="6"/>
  <c r="I28" i="6"/>
  <c r="I29" i="6"/>
  <c r="C15" i="2"/>
  <c r="AF18" i="2" l="1"/>
  <c r="AG18" i="2" s="1"/>
  <c r="AH18" i="2" s="1"/>
  <c r="AI18" i="2" s="1"/>
  <c r="AF17" i="2"/>
  <c r="AG17" i="2" s="1"/>
  <c r="AH17" i="2" s="1"/>
  <c r="AI17" i="2" s="1"/>
  <c r="AF16" i="2"/>
  <c r="AG16" i="2" s="1"/>
  <c r="AH16" i="2" s="1"/>
  <c r="AI16" i="2" s="1"/>
  <c r="AF15" i="2"/>
  <c r="AG15" i="2" s="1"/>
  <c r="AH15" i="2" s="1"/>
  <c r="Y18" i="16"/>
  <c r="Z18" i="16" s="1"/>
  <c r="AA18" i="16" s="1"/>
  <c r="AB18" i="16" s="1"/>
  <c r="R18" i="16"/>
  <c r="S18" i="16" s="1"/>
  <c r="T18" i="16" s="1"/>
  <c r="U18" i="16" s="1"/>
  <c r="K18" i="16"/>
  <c r="L18" i="16" s="1"/>
  <c r="M18" i="16" s="1"/>
  <c r="N18" i="16" s="1"/>
  <c r="Y17" i="16"/>
  <c r="Z17" i="16" s="1"/>
  <c r="AA17" i="16" s="1"/>
  <c r="AB17" i="16" s="1"/>
  <c r="R17" i="16"/>
  <c r="S17" i="16" s="1"/>
  <c r="T17" i="16" s="1"/>
  <c r="U17" i="16" s="1"/>
  <c r="K17" i="16"/>
  <c r="L17" i="16" s="1"/>
  <c r="M17" i="16" s="1"/>
  <c r="N17" i="16" s="1"/>
  <c r="Y16" i="16"/>
  <c r="Z16" i="16" s="1"/>
  <c r="AA16" i="16" s="1"/>
  <c r="AB16" i="16" s="1"/>
  <c r="R16" i="16"/>
  <c r="S16" i="16" s="1"/>
  <c r="T16" i="16" s="1"/>
  <c r="U16" i="16" s="1"/>
  <c r="K16" i="16"/>
  <c r="L16" i="16" s="1"/>
  <c r="M16" i="16" s="1"/>
  <c r="N16" i="16" s="1"/>
  <c r="Y15" i="16"/>
  <c r="Z15" i="16" s="1"/>
  <c r="AA15" i="16" s="1"/>
  <c r="R15" i="16"/>
  <c r="S15" i="16" s="1"/>
  <c r="T15" i="16" s="1"/>
  <c r="K15" i="16"/>
  <c r="L15" i="16" s="1"/>
  <c r="M15" i="16" s="1"/>
  <c r="Y18" i="13"/>
  <c r="Z18" i="13" s="1"/>
  <c r="AA18" i="13" s="1"/>
  <c r="AB18" i="13" s="1"/>
  <c r="R18" i="13"/>
  <c r="S18" i="13" s="1"/>
  <c r="T18" i="13" s="1"/>
  <c r="U18" i="13" s="1"/>
  <c r="K18" i="13"/>
  <c r="L18" i="13" s="1"/>
  <c r="M18" i="13" s="1"/>
  <c r="N18" i="13" s="1"/>
  <c r="Y17" i="13"/>
  <c r="Z17" i="13" s="1"/>
  <c r="AA17" i="13" s="1"/>
  <c r="AB17" i="13" s="1"/>
  <c r="R17" i="13"/>
  <c r="S17" i="13" s="1"/>
  <c r="T17" i="13" s="1"/>
  <c r="U17" i="13" s="1"/>
  <c r="K17" i="13"/>
  <c r="L17" i="13" s="1"/>
  <c r="M17" i="13" s="1"/>
  <c r="N17" i="13" s="1"/>
  <c r="Y16" i="13"/>
  <c r="Z16" i="13" s="1"/>
  <c r="AA16" i="13" s="1"/>
  <c r="AB16" i="13" s="1"/>
  <c r="R16" i="13"/>
  <c r="S16" i="13" s="1"/>
  <c r="T16" i="13" s="1"/>
  <c r="U16" i="13" s="1"/>
  <c r="K16" i="13"/>
  <c r="L16" i="13" s="1"/>
  <c r="M16" i="13" s="1"/>
  <c r="N16" i="13" s="1"/>
  <c r="Y15" i="13"/>
  <c r="Z15" i="13" s="1"/>
  <c r="AA15" i="13" s="1"/>
  <c r="R15" i="13"/>
  <c r="S15" i="13" s="1"/>
  <c r="T15" i="13" s="1"/>
  <c r="K15" i="13"/>
  <c r="L15" i="13" s="1"/>
  <c r="M15" i="13" s="1"/>
  <c r="Y18" i="11"/>
  <c r="Z18" i="11" s="1"/>
  <c r="AA18" i="11" s="1"/>
  <c r="AB18" i="11" s="1"/>
  <c r="R18" i="11"/>
  <c r="S18" i="11" s="1"/>
  <c r="T18" i="11" s="1"/>
  <c r="U18" i="11" s="1"/>
  <c r="K18" i="11"/>
  <c r="L18" i="11" s="1"/>
  <c r="M18" i="11" s="1"/>
  <c r="N18" i="11" s="1"/>
  <c r="Y17" i="11"/>
  <c r="Z17" i="11" s="1"/>
  <c r="AA17" i="11" s="1"/>
  <c r="AB17" i="11" s="1"/>
  <c r="R17" i="11"/>
  <c r="S17" i="11" s="1"/>
  <c r="T17" i="11" s="1"/>
  <c r="U17" i="11" s="1"/>
  <c r="K17" i="11"/>
  <c r="L17" i="11" s="1"/>
  <c r="M17" i="11" s="1"/>
  <c r="N17" i="11" s="1"/>
  <c r="Y16" i="11"/>
  <c r="Z16" i="11" s="1"/>
  <c r="AA16" i="11" s="1"/>
  <c r="AB16" i="11" s="1"/>
  <c r="R16" i="11"/>
  <c r="S16" i="11" s="1"/>
  <c r="T16" i="11" s="1"/>
  <c r="U16" i="11" s="1"/>
  <c r="K16" i="11"/>
  <c r="L16" i="11" s="1"/>
  <c r="M16" i="11" s="1"/>
  <c r="N16" i="11" s="1"/>
  <c r="Y15" i="11"/>
  <c r="Z15" i="11" s="1"/>
  <c r="AA15" i="11" s="1"/>
  <c r="R15" i="11"/>
  <c r="S15" i="11" s="1"/>
  <c r="T15" i="11" s="1"/>
  <c r="K15" i="11"/>
  <c r="L15" i="11" s="1"/>
  <c r="M15" i="11" s="1"/>
  <c r="F3" i="16"/>
  <c r="B2" i="16"/>
  <c r="F3" i="13"/>
  <c r="B2" i="13"/>
  <c r="F3" i="11"/>
  <c r="B2" i="11"/>
  <c r="Y18" i="9"/>
  <c r="Z18" i="9" s="1"/>
  <c r="AA18" i="9" s="1"/>
  <c r="AB18" i="9" s="1"/>
  <c r="R18" i="9"/>
  <c r="S18" i="9" s="1"/>
  <c r="T18" i="9" s="1"/>
  <c r="U18" i="9" s="1"/>
  <c r="K18" i="9"/>
  <c r="L18" i="9" s="1"/>
  <c r="M18" i="9" s="1"/>
  <c r="N18" i="9" s="1"/>
  <c r="Y17" i="9"/>
  <c r="Z17" i="9" s="1"/>
  <c r="AA17" i="9" s="1"/>
  <c r="AB17" i="9" s="1"/>
  <c r="R17" i="9"/>
  <c r="S17" i="9" s="1"/>
  <c r="T17" i="9" s="1"/>
  <c r="U17" i="9" s="1"/>
  <c r="K17" i="9"/>
  <c r="L17" i="9" s="1"/>
  <c r="M17" i="9" s="1"/>
  <c r="N17" i="9" s="1"/>
  <c r="Y16" i="9"/>
  <c r="Z16" i="9" s="1"/>
  <c r="AA16" i="9" s="1"/>
  <c r="AB16" i="9" s="1"/>
  <c r="R16" i="9"/>
  <c r="S16" i="9" s="1"/>
  <c r="T16" i="9" s="1"/>
  <c r="U16" i="9" s="1"/>
  <c r="K16" i="9"/>
  <c r="L16" i="9" s="1"/>
  <c r="M16" i="9" s="1"/>
  <c r="N16" i="9" s="1"/>
  <c r="Y15" i="9"/>
  <c r="Z15" i="9" s="1"/>
  <c r="AA15" i="9" s="1"/>
  <c r="R15" i="9"/>
  <c r="S15" i="9" s="1"/>
  <c r="T15" i="9" s="1"/>
  <c r="K15" i="9"/>
  <c r="L15" i="9" s="1"/>
  <c r="M15" i="9" s="1"/>
  <c r="F3" i="9"/>
  <c r="B2" i="9"/>
  <c r="Y18" i="7"/>
  <c r="Z18" i="7" s="1"/>
  <c r="AA18" i="7" s="1"/>
  <c r="AB18" i="7" s="1"/>
  <c r="R18" i="7"/>
  <c r="S18" i="7" s="1"/>
  <c r="T18" i="7" s="1"/>
  <c r="U18" i="7" s="1"/>
  <c r="K18" i="7"/>
  <c r="L18" i="7" s="1"/>
  <c r="M18" i="7" s="1"/>
  <c r="N18" i="7" s="1"/>
  <c r="Y17" i="7"/>
  <c r="Z17" i="7" s="1"/>
  <c r="AA17" i="7" s="1"/>
  <c r="AB17" i="7" s="1"/>
  <c r="R17" i="7"/>
  <c r="S17" i="7" s="1"/>
  <c r="T17" i="7" s="1"/>
  <c r="U17" i="7" s="1"/>
  <c r="K17" i="7"/>
  <c r="L17" i="7" s="1"/>
  <c r="M17" i="7" s="1"/>
  <c r="N17" i="7" s="1"/>
  <c r="Y16" i="7"/>
  <c r="Z16" i="7" s="1"/>
  <c r="AA16" i="7" s="1"/>
  <c r="AB16" i="7" s="1"/>
  <c r="R16" i="7"/>
  <c r="S16" i="7" s="1"/>
  <c r="T16" i="7" s="1"/>
  <c r="U16" i="7" s="1"/>
  <c r="K16" i="7"/>
  <c r="L16" i="7" s="1"/>
  <c r="M16" i="7" s="1"/>
  <c r="N16" i="7" s="1"/>
  <c r="Y15" i="7"/>
  <c r="Z15" i="7" s="1"/>
  <c r="AA15" i="7" s="1"/>
  <c r="R15" i="7"/>
  <c r="S15" i="7" s="1"/>
  <c r="T15" i="7" s="1"/>
  <c r="K15" i="7"/>
  <c r="L15" i="7" s="1"/>
  <c r="M15" i="7" s="1"/>
  <c r="F5" i="7"/>
  <c r="F10" i="7" s="1"/>
  <c r="F4" i="7"/>
  <c r="F9" i="7" s="1"/>
  <c r="F3" i="7"/>
  <c r="B2" i="7"/>
  <c r="Y18" i="2"/>
  <c r="Z18" i="2" s="1"/>
  <c r="AA18" i="2" s="1"/>
  <c r="AB18" i="2" s="1"/>
  <c r="R18" i="2"/>
  <c r="S18" i="2" s="1"/>
  <c r="T18" i="2" s="1"/>
  <c r="U18" i="2" s="1"/>
  <c r="K18" i="2"/>
  <c r="L18" i="2" s="1"/>
  <c r="M18" i="2" s="1"/>
  <c r="N18" i="2" s="1"/>
  <c r="Y17" i="2"/>
  <c r="Z17" i="2" s="1"/>
  <c r="AA17" i="2" s="1"/>
  <c r="AB17" i="2" s="1"/>
  <c r="R17" i="2"/>
  <c r="S17" i="2" s="1"/>
  <c r="T17" i="2" s="1"/>
  <c r="U17" i="2" s="1"/>
  <c r="K17" i="2"/>
  <c r="L17" i="2" s="1"/>
  <c r="M17" i="2" s="1"/>
  <c r="N17" i="2" s="1"/>
  <c r="Y16" i="2"/>
  <c r="Z16" i="2" s="1"/>
  <c r="AA16" i="2" s="1"/>
  <c r="AB16" i="2" s="1"/>
  <c r="R16" i="2"/>
  <c r="S16" i="2" s="1"/>
  <c r="T16" i="2" s="1"/>
  <c r="U16" i="2" s="1"/>
  <c r="K16" i="2"/>
  <c r="L16" i="2" s="1"/>
  <c r="M16" i="2" s="1"/>
  <c r="N16" i="2" s="1"/>
  <c r="Y15" i="2"/>
  <c r="Z15" i="2" s="1"/>
  <c r="AA15" i="2" s="1"/>
  <c r="R15" i="2"/>
  <c r="S15" i="2" s="1"/>
  <c r="T15" i="2" s="1"/>
  <c r="K15" i="2"/>
  <c r="L15" i="2" s="1"/>
  <c r="M15" i="2" s="1"/>
  <c r="F3" i="2"/>
  <c r="B2" i="2"/>
  <c r="B4" i="15"/>
  <c r="B10" i="15" s="1"/>
  <c r="B3" i="15"/>
  <c r="B4" i="12"/>
  <c r="B10" i="12" s="1"/>
  <c r="B3" i="12"/>
  <c r="B5" i="10"/>
  <c r="B4" i="10"/>
  <c r="B10" i="10" s="1"/>
  <c r="B3" i="10"/>
  <c r="B4" i="8"/>
  <c r="B10" i="8" s="1"/>
  <c r="B3" i="8"/>
  <c r="B4" i="6"/>
  <c r="B10" i="6" s="1"/>
  <c r="B3" i="6"/>
  <c r="B4" i="1"/>
  <c r="B10" i="1" s="1"/>
  <c r="B3" i="1"/>
  <c r="G16" i="16"/>
  <c r="C16" i="16"/>
  <c r="G15" i="16"/>
  <c r="F5" i="16" s="1"/>
  <c r="F10" i="16" s="1"/>
  <c r="C15" i="16"/>
  <c r="I27" i="15"/>
  <c r="I26" i="15"/>
  <c r="I25" i="15"/>
  <c r="I24" i="15"/>
  <c r="I23" i="15"/>
  <c r="D23" i="15"/>
  <c r="I22" i="15"/>
  <c r="D22" i="15"/>
  <c r="I21" i="15"/>
  <c r="D21" i="15"/>
  <c r="I20" i="15"/>
  <c r="B6" i="15" s="1"/>
  <c r="B11" i="15" s="1"/>
  <c r="D20" i="15"/>
  <c r="G15" i="2"/>
  <c r="F5" i="2" s="1"/>
  <c r="F10" i="2" s="1"/>
  <c r="G15" i="7"/>
  <c r="G16" i="9"/>
  <c r="F5" i="9" s="1"/>
  <c r="F10" i="9" s="1"/>
  <c r="G15" i="9"/>
  <c r="G16" i="11"/>
  <c r="G15" i="11"/>
  <c r="F5" i="11" s="1"/>
  <c r="F10" i="11" s="1"/>
  <c r="G16" i="13"/>
  <c r="G15" i="13"/>
  <c r="I21" i="12"/>
  <c r="I22" i="12"/>
  <c r="I23" i="12"/>
  <c r="I24" i="12"/>
  <c r="I25" i="12"/>
  <c r="I26" i="12"/>
  <c r="I27" i="12"/>
  <c r="I28" i="12"/>
  <c r="I20" i="12"/>
  <c r="I21" i="10"/>
  <c r="I22" i="10"/>
  <c r="I23" i="10"/>
  <c r="I24" i="10"/>
  <c r="I25" i="10"/>
  <c r="I26" i="10"/>
  <c r="I27" i="10"/>
  <c r="I28" i="10"/>
  <c r="I29" i="10"/>
  <c r="I20" i="10"/>
  <c r="I21" i="8"/>
  <c r="I22" i="8"/>
  <c r="I23" i="8"/>
  <c r="I24" i="8"/>
  <c r="I25" i="8"/>
  <c r="I26" i="8"/>
  <c r="I27" i="8"/>
  <c r="I28" i="8"/>
  <c r="I29" i="8"/>
  <c r="I20" i="8"/>
  <c r="B6" i="8" s="1"/>
  <c r="B11" i="8" s="1"/>
  <c r="I21" i="6"/>
  <c r="I22" i="6"/>
  <c r="I23" i="6"/>
  <c r="I20" i="6"/>
  <c r="B6" i="6" s="1"/>
  <c r="B11" i="6" s="1"/>
  <c r="I21" i="1"/>
  <c r="I22" i="1"/>
  <c r="I23" i="1"/>
  <c r="I20" i="1"/>
  <c r="B6" i="1" s="1"/>
  <c r="B11" i="1" s="1"/>
  <c r="C15" i="13"/>
  <c r="C16" i="13"/>
  <c r="D23" i="12"/>
  <c r="D22" i="12"/>
  <c r="D21" i="12"/>
  <c r="D20" i="12"/>
  <c r="B5" i="12" s="1"/>
  <c r="C16" i="11"/>
  <c r="C15" i="11"/>
  <c r="D23" i="10"/>
  <c r="D22" i="10"/>
  <c r="D21" i="10"/>
  <c r="D20" i="10"/>
  <c r="B5" i="15" l="1"/>
  <c r="B6" i="12"/>
  <c r="B11" i="12" s="1"/>
  <c r="F5" i="13"/>
  <c r="F10" i="13" s="1"/>
  <c r="B6" i="10"/>
  <c r="B11" i="10" s="1"/>
  <c r="F4" i="16"/>
  <c r="F9" i="16" s="1"/>
  <c r="F4" i="11"/>
  <c r="F9" i="11" s="1"/>
  <c r="AD3" i="2"/>
  <c r="AI15" i="2"/>
  <c r="F4" i="2"/>
  <c r="F9" i="2" s="1"/>
  <c r="F4" i="9"/>
  <c r="F9" i="9" s="1"/>
  <c r="F4" i="13"/>
  <c r="F9" i="13" s="1"/>
  <c r="I3" i="16"/>
  <c r="N15" i="16"/>
  <c r="P3" i="16"/>
  <c r="U15" i="16"/>
  <c r="AB15" i="16"/>
  <c r="W3" i="16"/>
  <c r="I3" i="13"/>
  <c r="N15" i="13"/>
  <c r="P3" i="13"/>
  <c r="U15" i="13"/>
  <c r="AB15" i="13"/>
  <c r="W3" i="13"/>
  <c r="I3" i="11"/>
  <c r="N15" i="11"/>
  <c r="AB15" i="11"/>
  <c r="W3" i="11"/>
  <c r="P3" i="11"/>
  <c r="U15" i="11"/>
  <c r="P3" i="9"/>
  <c r="U15" i="9"/>
  <c r="AB15" i="9"/>
  <c r="W3" i="9"/>
  <c r="I3" i="9"/>
  <c r="N15" i="9"/>
  <c r="AB15" i="7"/>
  <c r="W3" i="7"/>
  <c r="I3" i="7"/>
  <c r="N15" i="7"/>
  <c r="P3" i="7"/>
  <c r="U15" i="7"/>
  <c r="F8" i="7"/>
  <c r="N15" i="2"/>
  <c r="I3" i="2"/>
  <c r="P3" i="2"/>
  <c r="U15" i="2"/>
  <c r="AB15" i="2"/>
  <c r="W3" i="2"/>
  <c r="B9" i="15"/>
  <c r="B9" i="12"/>
  <c r="B9" i="10"/>
  <c r="B9" i="8"/>
  <c r="B9" i="6"/>
  <c r="B9" i="1"/>
  <c r="C16" i="9"/>
  <c r="C15" i="7"/>
  <c r="D21" i="1"/>
  <c r="D22" i="1"/>
  <c r="D23" i="1"/>
  <c r="D20" i="1"/>
  <c r="B5" i="1" s="1"/>
  <c r="C15" i="9"/>
  <c r="F8" i="16" l="1"/>
  <c r="F8" i="13"/>
  <c r="F8" i="11"/>
  <c r="F8" i="2"/>
  <c r="AD4" i="2"/>
  <c r="AD5" i="2"/>
  <c r="AD10" i="2" s="1"/>
  <c r="F8" i="9"/>
  <c r="W5" i="16"/>
  <c r="W10" i="16" s="1"/>
  <c r="W4" i="16"/>
  <c r="P5" i="16"/>
  <c r="P10" i="16" s="1"/>
  <c r="P4" i="16"/>
  <c r="I4" i="16"/>
  <c r="I5" i="16"/>
  <c r="I10" i="16" s="1"/>
  <c r="W5" i="13"/>
  <c r="W10" i="13" s="1"/>
  <c r="W4" i="13"/>
  <c r="P5" i="13"/>
  <c r="P10" i="13" s="1"/>
  <c r="P4" i="13"/>
  <c r="I5" i="13"/>
  <c r="I10" i="13" s="1"/>
  <c r="I4" i="13"/>
  <c r="P4" i="11"/>
  <c r="P5" i="11"/>
  <c r="P10" i="11" s="1"/>
  <c r="W5" i="11"/>
  <c r="W10" i="11" s="1"/>
  <c r="W4" i="11"/>
  <c r="I4" i="11"/>
  <c r="I5" i="11"/>
  <c r="I10" i="11" s="1"/>
  <c r="I5" i="9"/>
  <c r="I10" i="9" s="1"/>
  <c r="I4" i="9"/>
  <c r="W5" i="9"/>
  <c r="W10" i="9" s="1"/>
  <c r="W4" i="9"/>
  <c r="P5" i="9"/>
  <c r="P10" i="9" s="1"/>
  <c r="P4" i="9"/>
  <c r="P5" i="7"/>
  <c r="P10" i="7" s="1"/>
  <c r="P4" i="7"/>
  <c r="I4" i="7"/>
  <c r="I5" i="7"/>
  <c r="I10" i="7" s="1"/>
  <c r="W4" i="7"/>
  <c r="W5" i="7"/>
  <c r="W10" i="7" s="1"/>
  <c r="W4" i="2"/>
  <c r="W5" i="2"/>
  <c r="W10" i="2" s="1"/>
  <c r="P4" i="2"/>
  <c r="P5" i="2"/>
  <c r="P10" i="2" s="1"/>
  <c r="I4" i="2"/>
  <c r="I5" i="2"/>
  <c r="I10" i="2" s="1"/>
  <c r="D21" i="6"/>
  <c r="D22" i="6"/>
  <c r="D23" i="6"/>
  <c r="D20" i="6"/>
  <c r="D20" i="8"/>
  <c r="B5" i="8" s="1"/>
  <c r="D21" i="8"/>
  <c r="D22" i="8"/>
  <c r="D23" i="8"/>
  <c r="AD9" i="2" l="1"/>
  <c r="AD8" i="2"/>
  <c r="B5" i="6"/>
  <c r="I9" i="16"/>
  <c r="I8" i="16"/>
  <c r="P9" i="16"/>
  <c r="P8" i="16"/>
  <c r="W9" i="16"/>
  <c r="W8" i="16"/>
  <c r="I9" i="13"/>
  <c r="I8" i="13"/>
  <c r="P9" i="13"/>
  <c r="P8" i="13"/>
  <c r="W9" i="13"/>
  <c r="W8" i="13"/>
  <c r="I9" i="11"/>
  <c r="I8" i="11"/>
  <c r="W9" i="11"/>
  <c r="W8" i="11"/>
  <c r="P9" i="11"/>
  <c r="P8" i="11"/>
  <c r="P9" i="9"/>
  <c r="P8" i="9"/>
  <c r="W9" i="9"/>
  <c r="W8" i="9"/>
  <c r="I9" i="9"/>
  <c r="I8" i="9"/>
  <c r="W9" i="7"/>
  <c r="W8" i="7"/>
  <c r="I9" i="7"/>
  <c r="I8" i="7"/>
  <c r="P9" i="7"/>
  <c r="P8" i="7"/>
  <c r="I9" i="2"/>
  <c r="I8" i="2"/>
  <c r="P9" i="2"/>
  <c r="P8" i="2"/>
  <c r="W9" i="2"/>
  <c r="W8" i="2"/>
</calcChain>
</file>

<file path=xl/sharedStrings.xml><?xml version="1.0" encoding="utf-8"?>
<sst xmlns="http://schemas.openxmlformats.org/spreadsheetml/2006/main" count="850" uniqueCount="63">
  <si>
    <t>wrong cut interface</t>
    <phoneticPr fontId="1" type="noConversion"/>
  </si>
  <si>
    <t>完整接口</t>
  </si>
  <si>
    <t>接口潜在异味</t>
    <phoneticPr fontId="1" type="noConversion"/>
  </si>
  <si>
    <t>微服务</t>
    <phoneticPr fontId="1" type="noConversion"/>
  </si>
  <si>
    <t>wrong cut service</t>
    <phoneticPr fontId="1" type="noConversion"/>
  </si>
  <si>
    <t>微服务异味（人工检出）</t>
    <phoneticPr fontId="1" type="noConversion"/>
  </si>
  <si>
    <t>程序结果</t>
    <phoneticPr fontId="1" type="noConversion"/>
  </si>
  <si>
    <t>接口</t>
    <phoneticPr fontId="1" type="noConversion"/>
  </si>
  <si>
    <t>诊断结果(程序)</t>
    <phoneticPr fontId="1" type="noConversion"/>
  </si>
  <si>
    <t>人工</t>
    <phoneticPr fontId="1" type="noConversion"/>
  </si>
  <si>
    <t>对比</t>
    <phoneticPr fontId="1" type="noConversion"/>
  </si>
  <si>
    <t>是否正确</t>
    <phoneticPr fontId="1" type="noConversion"/>
  </si>
  <si>
    <t>人工检出异味数：</t>
    <phoneticPr fontId="1" type="noConversion"/>
  </si>
  <si>
    <t>程序检出异味数：</t>
  </si>
  <si>
    <t>检测召回率：</t>
    <phoneticPr fontId="1" type="noConversion"/>
  </si>
  <si>
    <t>微服务</t>
  </si>
  <si>
    <t>诊断结果</t>
  </si>
  <si>
    <t>人工检测</t>
    <phoneticPr fontId="1" type="noConversion"/>
  </si>
  <si>
    <t>程序检出</t>
    <phoneticPr fontId="1" type="noConversion"/>
  </si>
  <si>
    <t>正确性</t>
    <phoneticPr fontId="1" type="noConversion"/>
  </si>
  <si>
    <t>程序检出正确数</t>
    <phoneticPr fontId="1" type="noConversion"/>
  </si>
  <si>
    <t>对比(此处修改）</t>
    <phoneticPr fontId="1" type="noConversion"/>
  </si>
  <si>
    <t>程序检出错误数</t>
    <phoneticPr fontId="1" type="noConversion"/>
  </si>
  <si>
    <t>[wrongCutInterfaceInService]</t>
  </si>
  <si>
    <t>spring-petclinic-customers-service</t>
    <phoneticPr fontId="1" type="noConversion"/>
  </si>
  <si>
    <t>spring-petclinic-customers-service:POST:/owners</t>
    <phoneticPr fontId="1" type="noConversion"/>
  </si>
  <si>
    <t>spring-petclinic-customers-service:GET:/owners/{ownerId}</t>
    <phoneticPr fontId="1" type="noConversion"/>
  </si>
  <si>
    <t>spring-petclinic-customers-service:GET:/owners</t>
    <phoneticPr fontId="1" type="noConversion"/>
  </si>
  <si>
    <t>spring-petclinic-customers-service:PUT:/owners/{ownerId}</t>
    <phoneticPr fontId="1" type="noConversion"/>
  </si>
  <si>
    <t>spring-petclinic-customers-service</t>
  </si>
  <si>
    <t>spring-petclinic-customers-service:POST:/owners</t>
  </si>
  <si>
    <t>spring-petclinic-customers-service:PUT:/owners/{ownerId}</t>
  </si>
  <si>
    <t>spring-petclinic-customers-service:GET:/petTypes/{typeId}</t>
  </si>
  <si>
    <t>spring-petclinic-customers-service:DELETE:/petTypes</t>
  </si>
  <si>
    <t>spring-petclinic-customers-service:PUT:/petTypes</t>
  </si>
  <si>
    <t>spring-petclinic-customers-service:GET:/owners/{ownerId}</t>
  </si>
  <si>
    <t>spring-petclinic-customers-service:GET:/petTypes</t>
  </si>
  <si>
    <t>spring-petclinic-customers-service:GET:/owners</t>
  </si>
  <si>
    <t>spring-petclinic-visits-service</t>
  </si>
  <si>
    <t>spring-petclinic-visits-service:GET:/visit/{petId}</t>
  </si>
  <si>
    <t>spring-petclinic-visits-service:GET:/visit/pets</t>
  </si>
  <si>
    <t>[wrongCutService]</t>
  </si>
  <si>
    <t>接口总数</t>
    <phoneticPr fontId="1" type="noConversion"/>
  </si>
  <si>
    <t>检测精确率：</t>
    <phoneticPr fontId="1" type="noConversion"/>
  </si>
  <si>
    <t>精确率：检测结果为存在wrongcut的内容中，存在多少真正的wrongcut</t>
    <phoneticPr fontId="1" type="noConversion"/>
  </si>
  <si>
    <t>召回率：实际结果为wrongcut的内容中，有多少被检测到</t>
    <phoneticPr fontId="1" type="noConversion"/>
  </si>
  <si>
    <t>检测准确率</t>
    <phoneticPr fontId="1" type="noConversion"/>
  </si>
  <si>
    <t>准确率：所有检测结果中，有多少是正确的（包括wrongcut和不是wrongcut的）</t>
    <phoneticPr fontId="1" type="noConversion"/>
  </si>
  <si>
    <t>微服务总数</t>
    <phoneticPr fontId="1" type="noConversion"/>
  </si>
  <si>
    <t>程序漏检出数</t>
    <phoneticPr fontId="1" type="noConversion"/>
  </si>
  <si>
    <t>程序检出异味数</t>
    <phoneticPr fontId="1" type="noConversion"/>
  </si>
  <si>
    <t>无规模（前置）</t>
    <phoneticPr fontId="1" type="noConversion"/>
  </si>
  <si>
    <t>对比人工</t>
    <phoneticPr fontId="1" type="noConversion"/>
  </si>
  <si>
    <t>1.5倍规模</t>
    <phoneticPr fontId="1" type="noConversion"/>
  </si>
  <si>
    <t>2倍规模</t>
    <phoneticPr fontId="1" type="noConversion"/>
  </si>
  <si>
    <t>3倍规模</t>
    <phoneticPr fontId="1" type="noConversion"/>
  </si>
  <si>
    <t>规模异味</t>
    <phoneticPr fontId="1" type="noConversion"/>
  </si>
  <si>
    <t>有无规模异味</t>
    <phoneticPr fontId="1" type="noConversion"/>
  </si>
  <si>
    <t>有无粒度异味</t>
    <phoneticPr fontId="1" type="noConversion"/>
  </si>
  <si>
    <t>异味分</t>
    <phoneticPr fontId="1" type="noConversion"/>
  </si>
  <si>
    <t>spring-petclinic-admin-server</t>
  </si>
  <si>
    <t>spring-petclinic-vets-service</t>
  </si>
  <si>
    <t>4倍规模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</si>
</sst>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3" xfId="0" applyBorder="1"/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vertic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vertical="center"/>
    </xf>
    <xf numFmtId="0" fontId="4" fillId="0" borderId="0" xfId="0" applyFont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2" xfId="0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/>
    <xf numFmtId="0" fontId="0" fillId="0" borderId="6" xfId="0" applyBorder="1"/>
    <xf numFmtId="0" fontId="5" fillId="0" borderId="2" xfId="0" applyFont="1" applyBorder="1"/>
    <xf numFmtId="0" fontId="5" fillId="0" borderId="1" xfId="0" applyFont="1" applyBorder="1"/>
    <xf numFmtId="0" fontId="0" fillId="0" borderId="7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523875</xdr:colOff>
      <xdr:row>0</xdr:row>
      <xdr:rowOff>38100</xdr:rowOff>
    </xdr:from>
    <xdr:to>
      <xdr:col>10</xdr:col>
      <xdr:colOff>43003</xdr:colOff>
      <xdr:row>4</xdr:row>
      <xdr:rowOff>161924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66D6874-AEF1-463E-9896-F647BF4F4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58550" y="38100"/>
          <a:ext cx="3262453" cy="847724"/>
        </a:xfrm>
        <a:prstGeom prst="rect">
          <a:avLst/>
        </a:prstGeom>
      </xdr:spPr>
    </xdr:pic>
    <xdr:clientData/>
  </xdr:twoCellAnchor>
  <xdr:twoCellAnchor editAs="oneCell">
    <xdr:from>
      <xdr:col>6</xdr:col>
      <xdr:colOff>2695575</xdr:colOff>
      <xdr:row>0</xdr:row>
      <xdr:rowOff>142875</xdr:rowOff>
    </xdr:from>
    <xdr:to>
      <xdr:col>9</xdr:col>
      <xdr:colOff>195403</xdr:colOff>
      <xdr:row>5</xdr:row>
      <xdr:rowOff>85724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D87B9ED-B4B8-41AE-8A50-1F8DB7E3D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06675" y="142875"/>
          <a:ext cx="3262453" cy="8477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571500</xdr:colOff>
      <xdr:row>0</xdr:row>
      <xdr:rowOff>76200</xdr:rowOff>
    </xdr:from>
    <xdr:to>
      <xdr:col>6</xdr:col>
      <xdr:colOff>2529028</xdr:colOff>
      <xdr:row>5</xdr:row>
      <xdr:rowOff>19049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9513EAEB-D8D5-45EC-8E5E-62B56E1D5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3800" y="76200"/>
          <a:ext cx="3262453" cy="847724"/>
        </a:xfrm>
        <a:prstGeom prst="rect">
          <a:avLst/>
        </a:prstGeom>
      </xdr:spPr>
    </xdr:pic>
    <xdr:clientData/>
  </xdr:twoCellAnchor>
  <xdr:twoCellAnchor editAs="oneCell">
    <xdr:from>
      <xdr:col>6</xdr:col>
      <xdr:colOff>2695575</xdr:colOff>
      <xdr:row>0</xdr:row>
      <xdr:rowOff>142875</xdr:rowOff>
    </xdr:from>
    <xdr:to>
      <xdr:col>6</xdr:col>
      <xdr:colOff>5958028</xdr:colOff>
      <xdr:row>5</xdr:row>
      <xdr:rowOff>85724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E54711E-128D-4C4C-A8A5-6585C2F5C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06675" y="142875"/>
          <a:ext cx="3262453" cy="8477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571500</xdr:colOff>
      <xdr:row>0</xdr:row>
      <xdr:rowOff>76200</xdr:rowOff>
    </xdr:from>
    <xdr:to>
      <xdr:col>6</xdr:col>
      <xdr:colOff>2529028</xdr:colOff>
      <xdr:row>5</xdr:row>
      <xdr:rowOff>19049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CDAD709-1416-4298-B696-E38492876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82325" y="76200"/>
          <a:ext cx="3262453" cy="847724"/>
        </a:xfrm>
        <a:prstGeom prst="rect">
          <a:avLst/>
        </a:prstGeom>
      </xdr:spPr>
    </xdr:pic>
    <xdr:clientData/>
  </xdr:twoCellAnchor>
  <xdr:twoCellAnchor editAs="oneCell">
    <xdr:from>
      <xdr:col>6</xdr:col>
      <xdr:colOff>2695575</xdr:colOff>
      <xdr:row>0</xdr:row>
      <xdr:rowOff>142875</xdr:rowOff>
    </xdr:from>
    <xdr:to>
      <xdr:col>6</xdr:col>
      <xdr:colOff>5958028</xdr:colOff>
      <xdr:row>5</xdr:row>
      <xdr:rowOff>85724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65363A0-FC8D-4ED0-B849-0F8197512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06675" y="142875"/>
          <a:ext cx="3262453" cy="8477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2695575</xdr:colOff>
      <xdr:row>0</xdr:row>
      <xdr:rowOff>142875</xdr:rowOff>
    </xdr:from>
    <xdr:to>
      <xdr:col>6</xdr:col>
      <xdr:colOff>5958028</xdr:colOff>
      <xdr:row>5</xdr:row>
      <xdr:rowOff>85724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8055858-6DC5-4DA0-8CA0-1EC274AE2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06675" y="142875"/>
          <a:ext cx="3262453" cy="8477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2695575</xdr:colOff>
      <xdr:row>0</xdr:row>
      <xdr:rowOff>142875</xdr:rowOff>
    </xdr:from>
    <xdr:to>
      <xdr:col>6</xdr:col>
      <xdr:colOff>5958028</xdr:colOff>
      <xdr:row>5</xdr:row>
      <xdr:rowOff>85724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D939847-CEC7-4B06-932E-403DFCA73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82850" y="142875"/>
          <a:ext cx="3262453" cy="8477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2"/>
  <sheetViews>
    <sheetView tabSelected="1" topLeftCell="A7" workbookViewId="0">
      <selection activeCell="F13" sqref="F13"/>
    </sheetView>
  </sheetViews>
  <sheetFormatPr defaultRowHeight="14.25" x14ac:dyDescent="0.2"/>
  <cols>
    <col min="1" max="1" width="32.125" bestFit="1" customWidth="1"/>
    <col min="2" max="2" width="53.375" bestFit="1" customWidth="1"/>
    <col min="3" max="3" width="18" bestFit="1" customWidth="1"/>
    <col min="4" max="4" width="26.5" style="5" bestFit="1" customWidth="1"/>
    <col min="5" max="5" width="9" style="18" bestFit="1" customWidth="1"/>
    <col min="6" max="6" width="32.125" style="12" bestFit="1" customWidth="1"/>
    <col min="7" max="7" width="53.375" bestFit="1" customWidth="1"/>
    <col min="8" max="8" width="26.5" bestFit="1" customWidth="1"/>
    <col min="9" max="9" width="18" bestFit="1" customWidth="1"/>
  </cols>
  <sheetData>
    <row r="1" spans="1:8" x14ac:dyDescent="0.2">
      <c r="A1" t="s">
        <v>42</v>
      </c>
      <c r="B1">
        <v>27</v>
      </c>
      <c r="C1" t="s">
        <v>12</v>
      </c>
      <c r="D1">
        <v>4</v>
      </c>
      <c r="E1" s="22"/>
      <c r="F1"/>
    </row>
    <row r="2" spans="1:8" x14ac:dyDescent="0.2">
      <c r="D2"/>
      <c r="E2" s="38"/>
      <c r="F2"/>
    </row>
    <row r="3" spans="1:8" x14ac:dyDescent="0.2">
      <c r="A3" t="s">
        <v>13</v>
      </c>
      <c r="B3">
        <f>COUNTA($H$20:$H$254)</f>
        <v>4</v>
      </c>
      <c r="D3"/>
      <c r="E3" s="22"/>
      <c r="F3"/>
    </row>
    <row r="4" spans="1:8" x14ac:dyDescent="0.2">
      <c r="A4" t="s">
        <v>20</v>
      </c>
      <c r="B4">
        <f>COUNTIF(E20:E236,1)</f>
        <v>4</v>
      </c>
      <c r="D4"/>
      <c r="E4" s="22"/>
      <c r="F4"/>
    </row>
    <row r="5" spans="1:8" x14ac:dyDescent="0.2">
      <c r="A5" t="s">
        <v>49</v>
      </c>
      <c r="B5">
        <f>COUNTIF(D20:D236,"程序未检出")</f>
        <v>0</v>
      </c>
      <c r="D5"/>
      <c r="E5" s="28"/>
      <c r="F5" s="27"/>
    </row>
    <row r="6" spans="1:8" x14ac:dyDescent="0.2">
      <c r="A6" t="s">
        <v>22</v>
      </c>
      <c r="B6">
        <f>COUNTIF(I20:I237,"程序错检出")</f>
        <v>0</v>
      </c>
      <c r="D6"/>
      <c r="E6" s="28"/>
      <c r="F6" s="27"/>
    </row>
    <row r="7" spans="1:8" x14ac:dyDescent="0.2">
      <c r="D7"/>
      <c r="E7" s="25"/>
      <c r="F7" s="24"/>
      <c r="G7" s="25"/>
      <c r="H7" s="27"/>
    </row>
    <row r="8" spans="1:8" x14ac:dyDescent="0.2">
      <c r="D8"/>
      <c r="E8" s="25"/>
      <c r="F8" s="24"/>
      <c r="G8" s="25"/>
      <c r="H8" s="27"/>
    </row>
    <row r="9" spans="1:8" x14ac:dyDescent="0.2">
      <c r="A9" t="s">
        <v>43</v>
      </c>
      <c r="B9" s="34">
        <f>B4/B3</f>
        <v>1</v>
      </c>
      <c r="D9"/>
      <c r="E9" s="30"/>
      <c r="F9" s="30"/>
      <c r="G9" s="24"/>
      <c r="H9" s="27"/>
    </row>
    <row r="10" spans="1:8" x14ac:dyDescent="0.2">
      <c r="A10" t="s">
        <v>14</v>
      </c>
      <c r="B10" s="34">
        <f>B4/D1</f>
        <v>1</v>
      </c>
      <c r="D10" s="25"/>
      <c r="E10" s="30"/>
      <c r="F10" s="24"/>
      <c r="G10" s="25"/>
      <c r="H10" s="27"/>
    </row>
    <row r="11" spans="1:8" x14ac:dyDescent="0.2">
      <c r="A11" t="s">
        <v>46</v>
      </c>
      <c r="B11" s="34">
        <f>(B1-B6)/B1</f>
        <v>1</v>
      </c>
      <c r="C11" s="29"/>
      <c r="D11" s="25"/>
      <c r="E11" s="25"/>
      <c r="F11" s="24"/>
      <c r="G11" s="25"/>
      <c r="H11" s="27"/>
    </row>
    <row r="12" spans="1:8" x14ac:dyDescent="0.2">
      <c r="A12" s="24"/>
      <c r="B12" s="24"/>
      <c r="C12" s="24"/>
      <c r="D12" s="25"/>
      <c r="E12" s="30"/>
      <c r="F12" s="30"/>
      <c r="G12" s="24"/>
      <c r="H12" s="27"/>
    </row>
    <row r="13" spans="1:8" x14ac:dyDescent="0.2">
      <c r="D13" s="24"/>
      <c r="E13" s="25"/>
      <c r="F13" s="24"/>
      <c r="G13" s="25"/>
      <c r="H13" s="27"/>
    </row>
    <row r="14" spans="1:8" x14ac:dyDescent="0.2">
      <c r="A14" s="24"/>
      <c r="B14" s="24"/>
      <c r="C14" s="24"/>
      <c r="D14" s="25"/>
      <c r="E14" s="30"/>
      <c r="F14" s="24"/>
      <c r="G14" s="25"/>
      <c r="H14" s="27"/>
    </row>
    <row r="15" spans="1:8" x14ac:dyDescent="0.2">
      <c r="A15" s="24"/>
      <c r="B15" s="24"/>
      <c r="C15" s="24"/>
      <c r="D15" s="25"/>
      <c r="E15" s="26"/>
      <c r="F15" s="30"/>
      <c r="G15" s="24"/>
      <c r="H15" s="27"/>
    </row>
    <row r="16" spans="1:8" x14ac:dyDescent="0.2">
      <c r="B16" s="10"/>
      <c r="C16" s="10"/>
      <c r="D16" s="13"/>
      <c r="E16" s="21"/>
      <c r="F16" s="13"/>
      <c r="G16" s="10"/>
      <c r="H16" s="10"/>
    </row>
    <row r="17" spans="1:9" x14ac:dyDescent="0.2">
      <c r="B17" s="10"/>
      <c r="C17" s="10"/>
      <c r="D17" s="11"/>
      <c r="E17" s="19"/>
      <c r="F17" s="13"/>
      <c r="G17" s="10"/>
      <c r="H17" s="10"/>
    </row>
    <row r="18" spans="1:9" s="15" customFormat="1" x14ac:dyDescent="0.2">
      <c r="A18" s="43" t="s">
        <v>9</v>
      </c>
      <c r="B18" s="43"/>
      <c r="C18" s="43"/>
      <c r="D18" s="44" t="s">
        <v>10</v>
      </c>
      <c r="E18" s="45"/>
      <c r="F18" s="44" t="s">
        <v>6</v>
      </c>
      <c r="G18" s="43"/>
      <c r="H18" s="43"/>
    </row>
    <row r="19" spans="1:9" x14ac:dyDescent="0.2">
      <c r="A19" s="1" t="s">
        <v>3</v>
      </c>
      <c r="B19" s="1" t="s">
        <v>1</v>
      </c>
      <c r="C19" s="1" t="s">
        <v>2</v>
      </c>
      <c r="D19" s="6" t="s">
        <v>6</v>
      </c>
      <c r="E19" s="20" t="s">
        <v>11</v>
      </c>
      <c r="F19" s="14" t="s">
        <v>3</v>
      </c>
      <c r="G19" t="s">
        <v>7</v>
      </c>
      <c r="H19" t="s">
        <v>8</v>
      </c>
    </row>
    <row r="20" spans="1:9" x14ac:dyDescent="0.2">
      <c r="A20" s="1" t="s">
        <v>24</v>
      </c>
      <c r="B20" s="1" t="s">
        <v>25</v>
      </c>
      <c r="C20" s="1" t="s">
        <v>0</v>
      </c>
      <c r="D20" s="5" t="str">
        <f>IF(NOT(B20=""),_xlfn.IFNA(VLOOKUP(B20,$G$20:$H$1008,2,FALSE),"未检出"),"错检")</f>
        <v>[wrongCutInterfaceInService]</v>
      </c>
      <c r="E20" s="18">
        <v>1</v>
      </c>
      <c r="F20" s="12" t="s">
        <v>29</v>
      </c>
      <c r="G20" t="s">
        <v>30</v>
      </c>
      <c r="H20" t="s">
        <v>23</v>
      </c>
      <c r="I20" t="str">
        <f>IFERROR(VLOOKUP(G20,$B$20:$C$999,2,FALSE),"程序错检出")</f>
        <v>wrong cut interface</v>
      </c>
    </row>
    <row r="21" spans="1:9" x14ac:dyDescent="0.2">
      <c r="A21" s="1" t="s">
        <v>24</v>
      </c>
      <c r="B21" s="1" t="s">
        <v>26</v>
      </c>
      <c r="C21" s="1" t="s">
        <v>0</v>
      </c>
      <c r="D21" s="5" t="str">
        <f t="shared" ref="D21:D23" si="0">IF(NOT(B21=""),_xlfn.IFNA(VLOOKUP(B21,$G$20:$H$1008,2,FALSE),"未检出"),"错检")</f>
        <v>[wrongCutInterfaceInService]</v>
      </c>
      <c r="E21" s="18">
        <v>1</v>
      </c>
      <c r="F21" s="12" t="s">
        <v>29</v>
      </c>
      <c r="G21" t="s">
        <v>31</v>
      </c>
      <c r="H21" t="s">
        <v>23</v>
      </c>
      <c r="I21" t="str">
        <f t="shared" ref="I21:I23" si="1">IFERROR(VLOOKUP(G21,$B$20:$C$999,2,FALSE),"程序错检出")</f>
        <v>wrong cut interface</v>
      </c>
    </row>
    <row r="22" spans="1:9" x14ac:dyDescent="0.2">
      <c r="A22" s="1" t="s">
        <v>24</v>
      </c>
      <c r="B22" s="1" t="s">
        <v>27</v>
      </c>
      <c r="C22" s="1" t="s">
        <v>0</v>
      </c>
      <c r="D22" s="5" t="str">
        <f t="shared" si="0"/>
        <v>[wrongCutInterfaceInService]</v>
      </c>
      <c r="E22" s="18">
        <v>1</v>
      </c>
      <c r="F22" s="12" t="s">
        <v>29</v>
      </c>
      <c r="G22" t="s">
        <v>35</v>
      </c>
      <c r="H22" t="s">
        <v>23</v>
      </c>
      <c r="I22" t="str">
        <f t="shared" si="1"/>
        <v>wrong cut interface</v>
      </c>
    </row>
    <row r="23" spans="1:9" x14ac:dyDescent="0.2">
      <c r="A23" s="1" t="s">
        <v>24</v>
      </c>
      <c r="B23" s="1" t="s">
        <v>28</v>
      </c>
      <c r="C23" s="1" t="s">
        <v>0</v>
      </c>
      <c r="D23" s="5" t="str">
        <f t="shared" si="0"/>
        <v>[wrongCutInterfaceInService]</v>
      </c>
      <c r="E23" s="18">
        <v>1</v>
      </c>
      <c r="F23" s="12" t="s">
        <v>29</v>
      </c>
      <c r="G23" t="s">
        <v>37</v>
      </c>
      <c r="H23" t="s">
        <v>23</v>
      </c>
      <c r="I23" t="str">
        <f t="shared" si="1"/>
        <v>wrong cut interface</v>
      </c>
    </row>
    <row r="24" spans="1:9" x14ac:dyDescent="0.2">
      <c r="A24" s="1"/>
      <c r="B24" s="1"/>
      <c r="C24" s="1"/>
    </row>
    <row r="25" spans="1:9" x14ac:dyDescent="0.2">
      <c r="A25" s="1"/>
      <c r="B25" s="1"/>
      <c r="C25" s="1"/>
    </row>
    <row r="26" spans="1:9" x14ac:dyDescent="0.2">
      <c r="A26" s="1"/>
      <c r="B26" s="1"/>
      <c r="C26" s="1"/>
    </row>
    <row r="27" spans="1:9" x14ac:dyDescent="0.2">
      <c r="A27" s="1"/>
      <c r="B27" s="1"/>
      <c r="C27" s="1"/>
    </row>
    <row r="28" spans="1:9" x14ac:dyDescent="0.2">
      <c r="A28" s="1"/>
      <c r="B28" s="1"/>
      <c r="C28" s="1"/>
    </row>
    <row r="29" spans="1:9" x14ac:dyDescent="0.2">
      <c r="A29" s="1"/>
      <c r="B29" s="1"/>
      <c r="C29" s="1"/>
    </row>
    <row r="30" spans="1:9" x14ac:dyDescent="0.2">
      <c r="A30" s="1"/>
      <c r="B30" s="1"/>
      <c r="C30" s="1"/>
    </row>
    <row r="31" spans="1:9" x14ac:dyDescent="0.2">
      <c r="A31" s="1"/>
      <c r="B31" s="1"/>
      <c r="C31" s="2"/>
    </row>
    <row r="32" spans="1:9" x14ac:dyDescent="0.2">
      <c r="A32" s="1"/>
      <c r="B32" s="1"/>
      <c r="C32" s="2"/>
    </row>
    <row r="33" spans="1:3" x14ac:dyDescent="0.2">
      <c r="A33" s="1"/>
      <c r="B33" s="1"/>
      <c r="C33" s="1"/>
    </row>
    <row r="34" spans="1:3" x14ac:dyDescent="0.2">
      <c r="A34" s="1"/>
      <c r="B34" s="1"/>
      <c r="C34" s="1"/>
    </row>
    <row r="35" spans="1:3" x14ac:dyDescent="0.2">
      <c r="A35" s="1"/>
      <c r="B35" s="1"/>
      <c r="C35" s="1"/>
    </row>
    <row r="36" spans="1:3" x14ac:dyDescent="0.2">
      <c r="A36" s="1"/>
      <c r="B36" s="1"/>
      <c r="C36" s="2"/>
    </row>
    <row r="37" spans="1:3" x14ac:dyDescent="0.2">
      <c r="A37" s="1"/>
      <c r="B37" s="1"/>
      <c r="C37" s="2"/>
    </row>
    <row r="38" spans="1:3" x14ac:dyDescent="0.2">
      <c r="A38" s="1"/>
      <c r="B38" s="1"/>
      <c r="C38" s="1"/>
    </row>
    <row r="39" spans="1:3" x14ac:dyDescent="0.2">
      <c r="A39" s="1"/>
      <c r="B39" s="1"/>
      <c r="C39" s="1"/>
    </row>
    <row r="40" spans="1:3" x14ac:dyDescent="0.2">
      <c r="A40" s="1"/>
      <c r="B40" s="1"/>
      <c r="C40" s="1"/>
    </row>
    <row r="41" spans="1:3" x14ac:dyDescent="0.2">
      <c r="A41" s="1"/>
      <c r="B41" s="1"/>
      <c r="C41" s="1"/>
    </row>
    <row r="42" spans="1:3" x14ac:dyDescent="0.2">
      <c r="A42" s="1"/>
      <c r="B42" s="1"/>
      <c r="C42" s="1"/>
    </row>
    <row r="43" spans="1:3" x14ac:dyDescent="0.2">
      <c r="A43" s="1"/>
      <c r="B43" s="1"/>
      <c r="C43" s="1"/>
    </row>
    <row r="44" spans="1:3" x14ac:dyDescent="0.2">
      <c r="A44" s="1"/>
      <c r="B44" s="1"/>
      <c r="C44" s="1"/>
    </row>
    <row r="45" spans="1:3" x14ac:dyDescent="0.2">
      <c r="A45" s="1"/>
      <c r="B45" s="1"/>
      <c r="C45" s="1"/>
    </row>
    <row r="46" spans="1:3" x14ac:dyDescent="0.2">
      <c r="A46" s="1"/>
      <c r="B46" s="1"/>
      <c r="C46" s="1"/>
    </row>
    <row r="47" spans="1:3" x14ac:dyDescent="0.2">
      <c r="A47" s="1"/>
      <c r="B47" s="1"/>
      <c r="C47" s="1"/>
    </row>
    <row r="48" spans="1:3" x14ac:dyDescent="0.2">
      <c r="A48" s="1"/>
      <c r="B48" s="1"/>
      <c r="C48" s="1"/>
    </row>
    <row r="49" spans="1:3" x14ac:dyDescent="0.2">
      <c r="A49" s="1"/>
      <c r="B49" s="1"/>
      <c r="C49" s="1"/>
    </row>
    <row r="50" spans="1:3" x14ac:dyDescent="0.2">
      <c r="A50" s="1"/>
      <c r="B50" s="1"/>
      <c r="C50" s="1"/>
    </row>
    <row r="51" spans="1:3" x14ac:dyDescent="0.2">
      <c r="A51" s="1"/>
      <c r="B51" s="1"/>
      <c r="C51" s="1"/>
    </row>
    <row r="52" spans="1:3" x14ac:dyDescent="0.2">
      <c r="A52" s="1"/>
      <c r="B52" s="1"/>
      <c r="C52" s="1"/>
    </row>
    <row r="53" spans="1:3" x14ac:dyDescent="0.2">
      <c r="A53" s="1"/>
      <c r="B53" s="1"/>
      <c r="C53" s="1"/>
    </row>
    <row r="54" spans="1:3" x14ac:dyDescent="0.2">
      <c r="A54" s="1"/>
      <c r="B54" s="1"/>
      <c r="C54" s="1"/>
    </row>
    <row r="55" spans="1:3" x14ac:dyDescent="0.2">
      <c r="A55" s="1"/>
      <c r="B55" s="1"/>
      <c r="C55" s="1"/>
    </row>
    <row r="56" spans="1:3" x14ac:dyDescent="0.2">
      <c r="A56" s="1"/>
      <c r="B56" s="1"/>
      <c r="C56" s="1"/>
    </row>
    <row r="57" spans="1:3" x14ac:dyDescent="0.2">
      <c r="A57" s="1"/>
      <c r="B57" s="1"/>
      <c r="C57" s="1"/>
    </row>
    <row r="58" spans="1:3" x14ac:dyDescent="0.2">
      <c r="A58" s="1"/>
      <c r="B58" s="1"/>
      <c r="C58" s="1"/>
    </row>
    <row r="59" spans="1:3" x14ac:dyDescent="0.2">
      <c r="A59" s="1"/>
      <c r="B59" s="1"/>
      <c r="C59" s="1"/>
    </row>
    <row r="60" spans="1:3" x14ac:dyDescent="0.2">
      <c r="A60" s="1"/>
      <c r="B60" s="1"/>
      <c r="C60" s="1"/>
    </row>
    <row r="61" spans="1:3" x14ac:dyDescent="0.2">
      <c r="A61" s="1"/>
      <c r="B61" s="1"/>
      <c r="C61" s="1"/>
    </row>
    <row r="62" spans="1:3" x14ac:dyDescent="0.2">
      <c r="A62" s="1"/>
      <c r="B62" s="1"/>
      <c r="C62" s="1"/>
    </row>
    <row r="63" spans="1:3" x14ac:dyDescent="0.2">
      <c r="A63" s="1"/>
      <c r="B63" s="1"/>
      <c r="C63" s="1"/>
    </row>
    <row r="64" spans="1:3" x14ac:dyDescent="0.2">
      <c r="A64" s="1"/>
      <c r="B64" s="1"/>
      <c r="C64" s="1"/>
    </row>
    <row r="65" spans="1:7" x14ac:dyDescent="0.2">
      <c r="A65" s="1"/>
      <c r="B65" s="1"/>
      <c r="C65" s="1"/>
    </row>
    <row r="66" spans="1:7" x14ac:dyDescent="0.2">
      <c r="A66" s="1"/>
      <c r="B66" s="1"/>
      <c r="C66" s="1"/>
    </row>
    <row r="67" spans="1:7" x14ac:dyDescent="0.2">
      <c r="A67" s="1"/>
      <c r="B67" s="1"/>
      <c r="C67" s="1"/>
      <c r="G67" s="1"/>
    </row>
    <row r="68" spans="1:7" x14ac:dyDescent="0.2">
      <c r="A68" s="1"/>
      <c r="B68" s="1"/>
      <c r="C68" s="1"/>
    </row>
    <row r="69" spans="1:7" x14ac:dyDescent="0.2">
      <c r="A69" s="1"/>
      <c r="B69" s="1"/>
      <c r="C69" s="1"/>
    </row>
    <row r="70" spans="1:7" x14ac:dyDescent="0.2">
      <c r="A70" s="1"/>
      <c r="B70" s="1"/>
      <c r="C70" s="1"/>
    </row>
    <row r="71" spans="1:7" x14ac:dyDescent="0.2">
      <c r="A71" s="1"/>
      <c r="B71" s="1"/>
      <c r="C71" s="1"/>
    </row>
    <row r="72" spans="1:7" x14ac:dyDescent="0.2">
      <c r="A72" s="1"/>
      <c r="B72" s="1"/>
      <c r="C72" s="1"/>
    </row>
  </sheetData>
  <mergeCells count="3">
    <mergeCell ref="A18:C18"/>
    <mergeCell ref="D18:E18"/>
    <mergeCell ref="F18:H18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AB5AF-5E55-467C-8BD9-8F92F58A7B3A}">
  <dimension ref="A1:AB31"/>
  <sheetViews>
    <sheetView workbookViewId="0">
      <selection activeCell="E15" sqref="E15:F16"/>
    </sheetView>
  </sheetViews>
  <sheetFormatPr defaultRowHeight="14.25" x14ac:dyDescent="0.2"/>
  <cols>
    <col min="1" max="1" width="32.125" bestFit="1" customWidth="1"/>
    <col min="2" max="2" width="23.5" bestFit="1" customWidth="1"/>
    <col min="3" max="3" width="16.875" style="5" bestFit="1" customWidth="1"/>
    <col min="4" max="4" width="7.125" style="7" bestFit="1" customWidth="1"/>
    <col min="5" max="5" width="32.125" bestFit="1" customWidth="1"/>
    <col min="6" max="6" width="16.875" bestFit="1" customWidth="1"/>
    <col min="7" max="7" width="16.375" bestFit="1" customWidth="1"/>
    <col min="8" max="8" width="32.125" style="5" bestFit="1" customWidth="1"/>
    <col min="9" max="9" width="12.75" bestFit="1" customWidth="1"/>
    <col min="10" max="10" width="13" bestFit="1" customWidth="1"/>
    <col min="11" max="11" width="13" customWidth="1"/>
    <col min="12" max="12" width="7.125" bestFit="1" customWidth="1"/>
    <col min="13" max="13" width="16.875" bestFit="1" customWidth="1"/>
    <col min="14" max="14" width="16.375" style="7" bestFit="1" customWidth="1"/>
    <col min="15" max="15" width="32.125" bestFit="1" customWidth="1"/>
    <col min="16" max="16" width="12.75" bestFit="1" customWidth="1"/>
    <col min="17" max="18" width="13" bestFit="1" customWidth="1"/>
    <col min="19" max="19" width="7.125" bestFit="1" customWidth="1"/>
    <col min="20" max="20" width="16.875" bestFit="1" customWidth="1"/>
    <col min="21" max="21" width="16.375" bestFit="1" customWidth="1"/>
    <col min="22" max="22" width="32.125" bestFit="1" customWidth="1"/>
    <col min="23" max="23" width="12.75" bestFit="1" customWidth="1"/>
    <col min="24" max="25" width="13" bestFit="1" customWidth="1"/>
    <col min="26" max="26" width="7.125" bestFit="1" customWidth="1"/>
    <col min="27" max="27" width="16.875" bestFit="1" customWidth="1"/>
    <col min="28" max="28" width="16.375" bestFit="1" customWidth="1"/>
  </cols>
  <sheetData>
    <row r="1" spans="1:28" x14ac:dyDescent="0.2">
      <c r="A1" t="s">
        <v>48</v>
      </c>
      <c r="B1">
        <v>5</v>
      </c>
    </row>
    <row r="2" spans="1:28" x14ac:dyDescent="0.2">
      <c r="A2" t="s">
        <v>12</v>
      </c>
      <c r="B2">
        <f>COUNTA(A15:A1000)</f>
        <v>1</v>
      </c>
      <c r="C2"/>
      <c r="D2"/>
    </row>
    <row r="3" spans="1:28" x14ac:dyDescent="0.2">
      <c r="D3"/>
      <c r="E3" t="s">
        <v>50</v>
      </c>
      <c r="F3">
        <f>COUNTA($F$15:$F$249)</f>
        <v>2</v>
      </c>
      <c r="H3" s="5" t="s">
        <v>50</v>
      </c>
      <c r="I3">
        <f>COUNTIF(M$15:M$249,"[wrongCutService]")</f>
        <v>3</v>
      </c>
      <c r="O3" s="5" t="s">
        <v>50</v>
      </c>
      <c r="P3">
        <f>COUNTIF(T$15:T$249,"[wrongCutService]")</f>
        <v>3</v>
      </c>
      <c r="V3" s="5" t="s">
        <v>50</v>
      </c>
      <c r="W3">
        <f>COUNTIF(AA$15:AA$249,"[wrongCutService]")</f>
        <v>3</v>
      </c>
    </row>
    <row r="4" spans="1:28" x14ac:dyDescent="0.2">
      <c r="D4"/>
      <c r="E4" t="s">
        <v>20</v>
      </c>
      <c r="F4">
        <f>COUNTIF(G15:G231,"wrong cut service")</f>
        <v>1</v>
      </c>
      <c r="H4" s="5" t="s">
        <v>20</v>
      </c>
      <c r="I4">
        <f>COUNTIF(N15:N231,"wrong cut service")</f>
        <v>1</v>
      </c>
      <c r="O4" s="5" t="s">
        <v>20</v>
      </c>
      <c r="P4">
        <f>COUNTIF(U15:U231,"wrong cut service")</f>
        <v>1</v>
      </c>
      <c r="V4" s="5" t="s">
        <v>20</v>
      </c>
      <c r="W4">
        <f>COUNTIF(AB15:AB231,"wrong cut service")</f>
        <v>1</v>
      </c>
    </row>
    <row r="5" spans="1:28" x14ac:dyDescent="0.2">
      <c r="A5" s="24"/>
      <c r="B5" s="24"/>
      <c r="C5" s="24"/>
      <c r="D5" s="30"/>
      <c r="E5" t="s">
        <v>22</v>
      </c>
      <c r="F5">
        <f>COUNTIF(G15:G232,"程序错检出")</f>
        <v>1</v>
      </c>
      <c r="G5" s="25"/>
      <c r="H5" s="5" t="s">
        <v>22</v>
      </c>
      <c r="I5">
        <f>COUNTIF(N15:N232,"程序错检出")</f>
        <v>2</v>
      </c>
      <c r="J5" s="24"/>
      <c r="K5" s="24"/>
      <c r="L5" s="24"/>
      <c r="M5" s="24"/>
      <c r="N5" s="40"/>
      <c r="O5" s="5" t="s">
        <v>22</v>
      </c>
      <c r="P5">
        <f>COUNTIF(U15:U232,"程序错检出")</f>
        <v>2</v>
      </c>
      <c r="Q5" s="24"/>
      <c r="R5" s="24"/>
      <c r="S5" s="24"/>
      <c r="T5" s="24"/>
      <c r="U5" s="24"/>
      <c r="V5" s="5" t="s">
        <v>22</v>
      </c>
      <c r="W5">
        <f>COUNTIF(AB15:AB232,"程序错检出")</f>
        <v>2</v>
      </c>
      <c r="X5" s="24"/>
      <c r="Y5" s="24"/>
      <c r="Z5" s="24"/>
      <c r="AA5" s="24"/>
      <c r="AB5" s="24"/>
    </row>
    <row r="6" spans="1:28" x14ac:dyDescent="0.2">
      <c r="A6" s="24"/>
      <c r="B6" s="24"/>
      <c r="C6" s="24"/>
      <c r="D6" s="30"/>
      <c r="E6" s="24"/>
      <c r="F6" s="24"/>
      <c r="G6" s="24"/>
      <c r="H6" s="41"/>
      <c r="I6" s="24"/>
      <c r="J6" s="24"/>
      <c r="K6" s="24"/>
      <c r="L6" s="24"/>
      <c r="M6" s="24"/>
      <c r="N6" s="40"/>
      <c r="O6" s="41"/>
      <c r="P6" s="24"/>
      <c r="Q6" s="24"/>
      <c r="R6" s="24"/>
      <c r="S6" s="24"/>
      <c r="T6" s="24"/>
      <c r="U6" s="24"/>
      <c r="V6" s="41"/>
      <c r="W6" s="24"/>
      <c r="X6" s="24"/>
      <c r="Y6" s="24"/>
      <c r="Z6" s="24"/>
      <c r="AA6" s="24"/>
      <c r="AB6" s="24"/>
    </row>
    <row r="7" spans="1:28" x14ac:dyDescent="0.2">
      <c r="B7" s="24"/>
      <c r="C7" s="24"/>
      <c r="D7" s="30"/>
      <c r="F7" s="30"/>
      <c r="G7" s="25"/>
      <c r="I7" s="30"/>
      <c r="J7" s="24"/>
      <c r="K7" s="24"/>
      <c r="L7" s="24"/>
      <c r="M7" s="24"/>
      <c r="N7" s="40"/>
      <c r="O7" s="5"/>
      <c r="P7" s="30"/>
      <c r="Q7" s="24"/>
      <c r="R7" s="24"/>
      <c r="S7" s="24"/>
      <c r="T7" s="24"/>
      <c r="U7" s="24"/>
      <c r="V7" s="5"/>
      <c r="W7" s="30"/>
      <c r="X7" s="24"/>
      <c r="Y7" s="24"/>
      <c r="Z7" s="24"/>
      <c r="AA7" s="24"/>
      <c r="AB7" s="24"/>
    </row>
    <row r="8" spans="1:28" x14ac:dyDescent="0.2">
      <c r="B8" s="24"/>
      <c r="C8" s="24"/>
      <c r="D8" s="30"/>
      <c r="E8" t="s">
        <v>43</v>
      </c>
      <c r="F8" s="35">
        <f>F4/F3</f>
        <v>0.5</v>
      </c>
      <c r="G8" s="25"/>
      <c r="H8" s="5" t="s">
        <v>43</v>
      </c>
      <c r="I8" s="35">
        <f>I4/I3</f>
        <v>0.33333333333333331</v>
      </c>
      <c r="J8" s="24"/>
      <c r="K8" s="24"/>
      <c r="L8" s="24"/>
      <c r="M8" s="24"/>
      <c r="N8" s="40"/>
      <c r="O8" s="5" t="s">
        <v>43</v>
      </c>
      <c r="P8" s="35">
        <f>P4/P3</f>
        <v>0.33333333333333331</v>
      </c>
      <c r="Q8" s="24"/>
      <c r="R8" s="24"/>
      <c r="S8" s="24"/>
      <c r="T8" s="24"/>
      <c r="U8" s="24"/>
      <c r="V8" s="5" t="s">
        <v>43</v>
      </c>
      <c r="W8" s="35">
        <f>W4/W3</f>
        <v>0.33333333333333331</v>
      </c>
      <c r="X8" s="24"/>
      <c r="Y8" s="24"/>
      <c r="Z8" s="24"/>
      <c r="AA8" s="24"/>
      <c r="AB8" s="24"/>
    </row>
    <row r="9" spans="1:28" x14ac:dyDescent="0.2">
      <c r="D9"/>
      <c r="E9" t="s">
        <v>14</v>
      </c>
      <c r="F9" s="35">
        <f>F4/$B2</f>
        <v>1</v>
      </c>
      <c r="G9" s="25"/>
      <c r="H9" s="5" t="s">
        <v>14</v>
      </c>
      <c r="I9" s="35">
        <f>I4/$B2</f>
        <v>1</v>
      </c>
      <c r="O9" s="5" t="s">
        <v>14</v>
      </c>
      <c r="P9" s="35">
        <f>P4/$B2</f>
        <v>1</v>
      </c>
      <c r="V9" s="5" t="s">
        <v>14</v>
      </c>
      <c r="W9" s="35">
        <f>W4/$B2</f>
        <v>1</v>
      </c>
    </row>
    <row r="10" spans="1:28" x14ac:dyDescent="0.2">
      <c r="A10" s="29"/>
      <c r="D10" s="30"/>
      <c r="E10" t="s">
        <v>46</v>
      </c>
      <c r="F10" s="31">
        <f>($B1-F5)/$B1</f>
        <v>0.8</v>
      </c>
      <c r="G10" s="25"/>
      <c r="H10" s="5" t="s">
        <v>46</v>
      </c>
      <c r="I10" s="31">
        <f>($B1-I5)/$B1</f>
        <v>0.6</v>
      </c>
      <c r="O10" s="5" t="s">
        <v>46</v>
      </c>
      <c r="P10" s="31">
        <f>($B1-P5)/$B1</f>
        <v>0.6</v>
      </c>
      <c r="V10" s="5" t="s">
        <v>46</v>
      </c>
      <c r="W10" s="31">
        <f>($B1-W5)/$B1</f>
        <v>0.6</v>
      </c>
    </row>
    <row r="11" spans="1:28" x14ac:dyDescent="0.2">
      <c r="B11" s="35"/>
      <c r="C11"/>
      <c r="D11"/>
    </row>
    <row r="12" spans="1:28" x14ac:dyDescent="0.2">
      <c r="A12" s="46" t="s">
        <v>17</v>
      </c>
      <c r="B12" s="46"/>
      <c r="C12" s="47" t="s">
        <v>10</v>
      </c>
      <c r="D12" s="48"/>
      <c r="E12" s="46" t="s">
        <v>6</v>
      </c>
      <c r="F12" s="46"/>
      <c r="G12" s="39"/>
      <c r="H12" s="42"/>
      <c r="I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</row>
    <row r="13" spans="1:28" x14ac:dyDescent="0.2">
      <c r="A13" s="35"/>
      <c r="B13" s="35"/>
      <c r="C13" s="36"/>
      <c r="D13" s="37"/>
      <c r="E13" s="44" t="s">
        <v>51</v>
      </c>
      <c r="F13" s="43"/>
      <c r="G13" s="45"/>
      <c r="H13" s="44" t="s">
        <v>53</v>
      </c>
      <c r="I13" s="43"/>
      <c r="J13" s="43"/>
      <c r="K13" s="43"/>
      <c r="L13" s="43"/>
      <c r="M13" s="43"/>
      <c r="N13" s="45"/>
      <c r="O13" s="44" t="s">
        <v>54</v>
      </c>
      <c r="P13" s="43"/>
      <c r="Q13" s="43"/>
      <c r="R13" s="43"/>
      <c r="S13" s="43"/>
      <c r="T13" s="43"/>
      <c r="U13" s="45"/>
      <c r="V13" s="44" t="s">
        <v>55</v>
      </c>
      <c r="W13" s="43"/>
      <c r="X13" s="43"/>
      <c r="Y13" s="43"/>
      <c r="Z13" s="43"/>
      <c r="AA13" s="43"/>
      <c r="AB13" s="45"/>
    </row>
    <row r="14" spans="1:28" x14ac:dyDescent="0.2">
      <c r="A14" s="1" t="s">
        <v>3</v>
      </c>
      <c r="B14" s="1" t="s">
        <v>5</v>
      </c>
      <c r="C14" s="5" t="s">
        <v>18</v>
      </c>
      <c r="D14" s="7" t="s">
        <v>19</v>
      </c>
      <c r="E14" t="s">
        <v>15</v>
      </c>
      <c r="F14" t="s">
        <v>16</v>
      </c>
      <c r="G14" t="s">
        <v>52</v>
      </c>
      <c r="H14" s="5" t="s">
        <v>15</v>
      </c>
      <c r="I14" s="22" t="s">
        <v>56</v>
      </c>
      <c r="J14" s="38" t="s">
        <v>57</v>
      </c>
      <c r="K14" t="s">
        <v>58</v>
      </c>
      <c r="L14" t="s">
        <v>59</v>
      </c>
      <c r="M14" t="s">
        <v>16</v>
      </c>
      <c r="N14" s="7" t="s">
        <v>52</v>
      </c>
      <c r="O14" t="s">
        <v>15</v>
      </c>
      <c r="P14" s="22" t="s">
        <v>56</v>
      </c>
      <c r="Q14" s="38" t="s">
        <v>57</v>
      </c>
      <c r="R14" t="s">
        <v>58</v>
      </c>
      <c r="S14" t="s">
        <v>59</v>
      </c>
      <c r="T14" t="s">
        <v>16</v>
      </c>
      <c r="U14" s="7" t="s">
        <v>52</v>
      </c>
      <c r="V14" t="s">
        <v>15</v>
      </c>
      <c r="W14" s="22" t="s">
        <v>56</v>
      </c>
      <c r="X14" s="38" t="s">
        <v>57</v>
      </c>
      <c r="Y14" t="s">
        <v>58</v>
      </c>
      <c r="Z14" t="s">
        <v>59</v>
      </c>
      <c r="AA14" t="s">
        <v>16</v>
      </c>
      <c r="AB14" s="7" t="s">
        <v>52</v>
      </c>
    </row>
    <row r="15" spans="1:28" x14ac:dyDescent="0.2">
      <c r="A15" s="1" t="s">
        <v>24</v>
      </c>
      <c r="B15" s="1" t="s">
        <v>4</v>
      </c>
      <c r="C15" s="5" t="str">
        <f>IF(NOT(A15=""),_xlfn.IFNA(VLOOKUP(A15,$E$15:$F$63,2,FALSE),"未检出"),"错检")</f>
        <v>[wrongCutService]</v>
      </c>
      <c r="D15" s="7">
        <v>1</v>
      </c>
      <c r="E15" t="s">
        <v>29</v>
      </c>
      <c r="F15" t="s">
        <v>41</v>
      </c>
      <c r="G15" t="str">
        <f>IFERROR(VLOOKUP(E15,$A$15:$B$63,2,FALSE),"程序错检出")</f>
        <v>wrong cut service</v>
      </c>
      <c r="H15" t="s">
        <v>60</v>
      </c>
      <c r="I15">
        <v>2</v>
      </c>
      <c r="J15">
        <v>1</v>
      </c>
      <c r="K15">
        <f>IF(IFERROR(VLOOKUP(H15,$E$15:$E$999,1,FALSE),0)=0,0,1)</f>
        <v>0</v>
      </c>
      <c r="L15">
        <f t="shared" ref="L15:L18" si="0">K15*0.7+IF(J15=1,I15*0.1,0)</f>
        <v>0.2</v>
      </c>
      <c r="M15" t="str">
        <f>IF(L15&gt;0,"[wrongCutService]","")</f>
        <v>[wrongCutService]</v>
      </c>
      <c r="N15" s="7" t="str">
        <f>IF(M15="[wrongCutService]",IFERROR(VLOOKUP(H15,$A$15:$B$63,2,FALSE),"程序错检出"),"")</f>
        <v>程序错检出</v>
      </c>
      <c r="O15" t="s">
        <v>60</v>
      </c>
      <c r="P15">
        <v>2</v>
      </c>
      <c r="Q15">
        <v>1</v>
      </c>
      <c r="R15">
        <f>IF(IFERROR(VLOOKUP(O15,$E$15:$E$999,1,FALSE),0)=0,0,1)</f>
        <v>0</v>
      </c>
      <c r="S15">
        <f t="shared" ref="S15:S18" si="1">R15*0.7+IF(Q15=1,P15*0.1,0)</f>
        <v>0.2</v>
      </c>
      <c r="T15" t="str">
        <f>IF(S15&gt;0,"[wrongCutService]","")</f>
        <v>[wrongCutService]</v>
      </c>
      <c r="U15" s="7" t="str">
        <f>IF(T15="[wrongCutService]",IFERROR(VLOOKUP(O15,$A$15:$B$63,2,FALSE),"程序错检出"),"")</f>
        <v>程序错检出</v>
      </c>
      <c r="V15" t="s">
        <v>60</v>
      </c>
      <c r="W15">
        <v>2</v>
      </c>
      <c r="X15">
        <v>1</v>
      </c>
      <c r="Y15">
        <f>IF(IFERROR(VLOOKUP(V15,$E$15:$E$999,1,FALSE),0)=0,0,1)</f>
        <v>0</v>
      </c>
      <c r="Z15">
        <f t="shared" ref="Z15:Z18" si="2">Y15*0.7+IF(X15=1,W15*0.1,0)</f>
        <v>0.2</v>
      </c>
      <c r="AA15" t="str">
        <f>IF(Z15&gt;0,"[wrongCutService]","")</f>
        <v>[wrongCutService]</v>
      </c>
      <c r="AB15" s="7" t="str">
        <f>IF(AA15="[wrongCutService]",IFERROR(VLOOKUP(V15,$A$15:$B$63,2,FALSE),"程序错检出"),"")</f>
        <v>程序错检出</v>
      </c>
    </row>
    <row r="16" spans="1:28" x14ac:dyDescent="0.2">
      <c r="A16" s="1"/>
      <c r="B16" s="3"/>
      <c r="C16" s="5" t="str">
        <f>IF(NOT(A16=""),_xlfn.IFNA(VLOOKUP(A16,$E$15:$F$63,2,FALSE),"未检出"),"错检")</f>
        <v>错检</v>
      </c>
      <c r="D16" s="7">
        <v>0</v>
      </c>
      <c r="E16" t="s">
        <v>38</v>
      </c>
      <c r="F16" t="s">
        <v>41</v>
      </c>
      <c r="G16" t="str">
        <f>IFERROR(VLOOKUP(E16,$A$15:$B$63,2,FALSE),"程序错检出")</f>
        <v>程序错检出</v>
      </c>
      <c r="H16" t="s">
        <v>29</v>
      </c>
      <c r="I16">
        <v>2</v>
      </c>
      <c r="J16">
        <v>1</v>
      </c>
      <c r="K16">
        <f t="shared" ref="K16:K18" si="3">IF(IFERROR(VLOOKUP(H16,$E$15:$E$999,1,FALSE),0)=0,0,1)</f>
        <v>1</v>
      </c>
      <c r="L16">
        <f t="shared" si="0"/>
        <v>0.89999999999999991</v>
      </c>
      <c r="M16" t="str">
        <f t="shared" ref="M16:M18" si="4">IF(L16&gt;0,"[wrongCutService]","")</f>
        <v>[wrongCutService]</v>
      </c>
      <c r="N16" s="7" t="str">
        <f t="shared" ref="N16:N18" si="5">IF(M16="[wrongCutService]",IFERROR(VLOOKUP(H16,$A$15:$B$63,2,FALSE),"程序错检出"),"")</f>
        <v>wrong cut service</v>
      </c>
      <c r="O16" t="s">
        <v>29</v>
      </c>
      <c r="P16">
        <v>0</v>
      </c>
      <c r="Q16">
        <v>0</v>
      </c>
      <c r="R16">
        <f t="shared" ref="R16:R18" si="6">IF(IFERROR(VLOOKUP(O16,$E$15:$E$999,1,FALSE),0)=0,0,1)</f>
        <v>1</v>
      </c>
      <c r="S16">
        <f t="shared" si="1"/>
        <v>0.7</v>
      </c>
      <c r="T16" t="str">
        <f t="shared" ref="T16:T18" si="7">IF(S16&gt;0,"[wrongCutService]","")</f>
        <v>[wrongCutService]</v>
      </c>
      <c r="U16" s="7" t="str">
        <f t="shared" ref="U16:U18" si="8">IF(T16="[wrongCutService]",IFERROR(VLOOKUP(O16,$A$15:$B$63,2,FALSE),"程序错检出"),"")</f>
        <v>wrong cut service</v>
      </c>
      <c r="V16" t="s">
        <v>29</v>
      </c>
      <c r="W16">
        <v>0</v>
      </c>
      <c r="X16">
        <v>0</v>
      </c>
      <c r="Y16">
        <f t="shared" ref="Y16:Y18" si="9">IF(IFERROR(VLOOKUP(V16,$E$15:$E$999,1,FALSE),0)=0,0,1)</f>
        <v>1</v>
      </c>
      <c r="Z16">
        <f t="shared" si="2"/>
        <v>0.7</v>
      </c>
      <c r="AA16" t="str">
        <f t="shared" ref="AA16:AA18" si="10">IF(Z16&gt;0,"[wrongCutService]","")</f>
        <v>[wrongCutService]</v>
      </c>
      <c r="AB16" s="7" t="str">
        <f t="shared" ref="AB16:AB18" si="11">IF(AA16="[wrongCutService]",IFERROR(VLOOKUP(V16,$A$15:$B$63,2,FALSE),"程序错检出"),"")</f>
        <v>wrong cut service</v>
      </c>
    </row>
    <row r="17" spans="1:28" x14ac:dyDescent="0.2">
      <c r="A17" s="1"/>
      <c r="B17" s="4"/>
      <c r="H17" t="s">
        <v>61</v>
      </c>
      <c r="I17">
        <v>1</v>
      </c>
      <c r="J17">
        <v>0</v>
      </c>
      <c r="K17">
        <f t="shared" si="3"/>
        <v>0</v>
      </c>
      <c r="L17">
        <f t="shared" si="0"/>
        <v>0</v>
      </c>
      <c r="M17" t="str">
        <f t="shared" si="4"/>
        <v/>
      </c>
      <c r="N17" s="7" t="str">
        <f t="shared" si="5"/>
        <v/>
      </c>
      <c r="O17" t="s">
        <v>61</v>
      </c>
      <c r="P17">
        <v>0</v>
      </c>
      <c r="Q17">
        <v>0</v>
      </c>
      <c r="R17">
        <f t="shared" si="6"/>
        <v>0</v>
      </c>
      <c r="S17">
        <f t="shared" si="1"/>
        <v>0</v>
      </c>
      <c r="T17" t="str">
        <f t="shared" si="7"/>
        <v/>
      </c>
      <c r="U17" s="7" t="str">
        <f t="shared" si="8"/>
        <v/>
      </c>
      <c r="V17" t="s">
        <v>61</v>
      </c>
      <c r="W17">
        <v>0</v>
      </c>
      <c r="X17">
        <v>0</v>
      </c>
      <c r="Y17">
        <f t="shared" si="9"/>
        <v>0</v>
      </c>
      <c r="Z17">
        <f t="shared" si="2"/>
        <v>0</v>
      </c>
      <c r="AA17" t="str">
        <f t="shared" si="10"/>
        <v/>
      </c>
      <c r="AB17" s="7" t="str">
        <f t="shared" si="11"/>
        <v/>
      </c>
    </row>
    <row r="18" spans="1:28" x14ac:dyDescent="0.2">
      <c r="A18" s="1"/>
      <c r="B18" s="3"/>
      <c r="H18" t="s">
        <v>38</v>
      </c>
      <c r="I18">
        <v>2</v>
      </c>
      <c r="J18">
        <v>1</v>
      </c>
      <c r="K18">
        <f t="shared" si="3"/>
        <v>1</v>
      </c>
      <c r="L18">
        <f t="shared" si="0"/>
        <v>0.89999999999999991</v>
      </c>
      <c r="M18" t="str">
        <f t="shared" si="4"/>
        <v>[wrongCutService]</v>
      </c>
      <c r="N18" s="7" t="str">
        <f t="shared" si="5"/>
        <v>程序错检出</v>
      </c>
      <c r="O18" t="s">
        <v>38</v>
      </c>
      <c r="P18">
        <v>1</v>
      </c>
      <c r="Q18">
        <v>0</v>
      </c>
      <c r="R18">
        <f t="shared" si="6"/>
        <v>1</v>
      </c>
      <c r="S18">
        <f t="shared" si="1"/>
        <v>0.7</v>
      </c>
      <c r="T18" t="str">
        <f t="shared" si="7"/>
        <v>[wrongCutService]</v>
      </c>
      <c r="U18" s="7" t="str">
        <f t="shared" si="8"/>
        <v>程序错检出</v>
      </c>
      <c r="V18" t="s">
        <v>38</v>
      </c>
      <c r="W18">
        <v>1</v>
      </c>
      <c r="X18">
        <v>0</v>
      </c>
      <c r="Y18">
        <f t="shared" si="9"/>
        <v>1</v>
      </c>
      <c r="Z18">
        <f t="shared" si="2"/>
        <v>0.7</v>
      </c>
      <c r="AA18" t="str">
        <f t="shared" si="10"/>
        <v>[wrongCutService]</v>
      </c>
      <c r="AB18" s="7" t="str">
        <f t="shared" si="11"/>
        <v>程序错检出</v>
      </c>
    </row>
    <row r="19" spans="1:28" x14ac:dyDescent="0.2">
      <c r="A19" s="1"/>
      <c r="B19" s="3"/>
      <c r="U19" s="7"/>
      <c r="AB19" s="7"/>
    </row>
    <row r="20" spans="1:28" x14ac:dyDescent="0.2">
      <c r="A20" s="1"/>
      <c r="B20" s="3"/>
      <c r="U20" s="7"/>
      <c r="AB20" s="7"/>
    </row>
    <row r="21" spans="1:28" x14ac:dyDescent="0.2">
      <c r="A21" s="1"/>
      <c r="B21" s="3"/>
      <c r="U21" s="7"/>
      <c r="AB21" s="7"/>
    </row>
    <row r="22" spans="1:28" x14ac:dyDescent="0.2">
      <c r="A22" s="1"/>
      <c r="B22" s="3"/>
      <c r="U22" s="7"/>
      <c r="AB22" s="7"/>
    </row>
    <row r="23" spans="1:28" x14ac:dyDescent="0.2">
      <c r="A23" s="1"/>
      <c r="B23" s="3"/>
      <c r="U23" s="7"/>
      <c r="AB23" s="7"/>
    </row>
    <row r="24" spans="1:28" x14ac:dyDescent="0.2">
      <c r="A24" s="1"/>
      <c r="B24" s="4"/>
      <c r="U24" s="7"/>
      <c r="AB24" s="7"/>
    </row>
    <row r="25" spans="1:28" x14ac:dyDescent="0.2">
      <c r="A25" s="1"/>
      <c r="B25" s="4"/>
      <c r="U25" s="7"/>
      <c r="AB25" s="7"/>
    </row>
    <row r="26" spans="1:28" x14ac:dyDescent="0.2">
      <c r="A26" s="1"/>
      <c r="B26" s="4"/>
      <c r="U26" s="7"/>
      <c r="AB26" s="7"/>
    </row>
    <row r="27" spans="1:28" x14ac:dyDescent="0.2">
      <c r="A27" s="1"/>
      <c r="B27" s="4"/>
      <c r="U27" s="7"/>
      <c r="AB27" s="7"/>
    </row>
    <row r="28" spans="1:28" x14ac:dyDescent="0.2">
      <c r="A28" s="1"/>
      <c r="B28" s="3"/>
      <c r="U28" s="7"/>
      <c r="AB28" s="7"/>
    </row>
    <row r="29" spans="1:28" x14ac:dyDescent="0.2">
      <c r="A29" s="1"/>
      <c r="B29" s="3"/>
      <c r="U29" s="7"/>
      <c r="AB29" s="7"/>
    </row>
    <row r="30" spans="1:28" x14ac:dyDescent="0.2">
      <c r="A30" s="1"/>
      <c r="B30" s="3"/>
    </row>
    <row r="31" spans="1:28" x14ac:dyDescent="0.2">
      <c r="A31" s="1"/>
      <c r="B31" s="3"/>
    </row>
  </sheetData>
  <mergeCells count="7">
    <mergeCell ref="H13:N13"/>
    <mergeCell ref="O13:U13"/>
    <mergeCell ref="V13:AB13"/>
    <mergeCell ref="A12:B12"/>
    <mergeCell ref="C12:D12"/>
    <mergeCell ref="E12:F12"/>
    <mergeCell ref="E13:G13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C5C2E-4117-4882-BF7E-6AEF1EFA6623}">
  <dimension ref="A1:I72"/>
  <sheetViews>
    <sheetView workbookViewId="0">
      <selection activeCell="D28" sqref="D28"/>
    </sheetView>
  </sheetViews>
  <sheetFormatPr defaultRowHeight="14.25" x14ac:dyDescent="0.2"/>
  <cols>
    <col min="1" max="1" width="26.25" bestFit="1" customWidth="1"/>
    <col min="2" max="2" width="53.375" bestFit="1" customWidth="1"/>
    <col min="3" max="3" width="31.625" bestFit="1" customWidth="1"/>
    <col min="4" max="4" width="26.5" style="5" bestFit="1" customWidth="1"/>
    <col min="5" max="5" width="9" style="18" bestFit="1" customWidth="1"/>
    <col min="6" max="6" width="17.125" style="12" bestFit="1" customWidth="1"/>
    <col min="7" max="7" width="88.5" bestFit="1" customWidth="1"/>
    <col min="8" max="8" width="31.125" bestFit="1" customWidth="1"/>
  </cols>
  <sheetData>
    <row r="1" spans="1:8" x14ac:dyDescent="0.2">
      <c r="A1" t="s">
        <v>42</v>
      </c>
      <c r="B1">
        <v>27</v>
      </c>
      <c r="C1" t="s">
        <v>12</v>
      </c>
      <c r="D1">
        <v>4</v>
      </c>
      <c r="E1" s="22"/>
      <c r="F1"/>
    </row>
    <row r="2" spans="1:8" x14ac:dyDescent="0.2">
      <c r="D2"/>
      <c r="E2" s="38"/>
      <c r="F2"/>
    </row>
    <row r="3" spans="1:8" x14ac:dyDescent="0.2">
      <c r="A3" t="s">
        <v>13</v>
      </c>
      <c r="B3">
        <f>COUNTA($H$20:$H$254)</f>
        <v>8</v>
      </c>
      <c r="D3"/>
      <c r="E3" s="22"/>
      <c r="F3"/>
    </row>
    <row r="4" spans="1:8" x14ac:dyDescent="0.2">
      <c r="A4" t="s">
        <v>20</v>
      </c>
      <c r="B4">
        <f>COUNTIF(E20:E236,1)</f>
        <v>4</v>
      </c>
      <c r="D4"/>
      <c r="E4" s="22"/>
      <c r="F4"/>
    </row>
    <row r="5" spans="1:8" x14ac:dyDescent="0.2">
      <c r="A5" t="s">
        <v>49</v>
      </c>
      <c r="B5">
        <f>COUNTIF(D20:D236,"程序未检出")</f>
        <v>0</v>
      </c>
      <c r="D5"/>
      <c r="E5" s="28"/>
      <c r="F5" s="34"/>
    </row>
    <row r="6" spans="1:8" x14ac:dyDescent="0.2">
      <c r="A6" t="s">
        <v>22</v>
      </c>
      <c r="B6">
        <f>COUNTIF(I20:I237,"程序错检出")</f>
        <v>4</v>
      </c>
      <c r="D6"/>
      <c r="E6" s="28"/>
      <c r="F6" s="34"/>
    </row>
    <row r="7" spans="1:8" x14ac:dyDescent="0.2">
      <c r="D7"/>
      <c r="E7" s="25"/>
      <c r="F7" s="24"/>
      <c r="G7" s="25"/>
      <c r="H7" s="32"/>
    </row>
    <row r="8" spans="1:8" x14ac:dyDescent="0.2">
      <c r="D8"/>
      <c r="E8" s="25"/>
      <c r="F8" s="24"/>
      <c r="G8" s="25"/>
      <c r="H8" s="32"/>
    </row>
    <row r="9" spans="1:8" x14ac:dyDescent="0.2">
      <c r="A9" t="s">
        <v>43</v>
      </c>
      <c r="B9" s="34">
        <f>B4/B3</f>
        <v>0.5</v>
      </c>
      <c r="C9" t="s">
        <v>44</v>
      </c>
      <c r="D9"/>
      <c r="E9" s="30"/>
      <c r="F9" s="30"/>
      <c r="G9" s="24"/>
      <c r="H9" s="32"/>
    </row>
    <row r="10" spans="1:8" x14ac:dyDescent="0.2">
      <c r="A10" t="s">
        <v>14</v>
      </c>
      <c r="B10" s="34">
        <f>B4/D1</f>
        <v>1</v>
      </c>
      <c r="C10" t="s">
        <v>45</v>
      </c>
      <c r="D10" s="25"/>
      <c r="E10" s="30"/>
      <c r="F10" s="24"/>
      <c r="G10" s="25"/>
      <c r="H10" s="32"/>
    </row>
    <row r="11" spans="1:8" x14ac:dyDescent="0.2">
      <c r="A11" t="s">
        <v>46</v>
      </c>
      <c r="B11" s="34">
        <f>(B1-B6)/B1</f>
        <v>0.85185185185185186</v>
      </c>
      <c r="C11" s="29" t="s">
        <v>47</v>
      </c>
      <c r="D11" s="25"/>
      <c r="E11" s="25"/>
      <c r="F11" s="24"/>
      <c r="G11" s="25"/>
      <c r="H11" s="32"/>
    </row>
    <row r="12" spans="1:8" x14ac:dyDescent="0.2">
      <c r="A12" s="24"/>
      <c r="B12" s="24"/>
      <c r="C12" s="24"/>
      <c r="D12" s="25"/>
      <c r="E12" s="30"/>
      <c r="F12" s="30"/>
      <c r="G12" s="24"/>
      <c r="H12" s="32"/>
    </row>
    <row r="13" spans="1:8" x14ac:dyDescent="0.2">
      <c r="D13" s="24"/>
      <c r="E13" s="25"/>
      <c r="F13" s="24"/>
      <c r="G13" s="25"/>
      <c r="H13" s="32"/>
    </row>
    <row r="14" spans="1:8" x14ac:dyDescent="0.2">
      <c r="A14" s="24"/>
      <c r="B14" s="24"/>
      <c r="C14" s="24"/>
      <c r="D14" s="25"/>
      <c r="E14" s="30"/>
      <c r="F14" s="24"/>
      <c r="G14" s="25"/>
      <c r="H14" s="32"/>
    </row>
    <row r="15" spans="1:8" x14ac:dyDescent="0.2">
      <c r="A15" s="24"/>
      <c r="B15" s="24"/>
      <c r="C15" s="24"/>
      <c r="D15" s="25"/>
      <c r="E15" s="26"/>
      <c r="F15" s="30"/>
      <c r="G15" s="24"/>
      <c r="H15" s="32"/>
    </row>
    <row r="16" spans="1:8" x14ac:dyDescent="0.2">
      <c r="B16" s="32"/>
      <c r="C16" s="32"/>
      <c r="D16" s="33"/>
      <c r="E16" s="16"/>
      <c r="F16" s="33"/>
      <c r="G16" s="32"/>
      <c r="H16" s="32"/>
    </row>
    <row r="17" spans="1:9" x14ac:dyDescent="0.2">
      <c r="C17" s="32"/>
      <c r="D17" s="33"/>
      <c r="E17" s="16"/>
      <c r="F17" s="33"/>
      <c r="G17" s="32"/>
      <c r="H17" s="32"/>
    </row>
    <row r="18" spans="1:9" s="15" customFormat="1" x14ac:dyDescent="0.2">
      <c r="A18" s="43" t="s">
        <v>9</v>
      </c>
      <c r="B18" s="43"/>
      <c r="C18" s="43"/>
      <c r="D18" s="44" t="s">
        <v>21</v>
      </c>
      <c r="E18" s="45"/>
      <c r="F18" s="44" t="s">
        <v>6</v>
      </c>
      <c r="G18" s="43"/>
      <c r="H18" s="43"/>
    </row>
    <row r="19" spans="1:9" x14ac:dyDescent="0.2">
      <c r="A19" s="1" t="s">
        <v>3</v>
      </c>
      <c r="B19" s="1" t="s">
        <v>1</v>
      </c>
      <c r="C19" s="1" t="s">
        <v>2</v>
      </c>
      <c r="D19" s="6" t="s">
        <v>6</v>
      </c>
      <c r="E19" s="17" t="s">
        <v>11</v>
      </c>
      <c r="F19" s="14" t="s">
        <v>3</v>
      </c>
      <c r="G19" t="s">
        <v>7</v>
      </c>
      <c r="H19" t="s">
        <v>8</v>
      </c>
    </row>
    <row r="20" spans="1:9" x14ac:dyDescent="0.2">
      <c r="A20" s="1" t="s">
        <v>24</v>
      </c>
      <c r="B20" s="1" t="s">
        <v>25</v>
      </c>
      <c r="C20" s="1" t="s">
        <v>0</v>
      </c>
      <c r="D20" s="5" t="str">
        <f>IF(NOT(B20=""),_xlfn.IFNA(VLOOKUP(B20,$G$20:$H$1008,2,FALSE),"未检出"),"错检")</f>
        <v>[wrongCutInterfaceInService]</v>
      </c>
      <c r="E20" s="18">
        <v>1</v>
      </c>
      <c r="F20" s="12" t="s">
        <v>29</v>
      </c>
      <c r="G20" t="s">
        <v>30</v>
      </c>
      <c r="H20" t="s">
        <v>23</v>
      </c>
      <c r="I20" t="str">
        <f>IFERROR(VLOOKUP(G20,$B$20:$C$999,2,FALSE),"程序错检出")</f>
        <v>wrong cut interface</v>
      </c>
    </row>
    <row r="21" spans="1:9" x14ac:dyDescent="0.2">
      <c r="A21" s="1" t="s">
        <v>24</v>
      </c>
      <c r="B21" s="1" t="s">
        <v>26</v>
      </c>
      <c r="C21" s="1" t="s">
        <v>0</v>
      </c>
      <c r="D21" s="5" t="str">
        <f t="shared" ref="D21:D23" si="0">IF(NOT(B21=""),_xlfn.IFNA(VLOOKUP(B21,$G$20:$H$1008,2,FALSE),""),"错检")</f>
        <v>[wrongCutInterfaceInService]</v>
      </c>
      <c r="E21" s="18">
        <v>1</v>
      </c>
      <c r="F21" s="12" t="s">
        <v>29</v>
      </c>
      <c r="G21" t="s">
        <v>31</v>
      </c>
      <c r="H21" t="s">
        <v>23</v>
      </c>
      <c r="I21" t="str">
        <f t="shared" ref="I21:I27" si="1">IFERROR(VLOOKUP(G21,$B$20:$C$999,2,FALSE),"程序错检出")</f>
        <v>wrong cut interface</v>
      </c>
    </row>
    <row r="22" spans="1:9" x14ac:dyDescent="0.2">
      <c r="A22" s="1" t="s">
        <v>24</v>
      </c>
      <c r="B22" s="1" t="s">
        <v>27</v>
      </c>
      <c r="C22" s="1" t="s">
        <v>0</v>
      </c>
      <c r="D22" s="5" t="str">
        <f t="shared" si="0"/>
        <v>[wrongCutInterfaceInService]</v>
      </c>
      <c r="E22" s="18">
        <v>1</v>
      </c>
      <c r="F22" s="12" t="s">
        <v>29</v>
      </c>
      <c r="G22" t="s">
        <v>32</v>
      </c>
      <c r="H22" t="s">
        <v>23</v>
      </c>
      <c r="I22" t="str">
        <f t="shared" si="1"/>
        <v>程序错检出</v>
      </c>
    </row>
    <row r="23" spans="1:9" x14ac:dyDescent="0.2">
      <c r="A23" s="1" t="s">
        <v>24</v>
      </c>
      <c r="B23" s="1" t="s">
        <v>28</v>
      </c>
      <c r="C23" s="1" t="s">
        <v>0</v>
      </c>
      <c r="D23" s="5" t="str">
        <f t="shared" si="0"/>
        <v>[wrongCutInterfaceInService]</v>
      </c>
      <c r="E23" s="18">
        <v>1</v>
      </c>
      <c r="F23" s="12" t="s">
        <v>29</v>
      </c>
      <c r="G23" t="s">
        <v>33</v>
      </c>
      <c r="H23" t="s">
        <v>23</v>
      </c>
      <c r="I23" t="str">
        <f t="shared" si="1"/>
        <v>程序错检出</v>
      </c>
    </row>
    <row r="24" spans="1:9" x14ac:dyDescent="0.2">
      <c r="A24" s="1"/>
      <c r="B24" s="1"/>
      <c r="C24" s="1"/>
      <c r="F24" s="12" t="s">
        <v>29</v>
      </c>
      <c r="G24" t="s">
        <v>34</v>
      </c>
      <c r="H24" t="s">
        <v>23</v>
      </c>
      <c r="I24" t="str">
        <f t="shared" si="1"/>
        <v>程序错检出</v>
      </c>
    </row>
    <row r="25" spans="1:9" x14ac:dyDescent="0.2">
      <c r="A25" s="1"/>
      <c r="B25" s="1"/>
      <c r="C25" s="1"/>
      <c r="F25" s="12" t="s">
        <v>29</v>
      </c>
      <c r="G25" t="s">
        <v>35</v>
      </c>
      <c r="H25" t="s">
        <v>23</v>
      </c>
      <c r="I25" t="str">
        <f t="shared" si="1"/>
        <v>wrong cut interface</v>
      </c>
    </row>
    <row r="26" spans="1:9" x14ac:dyDescent="0.2">
      <c r="A26" s="1"/>
      <c r="B26" s="1"/>
      <c r="C26" s="1"/>
      <c r="F26" s="12" t="s">
        <v>29</v>
      </c>
      <c r="G26" t="s">
        <v>37</v>
      </c>
      <c r="H26" t="s">
        <v>23</v>
      </c>
      <c r="I26" t="str">
        <f t="shared" si="1"/>
        <v>wrong cut interface</v>
      </c>
    </row>
    <row r="27" spans="1:9" x14ac:dyDescent="0.2">
      <c r="A27" s="1"/>
      <c r="B27" s="1"/>
      <c r="C27" s="1"/>
      <c r="F27" s="12" t="s">
        <v>38</v>
      </c>
      <c r="G27" t="s">
        <v>39</v>
      </c>
      <c r="H27" t="s">
        <v>23</v>
      </c>
      <c r="I27" t="str">
        <f t="shared" si="1"/>
        <v>程序错检出</v>
      </c>
    </row>
    <row r="28" spans="1:9" x14ac:dyDescent="0.2">
      <c r="A28" s="1"/>
      <c r="B28" s="1"/>
      <c r="C28" s="1"/>
    </row>
    <row r="29" spans="1:9" x14ac:dyDescent="0.2">
      <c r="A29" s="1"/>
      <c r="B29" s="1"/>
      <c r="C29" s="1"/>
    </row>
    <row r="30" spans="1:9" x14ac:dyDescent="0.2">
      <c r="A30" s="1"/>
      <c r="B30" s="1"/>
      <c r="C30" s="1"/>
    </row>
    <row r="31" spans="1:9" x14ac:dyDescent="0.2">
      <c r="A31" s="1"/>
      <c r="B31" s="1"/>
      <c r="C31" s="2"/>
    </row>
    <row r="32" spans="1:9" x14ac:dyDescent="0.2">
      <c r="A32" s="1"/>
      <c r="B32" s="1"/>
      <c r="C32" s="2"/>
    </row>
    <row r="33" spans="1:3" x14ac:dyDescent="0.2">
      <c r="A33" s="1"/>
      <c r="B33" s="1"/>
      <c r="C33" s="1"/>
    </row>
    <row r="34" spans="1:3" x14ac:dyDescent="0.2">
      <c r="A34" s="1"/>
      <c r="B34" s="1"/>
      <c r="C34" s="1"/>
    </row>
    <row r="35" spans="1:3" x14ac:dyDescent="0.2">
      <c r="A35" s="1"/>
      <c r="B35" s="1"/>
      <c r="C35" s="1"/>
    </row>
    <row r="36" spans="1:3" x14ac:dyDescent="0.2">
      <c r="A36" s="1"/>
      <c r="B36" s="1"/>
      <c r="C36" s="2"/>
    </row>
    <row r="37" spans="1:3" x14ac:dyDescent="0.2">
      <c r="A37" s="1"/>
      <c r="B37" s="1"/>
      <c r="C37" s="2"/>
    </row>
    <row r="38" spans="1:3" x14ac:dyDescent="0.2">
      <c r="A38" s="1"/>
      <c r="B38" s="1"/>
      <c r="C38" s="1"/>
    </row>
    <row r="39" spans="1:3" x14ac:dyDescent="0.2">
      <c r="A39" s="1"/>
      <c r="B39" s="1"/>
      <c r="C39" s="1"/>
    </row>
    <row r="40" spans="1:3" x14ac:dyDescent="0.2">
      <c r="A40" s="1"/>
      <c r="B40" s="1"/>
      <c r="C40" s="1"/>
    </row>
    <row r="41" spans="1:3" x14ac:dyDescent="0.2">
      <c r="A41" s="1"/>
      <c r="B41" s="1"/>
      <c r="C41" s="1"/>
    </row>
    <row r="42" spans="1:3" x14ac:dyDescent="0.2">
      <c r="A42" s="1"/>
      <c r="B42" s="1"/>
      <c r="C42" s="1"/>
    </row>
    <row r="43" spans="1:3" x14ac:dyDescent="0.2">
      <c r="A43" s="1"/>
      <c r="B43" s="1"/>
      <c r="C43" s="1"/>
    </row>
    <row r="44" spans="1:3" x14ac:dyDescent="0.2">
      <c r="A44" s="1"/>
      <c r="B44" s="1"/>
      <c r="C44" s="1"/>
    </row>
    <row r="45" spans="1:3" x14ac:dyDescent="0.2">
      <c r="A45" s="1"/>
      <c r="B45" s="1"/>
      <c r="C45" s="1"/>
    </row>
    <row r="46" spans="1:3" x14ac:dyDescent="0.2">
      <c r="A46" s="1"/>
      <c r="B46" s="1"/>
      <c r="C46" s="1"/>
    </row>
    <row r="47" spans="1:3" x14ac:dyDescent="0.2">
      <c r="A47" s="1"/>
      <c r="B47" s="1"/>
      <c r="C47" s="1"/>
    </row>
    <row r="48" spans="1:3" x14ac:dyDescent="0.2">
      <c r="A48" s="1"/>
      <c r="B48" s="1"/>
      <c r="C48" s="1"/>
    </row>
    <row r="49" spans="1:3" x14ac:dyDescent="0.2">
      <c r="A49" s="1"/>
      <c r="B49" s="1"/>
      <c r="C49" s="1"/>
    </row>
    <row r="50" spans="1:3" x14ac:dyDescent="0.2">
      <c r="A50" s="1"/>
      <c r="B50" s="1"/>
      <c r="C50" s="1"/>
    </row>
    <row r="51" spans="1:3" x14ac:dyDescent="0.2">
      <c r="A51" s="1"/>
      <c r="B51" s="1"/>
      <c r="C51" s="1"/>
    </row>
    <row r="52" spans="1:3" x14ac:dyDescent="0.2">
      <c r="A52" s="1"/>
      <c r="B52" s="1"/>
      <c r="C52" s="1"/>
    </row>
    <row r="53" spans="1:3" x14ac:dyDescent="0.2">
      <c r="A53" s="1"/>
      <c r="B53" s="1"/>
      <c r="C53" s="1"/>
    </row>
    <row r="54" spans="1:3" x14ac:dyDescent="0.2">
      <c r="A54" s="1"/>
      <c r="B54" s="1"/>
      <c r="C54" s="1"/>
    </row>
    <row r="55" spans="1:3" x14ac:dyDescent="0.2">
      <c r="A55" s="1"/>
      <c r="B55" s="1"/>
      <c r="C55" s="1"/>
    </row>
    <row r="56" spans="1:3" x14ac:dyDescent="0.2">
      <c r="A56" s="1"/>
      <c r="B56" s="1"/>
      <c r="C56" s="1"/>
    </row>
    <row r="57" spans="1:3" x14ac:dyDescent="0.2">
      <c r="A57" s="1"/>
      <c r="B57" s="1"/>
      <c r="C57" s="1"/>
    </row>
    <row r="58" spans="1:3" x14ac:dyDescent="0.2">
      <c r="A58" s="1"/>
      <c r="B58" s="1"/>
      <c r="C58" s="1"/>
    </row>
    <row r="59" spans="1:3" x14ac:dyDescent="0.2">
      <c r="A59" s="1"/>
      <c r="B59" s="1"/>
      <c r="C59" s="1"/>
    </row>
    <row r="60" spans="1:3" x14ac:dyDescent="0.2">
      <c r="A60" s="1"/>
      <c r="B60" s="1"/>
      <c r="C60" s="1"/>
    </row>
    <row r="61" spans="1:3" x14ac:dyDescent="0.2">
      <c r="A61" s="1"/>
      <c r="B61" s="1"/>
      <c r="C61" s="1"/>
    </row>
    <row r="62" spans="1:3" x14ac:dyDescent="0.2">
      <c r="A62" s="1"/>
      <c r="B62" s="1"/>
      <c r="C62" s="1"/>
    </row>
    <row r="63" spans="1:3" x14ac:dyDescent="0.2">
      <c r="A63" s="1"/>
      <c r="B63" s="1"/>
      <c r="C63" s="1"/>
    </row>
    <row r="64" spans="1:3" x14ac:dyDescent="0.2">
      <c r="A64" s="1"/>
      <c r="B64" s="1"/>
      <c r="C64" s="1"/>
    </row>
    <row r="65" spans="1:7" x14ac:dyDescent="0.2">
      <c r="A65" s="1"/>
      <c r="B65" s="1"/>
      <c r="C65" s="1"/>
    </row>
    <row r="66" spans="1:7" x14ac:dyDescent="0.2">
      <c r="A66" s="1"/>
      <c r="B66" s="1"/>
      <c r="C66" s="1"/>
    </row>
    <row r="67" spans="1:7" x14ac:dyDescent="0.2">
      <c r="A67" s="1"/>
      <c r="B67" s="1"/>
      <c r="C67" s="1"/>
      <c r="G67" s="1"/>
    </row>
    <row r="68" spans="1:7" x14ac:dyDescent="0.2">
      <c r="A68" s="1"/>
      <c r="B68" s="1"/>
      <c r="C68" s="1"/>
    </row>
    <row r="69" spans="1:7" x14ac:dyDescent="0.2">
      <c r="A69" s="1"/>
      <c r="B69" s="1"/>
      <c r="C69" s="1"/>
    </row>
    <row r="70" spans="1:7" x14ac:dyDescent="0.2">
      <c r="A70" s="1"/>
      <c r="B70" s="1"/>
      <c r="C70" s="1"/>
    </row>
    <row r="71" spans="1:7" x14ac:dyDescent="0.2">
      <c r="A71" s="1"/>
      <c r="B71" s="1"/>
      <c r="C71" s="1"/>
    </row>
    <row r="72" spans="1:7" x14ac:dyDescent="0.2">
      <c r="A72" s="1"/>
      <c r="B72" s="1"/>
      <c r="C72" s="1"/>
    </row>
  </sheetData>
  <mergeCells count="3">
    <mergeCell ref="A18:C18"/>
    <mergeCell ref="D18:E18"/>
    <mergeCell ref="F18:H1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7ECBB-A8F5-4B5F-95EC-2C6F5D789269}">
  <dimension ref="A1:AB31"/>
  <sheetViews>
    <sheetView workbookViewId="0">
      <selection activeCell="G42" sqref="G42"/>
    </sheetView>
  </sheetViews>
  <sheetFormatPr defaultRowHeight="14.25" x14ac:dyDescent="0.2"/>
  <cols>
    <col min="1" max="1" width="32.125" bestFit="1" customWidth="1"/>
    <col min="2" max="2" width="23.5" bestFit="1" customWidth="1"/>
    <col min="3" max="3" width="16.875" style="5" bestFit="1" customWidth="1"/>
    <col min="4" max="4" width="7.125" style="7" bestFit="1" customWidth="1"/>
    <col min="5" max="5" width="32.125" bestFit="1" customWidth="1"/>
    <col min="6" max="6" width="16.875" bestFit="1" customWidth="1"/>
    <col min="7" max="7" width="16.375" bestFit="1" customWidth="1"/>
    <col min="8" max="8" width="32.125" style="5" bestFit="1" customWidth="1"/>
    <col min="9" max="9" width="12.75" bestFit="1" customWidth="1"/>
    <col min="10" max="10" width="13" bestFit="1" customWidth="1"/>
    <col min="11" max="11" width="13" customWidth="1"/>
    <col min="12" max="12" width="7.125" bestFit="1" customWidth="1"/>
    <col min="13" max="13" width="16.875" bestFit="1" customWidth="1"/>
    <col min="14" max="14" width="16.375" style="7" bestFit="1" customWidth="1"/>
    <col min="15" max="15" width="32.125" bestFit="1" customWidth="1"/>
    <col min="16" max="16" width="12.75" bestFit="1" customWidth="1"/>
    <col min="17" max="18" width="13" bestFit="1" customWidth="1"/>
    <col min="19" max="19" width="7.125" bestFit="1" customWidth="1"/>
    <col min="20" max="20" width="16.875" bestFit="1" customWidth="1"/>
    <col min="21" max="21" width="16.375" bestFit="1" customWidth="1"/>
    <col min="22" max="22" width="32.125" bestFit="1" customWidth="1"/>
    <col min="23" max="23" width="12.75" bestFit="1" customWidth="1"/>
    <col min="24" max="25" width="13" bestFit="1" customWidth="1"/>
    <col min="26" max="26" width="7.125" bestFit="1" customWidth="1"/>
    <col min="27" max="27" width="16.875" bestFit="1" customWidth="1"/>
    <col min="28" max="28" width="16.375" bestFit="1" customWidth="1"/>
  </cols>
  <sheetData>
    <row r="1" spans="1:28" x14ac:dyDescent="0.2">
      <c r="A1" t="s">
        <v>48</v>
      </c>
      <c r="B1">
        <v>5</v>
      </c>
    </row>
    <row r="2" spans="1:28" x14ac:dyDescent="0.2">
      <c r="A2" t="s">
        <v>12</v>
      </c>
      <c r="B2">
        <f>COUNTA(A15:A1000)</f>
        <v>1</v>
      </c>
      <c r="C2"/>
      <c r="D2"/>
    </row>
    <row r="3" spans="1:28" x14ac:dyDescent="0.2">
      <c r="D3"/>
      <c r="E3" t="s">
        <v>50</v>
      </c>
      <c r="F3">
        <f>COUNTA($F$15:$F$249)</f>
        <v>2</v>
      </c>
      <c r="H3" s="5" t="s">
        <v>50</v>
      </c>
      <c r="I3">
        <f>COUNTIF(M$15:M$249,"[wrongCutService]")</f>
        <v>3</v>
      </c>
      <c r="O3" s="5" t="s">
        <v>50</v>
      </c>
      <c r="P3">
        <f>COUNTIF(T$15:T$249,"[wrongCutService]")</f>
        <v>3</v>
      </c>
      <c r="V3" s="5" t="s">
        <v>50</v>
      </c>
      <c r="W3">
        <f>COUNTIF(AA$15:AA$249,"[wrongCutService]")</f>
        <v>3</v>
      </c>
    </row>
    <row r="4" spans="1:28" x14ac:dyDescent="0.2">
      <c r="D4"/>
      <c r="E4" t="s">
        <v>20</v>
      </c>
      <c r="F4">
        <f>COUNTIF(G15:G231,"wrong cut service")</f>
        <v>1</v>
      </c>
      <c r="H4" s="5" t="s">
        <v>20</v>
      </c>
      <c r="I4">
        <f>COUNTIF(N15:N231,"wrong cut service")</f>
        <v>1</v>
      </c>
      <c r="O4" s="5" t="s">
        <v>20</v>
      </c>
      <c r="P4">
        <f>COUNTIF(U15:U231,"wrong cut service")</f>
        <v>1</v>
      </c>
      <c r="V4" s="5" t="s">
        <v>20</v>
      </c>
      <c r="W4">
        <f>COUNTIF(AB15:AB231,"wrong cut service")</f>
        <v>1</v>
      </c>
    </row>
    <row r="5" spans="1:28" x14ac:dyDescent="0.2">
      <c r="A5" s="24"/>
      <c r="B5" s="24"/>
      <c r="C5" s="24"/>
      <c r="D5" s="30"/>
      <c r="E5" t="s">
        <v>22</v>
      </c>
      <c r="F5">
        <f>COUNTIF(G15:G232,"程序错检出")</f>
        <v>1</v>
      </c>
      <c r="G5" s="25"/>
      <c r="H5" s="5" t="s">
        <v>22</v>
      </c>
      <c r="I5">
        <f>COUNTIF(N15:N232,"程序错检出")</f>
        <v>2</v>
      </c>
      <c r="J5" s="24"/>
      <c r="K5" s="24"/>
      <c r="L5" s="24"/>
      <c r="M5" s="24"/>
      <c r="N5" s="40"/>
      <c r="O5" s="5" t="s">
        <v>22</v>
      </c>
      <c r="P5">
        <f>COUNTIF(U15:U232,"程序错检出")</f>
        <v>2</v>
      </c>
      <c r="Q5" s="24"/>
      <c r="R5" s="24"/>
      <c r="S5" s="24"/>
      <c r="T5" s="24"/>
      <c r="U5" s="24"/>
      <c r="V5" s="5" t="s">
        <v>22</v>
      </c>
      <c r="W5">
        <f>COUNTIF(AB15:AB232,"程序错检出")</f>
        <v>2</v>
      </c>
      <c r="X5" s="24"/>
      <c r="Y5" s="24"/>
      <c r="Z5" s="24"/>
      <c r="AA5" s="24"/>
      <c r="AB5" s="24"/>
    </row>
    <row r="6" spans="1:28" x14ac:dyDescent="0.2">
      <c r="A6" s="24"/>
      <c r="B6" s="24"/>
      <c r="C6" s="24"/>
      <c r="D6" s="30"/>
      <c r="E6" s="24"/>
      <c r="F6" s="24"/>
      <c r="G6" s="24"/>
      <c r="H6" s="41"/>
      <c r="I6" s="24"/>
      <c r="J6" s="24"/>
      <c r="K6" s="24"/>
      <c r="L6" s="24"/>
      <c r="M6" s="24"/>
      <c r="N6" s="40"/>
      <c r="O6" s="41"/>
      <c r="P6" s="24"/>
      <c r="Q6" s="24"/>
      <c r="R6" s="24"/>
      <c r="S6" s="24"/>
      <c r="T6" s="24"/>
      <c r="U6" s="24"/>
      <c r="V6" s="41"/>
      <c r="W6" s="24"/>
      <c r="X6" s="24"/>
      <c r="Y6" s="24"/>
      <c r="Z6" s="24"/>
      <c r="AA6" s="24"/>
      <c r="AB6" s="24"/>
    </row>
    <row r="7" spans="1:28" x14ac:dyDescent="0.2">
      <c r="B7" s="24"/>
      <c r="C7" s="24"/>
      <c r="D7" s="30"/>
      <c r="F7" s="30"/>
      <c r="G7" s="25"/>
      <c r="I7" s="30"/>
      <c r="J7" s="24"/>
      <c r="K7" s="24"/>
      <c r="L7" s="24"/>
      <c r="M7" s="24"/>
      <c r="N7" s="40"/>
      <c r="O7" s="5"/>
      <c r="P7" s="30"/>
      <c r="Q7" s="24"/>
      <c r="R7" s="24"/>
      <c r="S7" s="24"/>
      <c r="T7" s="24"/>
      <c r="U7" s="24"/>
      <c r="V7" s="5"/>
      <c r="W7" s="30"/>
      <c r="X7" s="24"/>
      <c r="Y7" s="24"/>
      <c r="Z7" s="24"/>
      <c r="AA7" s="24"/>
      <c r="AB7" s="24"/>
    </row>
    <row r="8" spans="1:28" x14ac:dyDescent="0.2">
      <c r="B8" s="24"/>
      <c r="C8" s="24"/>
      <c r="D8" s="30"/>
      <c r="E8" t="s">
        <v>43</v>
      </c>
      <c r="F8" s="35">
        <f>F4/F3</f>
        <v>0.5</v>
      </c>
      <c r="G8" s="25"/>
      <c r="H8" s="5" t="s">
        <v>43</v>
      </c>
      <c r="I8" s="35">
        <f>I4/I3</f>
        <v>0.33333333333333331</v>
      </c>
      <c r="J8" s="24"/>
      <c r="K8" s="24"/>
      <c r="L8" s="24"/>
      <c r="M8" s="24"/>
      <c r="N8" s="40"/>
      <c r="O8" s="5" t="s">
        <v>43</v>
      </c>
      <c r="P8" s="35">
        <f>P4/P3</f>
        <v>0.33333333333333331</v>
      </c>
      <c r="Q8" s="24"/>
      <c r="R8" s="24"/>
      <c r="S8" s="24"/>
      <c r="T8" s="24"/>
      <c r="U8" s="24"/>
      <c r="V8" s="5" t="s">
        <v>43</v>
      </c>
      <c r="W8" s="35">
        <f>W4/W3</f>
        <v>0.33333333333333331</v>
      </c>
      <c r="X8" s="24"/>
      <c r="Y8" s="24"/>
      <c r="Z8" s="24"/>
      <c r="AA8" s="24"/>
      <c r="AB8" s="24"/>
    </row>
    <row r="9" spans="1:28" x14ac:dyDescent="0.2">
      <c r="D9"/>
      <c r="E9" t="s">
        <v>14</v>
      </c>
      <c r="F9" s="35">
        <f>F4/$B2</f>
        <v>1</v>
      </c>
      <c r="G9" s="25"/>
      <c r="H9" s="5" t="s">
        <v>14</v>
      </c>
      <c r="I9" s="35">
        <f>I4/$B2</f>
        <v>1</v>
      </c>
      <c r="O9" s="5" t="s">
        <v>14</v>
      </c>
      <c r="P9" s="35">
        <f>P4/$B2</f>
        <v>1</v>
      </c>
      <c r="V9" s="5" t="s">
        <v>14</v>
      </c>
      <c r="W9" s="35">
        <f>W4/$B2</f>
        <v>1</v>
      </c>
    </row>
    <row r="10" spans="1:28" x14ac:dyDescent="0.2">
      <c r="A10" s="29"/>
      <c r="D10" s="30"/>
      <c r="E10" t="s">
        <v>46</v>
      </c>
      <c r="F10" s="31">
        <f>($B1-F5)/$B1</f>
        <v>0.8</v>
      </c>
      <c r="G10" s="25"/>
      <c r="H10" s="5" t="s">
        <v>46</v>
      </c>
      <c r="I10" s="31">
        <f>($B1-I5)/$B1</f>
        <v>0.6</v>
      </c>
      <c r="O10" s="5" t="s">
        <v>46</v>
      </c>
      <c r="P10" s="31">
        <f>($B1-P5)/$B1</f>
        <v>0.6</v>
      </c>
      <c r="V10" s="5" t="s">
        <v>46</v>
      </c>
      <c r="W10" s="31">
        <f>($B1-W5)/$B1</f>
        <v>0.6</v>
      </c>
    </row>
    <row r="11" spans="1:28" x14ac:dyDescent="0.2">
      <c r="B11" s="35"/>
      <c r="C11"/>
      <c r="D11"/>
    </row>
    <row r="12" spans="1:28" x14ac:dyDescent="0.2">
      <c r="A12" s="46" t="s">
        <v>17</v>
      </c>
      <c r="B12" s="46"/>
      <c r="C12" s="47" t="s">
        <v>10</v>
      </c>
      <c r="D12" s="48"/>
      <c r="E12" s="46" t="s">
        <v>6</v>
      </c>
      <c r="F12" s="46"/>
      <c r="G12" s="39"/>
      <c r="H12" s="42"/>
      <c r="I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</row>
    <row r="13" spans="1:28" x14ac:dyDescent="0.2">
      <c r="A13" s="35"/>
      <c r="B13" s="35"/>
      <c r="C13" s="36"/>
      <c r="D13" s="37"/>
      <c r="E13" s="44" t="s">
        <v>51</v>
      </c>
      <c r="F13" s="43"/>
      <c r="G13" s="45"/>
      <c r="H13" s="44" t="s">
        <v>53</v>
      </c>
      <c r="I13" s="43"/>
      <c r="J13" s="43"/>
      <c r="K13" s="43"/>
      <c r="L13" s="43"/>
      <c r="M13" s="43"/>
      <c r="N13" s="45"/>
      <c r="O13" s="44" t="s">
        <v>54</v>
      </c>
      <c r="P13" s="43"/>
      <c r="Q13" s="43"/>
      <c r="R13" s="43"/>
      <c r="S13" s="43"/>
      <c r="T13" s="43"/>
      <c r="U13" s="45"/>
      <c r="V13" s="44" t="s">
        <v>55</v>
      </c>
      <c r="W13" s="43"/>
      <c r="X13" s="43"/>
      <c r="Y13" s="43"/>
      <c r="Z13" s="43"/>
      <c r="AA13" s="43"/>
      <c r="AB13" s="45"/>
    </row>
    <row r="14" spans="1:28" x14ac:dyDescent="0.2">
      <c r="A14" s="1" t="s">
        <v>3</v>
      </c>
      <c r="B14" s="1" t="s">
        <v>5</v>
      </c>
      <c r="C14" s="5" t="s">
        <v>18</v>
      </c>
      <c r="D14" s="7" t="s">
        <v>19</v>
      </c>
      <c r="E14" t="s">
        <v>15</v>
      </c>
      <c r="F14" t="s">
        <v>16</v>
      </c>
      <c r="G14" t="s">
        <v>52</v>
      </c>
      <c r="H14" s="5" t="s">
        <v>15</v>
      </c>
      <c r="I14" s="22" t="s">
        <v>56</v>
      </c>
      <c r="J14" s="38" t="s">
        <v>57</v>
      </c>
      <c r="K14" t="s">
        <v>58</v>
      </c>
      <c r="L14" t="s">
        <v>59</v>
      </c>
      <c r="M14" t="s">
        <v>16</v>
      </c>
      <c r="N14" s="7" t="s">
        <v>52</v>
      </c>
      <c r="O14" t="s">
        <v>15</v>
      </c>
      <c r="P14" s="22" t="s">
        <v>56</v>
      </c>
      <c r="Q14" s="38" t="s">
        <v>57</v>
      </c>
      <c r="R14" t="s">
        <v>58</v>
      </c>
      <c r="S14" t="s">
        <v>59</v>
      </c>
      <c r="T14" t="s">
        <v>16</v>
      </c>
      <c r="U14" s="7" t="s">
        <v>52</v>
      </c>
      <c r="V14" t="s">
        <v>15</v>
      </c>
      <c r="W14" s="22" t="s">
        <v>56</v>
      </c>
      <c r="X14" s="38" t="s">
        <v>57</v>
      </c>
      <c r="Y14" t="s">
        <v>58</v>
      </c>
      <c r="Z14" t="s">
        <v>59</v>
      </c>
      <c r="AA14" t="s">
        <v>16</v>
      </c>
      <c r="AB14" s="7" t="s">
        <v>52</v>
      </c>
    </row>
    <row r="15" spans="1:28" x14ac:dyDescent="0.2">
      <c r="A15" s="1" t="s">
        <v>24</v>
      </c>
      <c r="B15" s="1" t="s">
        <v>4</v>
      </c>
      <c r="C15" s="5" t="str">
        <f>IF(NOT(A15=""),_xlfn.IFNA(VLOOKUP(A15,$E$15:$F$63,2,FALSE),"未检出"),"错检")</f>
        <v>[wrongCutService]</v>
      </c>
      <c r="D15" s="7">
        <v>1</v>
      </c>
      <c r="E15" t="s">
        <v>29</v>
      </c>
      <c r="F15" t="s">
        <v>41</v>
      </c>
      <c r="G15" t="str">
        <f>IFERROR(VLOOKUP(E15,$A$15:$B$63,2,FALSE),"程序错检出")</f>
        <v>wrong cut service</v>
      </c>
      <c r="H15" t="s">
        <v>60</v>
      </c>
      <c r="I15">
        <v>2</v>
      </c>
      <c r="J15">
        <v>1</v>
      </c>
      <c r="K15">
        <f>IF(IFERROR(VLOOKUP(H15,$E$15:$E$999,1,FALSE),0)=0,0,1)</f>
        <v>0</v>
      </c>
      <c r="L15">
        <f t="shared" ref="L15:L18" si="0">K15*0.7+IF(J15=1,I15*0.1,0)</f>
        <v>0.2</v>
      </c>
      <c r="M15" t="str">
        <f>IF(L15&gt;0,"[wrongCutService]","")</f>
        <v>[wrongCutService]</v>
      </c>
      <c r="N15" s="7" t="str">
        <f>IF(M15="[wrongCutService]",IFERROR(VLOOKUP(H15,$A$15:$B$63,2,FALSE),"程序错检出"),"")</f>
        <v>程序错检出</v>
      </c>
      <c r="O15" t="s">
        <v>60</v>
      </c>
      <c r="P15">
        <v>2</v>
      </c>
      <c r="Q15">
        <v>1</v>
      </c>
      <c r="R15">
        <f>IF(IFERROR(VLOOKUP(O15,$E$15:$E$999,1,FALSE),0)=0,0,1)</f>
        <v>0</v>
      </c>
      <c r="S15">
        <f t="shared" ref="S15:S18" si="1">R15*0.7+IF(Q15=1,P15*0.1,0)</f>
        <v>0.2</v>
      </c>
      <c r="T15" t="str">
        <f>IF(S15&gt;0,"[wrongCutService]","")</f>
        <v>[wrongCutService]</v>
      </c>
      <c r="U15" s="7" t="str">
        <f>IF(T15="[wrongCutService]",IFERROR(VLOOKUP(O15,$A$15:$B$63,2,FALSE),"程序错检出"),"")</f>
        <v>程序错检出</v>
      </c>
      <c r="V15" t="s">
        <v>60</v>
      </c>
      <c r="W15">
        <v>2</v>
      </c>
      <c r="X15">
        <v>1</v>
      </c>
      <c r="Y15">
        <f>IF(IFERROR(VLOOKUP(V15,$E$15:$E$999,1,FALSE),0)=0,0,1)</f>
        <v>0</v>
      </c>
      <c r="Z15">
        <f t="shared" ref="Z15:Z18" si="2">Y15*0.7+IF(X15=1,W15*0.1,0)</f>
        <v>0.2</v>
      </c>
      <c r="AA15" t="str">
        <f>IF(Z15&gt;0,"[wrongCutService]","")</f>
        <v>[wrongCutService]</v>
      </c>
      <c r="AB15" s="7" t="str">
        <f>IF(AA15="[wrongCutService]",IFERROR(VLOOKUP(V15,$A$15:$B$63,2,FALSE),"程序错检出"),"")</f>
        <v>程序错检出</v>
      </c>
    </row>
    <row r="16" spans="1:28" x14ac:dyDescent="0.2">
      <c r="A16" s="1"/>
      <c r="B16" s="3"/>
      <c r="C16" s="5" t="str">
        <f>IF(NOT(A16=""),_xlfn.IFNA(VLOOKUP(A16,$E$15:$F$63,2,FALSE),"未检出"),"错检")</f>
        <v>错检</v>
      </c>
      <c r="D16" s="7">
        <v>0</v>
      </c>
      <c r="E16" t="s">
        <v>38</v>
      </c>
      <c r="F16" t="s">
        <v>41</v>
      </c>
      <c r="G16" t="str">
        <f>IFERROR(VLOOKUP(E16,$A$15:$B$63,2,FALSE),"程序错检出")</f>
        <v>程序错检出</v>
      </c>
      <c r="H16" t="s">
        <v>29</v>
      </c>
      <c r="I16">
        <v>2</v>
      </c>
      <c r="J16">
        <v>1</v>
      </c>
      <c r="K16">
        <f t="shared" ref="K16:K18" si="3">IF(IFERROR(VLOOKUP(H16,$E$15:$E$999,1,FALSE),0)=0,0,1)</f>
        <v>1</v>
      </c>
      <c r="L16">
        <f t="shared" si="0"/>
        <v>0.89999999999999991</v>
      </c>
      <c r="M16" t="str">
        <f t="shared" ref="M16:M18" si="4">IF(L16&gt;0,"[wrongCutService]","")</f>
        <v>[wrongCutService]</v>
      </c>
      <c r="N16" s="7" t="str">
        <f t="shared" ref="N16:N18" si="5">IF(M16="[wrongCutService]",IFERROR(VLOOKUP(H16,$A$15:$B$63,2,FALSE),"程序错检出"),"")</f>
        <v>wrong cut service</v>
      </c>
      <c r="O16" t="s">
        <v>29</v>
      </c>
      <c r="P16">
        <v>0</v>
      </c>
      <c r="Q16">
        <v>0</v>
      </c>
      <c r="R16">
        <f t="shared" ref="R16:R18" si="6">IF(IFERROR(VLOOKUP(O16,$E$15:$E$999,1,FALSE),0)=0,0,1)</f>
        <v>1</v>
      </c>
      <c r="S16">
        <f t="shared" si="1"/>
        <v>0.7</v>
      </c>
      <c r="T16" t="str">
        <f t="shared" ref="T16:T18" si="7">IF(S16&gt;0,"[wrongCutService]","")</f>
        <v>[wrongCutService]</v>
      </c>
      <c r="U16" s="7" t="str">
        <f t="shared" ref="U16:U18" si="8">IF(T16="[wrongCutService]",IFERROR(VLOOKUP(O16,$A$15:$B$63,2,FALSE),"程序错检出"),"")</f>
        <v>wrong cut service</v>
      </c>
      <c r="V16" t="s">
        <v>29</v>
      </c>
      <c r="W16">
        <v>0</v>
      </c>
      <c r="X16">
        <v>0</v>
      </c>
      <c r="Y16">
        <f t="shared" ref="Y16:Y18" si="9">IF(IFERROR(VLOOKUP(V16,$E$15:$E$999,1,FALSE),0)=0,0,1)</f>
        <v>1</v>
      </c>
      <c r="Z16">
        <f t="shared" si="2"/>
        <v>0.7</v>
      </c>
      <c r="AA16" t="str">
        <f t="shared" ref="AA16:AA18" si="10">IF(Z16&gt;0,"[wrongCutService]","")</f>
        <v>[wrongCutService]</v>
      </c>
      <c r="AB16" s="7" t="str">
        <f t="shared" ref="AB16:AB18" si="11">IF(AA16="[wrongCutService]",IFERROR(VLOOKUP(V16,$A$15:$B$63,2,FALSE),"程序错检出"),"")</f>
        <v>wrong cut service</v>
      </c>
    </row>
    <row r="17" spans="1:28" x14ac:dyDescent="0.2">
      <c r="A17" s="1"/>
      <c r="B17" s="4"/>
      <c r="H17" t="s">
        <v>61</v>
      </c>
      <c r="I17">
        <v>1</v>
      </c>
      <c r="J17">
        <v>0</v>
      </c>
      <c r="K17">
        <f t="shared" si="3"/>
        <v>0</v>
      </c>
      <c r="L17">
        <f t="shared" si="0"/>
        <v>0</v>
      </c>
      <c r="M17" t="str">
        <f t="shared" si="4"/>
        <v/>
      </c>
      <c r="N17" s="7" t="str">
        <f t="shared" si="5"/>
        <v/>
      </c>
      <c r="O17" t="s">
        <v>61</v>
      </c>
      <c r="P17">
        <v>0</v>
      </c>
      <c r="Q17">
        <v>0</v>
      </c>
      <c r="R17">
        <f t="shared" si="6"/>
        <v>0</v>
      </c>
      <c r="S17">
        <f t="shared" si="1"/>
        <v>0</v>
      </c>
      <c r="T17" t="str">
        <f t="shared" si="7"/>
        <v/>
      </c>
      <c r="U17" s="7" t="str">
        <f t="shared" si="8"/>
        <v/>
      </c>
      <c r="V17" t="s">
        <v>61</v>
      </c>
      <c r="W17">
        <v>0</v>
      </c>
      <c r="X17">
        <v>0</v>
      </c>
      <c r="Y17">
        <f t="shared" si="9"/>
        <v>0</v>
      </c>
      <c r="Z17">
        <f t="shared" si="2"/>
        <v>0</v>
      </c>
      <c r="AA17" t="str">
        <f t="shared" si="10"/>
        <v/>
      </c>
      <c r="AB17" s="7" t="str">
        <f t="shared" si="11"/>
        <v/>
      </c>
    </row>
    <row r="18" spans="1:28" x14ac:dyDescent="0.2">
      <c r="A18" s="1"/>
      <c r="B18" s="3"/>
      <c r="H18" t="s">
        <v>38</v>
      </c>
      <c r="I18">
        <v>2</v>
      </c>
      <c r="J18">
        <v>1</v>
      </c>
      <c r="K18">
        <f t="shared" si="3"/>
        <v>1</v>
      </c>
      <c r="L18">
        <f t="shared" si="0"/>
        <v>0.89999999999999991</v>
      </c>
      <c r="M18" t="str">
        <f t="shared" si="4"/>
        <v>[wrongCutService]</v>
      </c>
      <c r="N18" s="7" t="str">
        <f t="shared" si="5"/>
        <v>程序错检出</v>
      </c>
      <c r="O18" t="s">
        <v>38</v>
      </c>
      <c r="P18">
        <v>1</v>
      </c>
      <c r="Q18">
        <v>0</v>
      </c>
      <c r="R18">
        <f t="shared" si="6"/>
        <v>1</v>
      </c>
      <c r="S18">
        <f t="shared" si="1"/>
        <v>0.7</v>
      </c>
      <c r="T18" t="str">
        <f t="shared" si="7"/>
        <v>[wrongCutService]</v>
      </c>
      <c r="U18" s="7" t="str">
        <f t="shared" si="8"/>
        <v>程序错检出</v>
      </c>
      <c r="V18" t="s">
        <v>38</v>
      </c>
      <c r="W18">
        <v>1</v>
      </c>
      <c r="X18">
        <v>0</v>
      </c>
      <c r="Y18">
        <f t="shared" si="9"/>
        <v>1</v>
      </c>
      <c r="Z18">
        <f t="shared" si="2"/>
        <v>0.7</v>
      </c>
      <c r="AA18" t="str">
        <f t="shared" si="10"/>
        <v>[wrongCutService]</v>
      </c>
      <c r="AB18" s="7" t="str">
        <f t="shared" si="11"/>
        <v>程序错检出</v>
      </c>
    </row>
    <row r="19" spans="1:28" x14ac:dyDescent="0.2">
      <c r="A19" s="1"/>
      <c r="B19" s="3"/>
      <c r="U19" s="7"/>
      <c r="AB19" s="7"/>
    </row>
    <row r="20" spans="1:28" x14ac:dyDescent="0.2">
      <c r="A20" s="1"/>
      <c r="B20" s="3"/>
      <c r="U20" s="7"/>
      <c r="AB20" s="7"/>
    </row>
    <row r="21" spans="1:28" x14ac:dyDescent="0.2">
      <c r="A21" s="1"/>
      <c r="B21" s="3"/>
      <c r="U21" s="7"/>
      <c r="AB21" s="7"/>
    </row>
    <row r="22" spans="1:28" x14ac:dyDescent="0.2">
      <c r="A22" s="1"/>
      <c r="B22" s="3"/>
      <c r="U22" s="7"/>
      <c r="AB22" s="7"/>
    </row>
    <row r="23" spans="1:28" x14ac:dyDescent="0.2">
      <c r="A23" s="1"/>
      <c r="B23" s="3"/>
      <c r="U23" s="7"/>
      <c r="AB23" s="7"/>
    </row>
    <row r="24" spans="1:28" x14ac:dyDescent="0.2">
      <c r="A24" s="1"/>
      <c r="B24" s="4"/>
      <c r="U24" s="7"/>
      <c r="AB24" s="7"/>
    </row>
    <row r="25" spans="1:28" x14ac:dyDescent="0.2">
      <c r="A25" s="1"/>
      <c r="B25" s="4"/>
      <c r="U25" s="7"/>
      <c r="AB25" s="7"/>
    </row>
    <row r="26" spans="1:28" x14ac:dyDescent="0.2">
      <c r="A26" s="1"/>
      <c r="B26" s="4"/>
      <c r="U26" s="7"/>
      <c r="AB26" s="7"/>
    </row>
    <row r="27" spans="1:28" x14ac:dyDescent="0.2">
      <c r="A27" s="1"/>
      <c r="B27" s="4"/>
      <c r="U27" s="7"/>
      <c r="AB27" s="7"/>
    </row>
    <row r="28" spans="1:28" x14ac:dyDescent="0.2">
      <c r="A28" s="1"/>
      <c r="B28" s="3"/>
      <c r="U28" s="7"/>
      <c r="AB28" s="7"/>
    </row>
    <row r="29" spans="1:28" x14ac:dyDescent="0.2">
      <c r="A29" s="1"/>
      <c r="B29" s="3"/>
      <c r="U29" s="7"/>
      <c r="AB29" s="7"/>
    </row>
    <row r="30" spans="1:28" x14ac:dyDescent="0.2">
      <c r="A30" s="1"/>
      <c r="B30" s="3"/>
    </row>
    <row r="31" spans="1:28" x14ac:dyDescent="0.2">
      <c r="A31" s="1"/>
      <c r="B31" s="3"/>
    </row>
  </sheetData>
  <mergeCells count="7">
    <mergeCell ref="H13:N13"/>
    <mergeCell ref="O13:U13"/>
    <mergeCell ref="V13:AB13"/>
    <mergeCell ref="A12:B12"/>
    <mergeCell ref="C12:D12"/>
    <mergeCell ref="E12:F12"/>
    <mergeCell ref="E13:G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EE8B9-06ED-4A86-AF82-A2FB36CE8A45}">
  <dimension ref="A1:AI31"/>
  <sheetViews>
    <sheetView workbookViewId="0">
      <selection activeCell="E15" sqref="E15:F15"/>
    </sheetView>
  </sheetViews>
  <sheetFormatPr defaultRowHeight="14.25" x14ac:dyDescent="0.2"/>
  <cols>
    <col min="1" max="1" width="32.125" bestFit="1" customWidth="1"/>
    <col min="2" max="2" width="23.5" bestFit="1" customWidth="1"/>
    <col min="3" max="3" width="16.875" style="5" bestFit="1" customWidth="1"/>
    <col min="4" max="4" width="7.125" style="7" bestFit="1" customWidth="1"/>
    <col min="5" max="5" width="32.125" bestFit="1" customWidth="1"/>
    <col min="6" max="6" width="16.875" bestFit="1" customWidth="1"/>
    <col min="7" max="7" width="16.375" bestFit="1" customWidth="1"/>
    <col min="8" max="8" width="17.5" style="5" bestFit="1" customWidth="1"/>
    <col min="10" max="10" width="13" bestFit="1" customWidth="1"/>
    <col min="11" max="12" width="13" customWidth="1"/>
    <col min="13" max="13" width="16.875" bestFit="1" customWidth="1"/>
    <col min="14" max="14" width="16.375" style="7" bestFit="1" customWidth="1"/>
    <col min="15" max="15" width="17.5" bestFit="1" customWidth="1"/>
    <col min="17" max="18" width="13" bestFit="1" customWidth="1"/>
    <col min="19" max="19" width="7.125" bestFit="1" customWidth="1"/>
    <col min="20" max="20" width="16.875" bestFit="1" customWidth="1"/>
    <col min="21" max="21" width="16.375" bestFit="1" customWidth="1"/>
    <col min="22" max="22" width="17.5" bestFit="1" customWidth="1"/>
    <col min="24" max="25" width="13" bestFit="1" customWidth="1"/>
    <col min="26" max="26" width="7.125" bestFit="1" customWidth="1"/>
    <col min="27" max="27" width="16.875" bestFit="1" customWidth="1"/>
    <col min="28" max="28" width="16.375" bestFit="1" customWidth="1"/>
    <col min="29" max="29" width="17.5" bestFit="1" customWidth="1"/>
    <col min="31" max="32" width="13" bestFit="1" customWidth="1"/>
    <col min="33" max="33" width="7.125" bestFit="1" customWidth="1"/>
    <col min="34" max="34" width="16.875" bestFit="1" customWidth="1"/>
    <col min="35" max="35" width="16.375" bestFit="1" customWidth="1"/>
  </cols>
  <sheetData>
    <row r="1" spans="1:35" x14ac:dyDescent="0.2">
      <c r="A1" t="s">
        <v>48</v>
      </c>
      <c r="B1">
        <v>5</v>
      </c>
    </row>
    <row r="2" spans="1:35" x14ac:dyDescent="0.2">
      <c r="A2" t="s">
        <v>12</v>
      </c>
      <c r="B2">
        <f>COUNTA(A15:A1000)</f>
        <v>1</v>
      </c>
      <c r="C2"/>
      <c r="D2"/>
    </row>
    <row r="3" spans="1:35" x14ac:dyDescent="0.2">
      <c r="D3"/>
      <c r="E3" t="s">
        <v>50</v>
      </c>
      <c r="F3">
        <f>COUNTA($F$15:$F$249)</f>
        <v>1</v>
      </c>
      <c r="H3" s="5" t="s">
        <v>50</v>
      </c>
      <c r="I3">
        <f>COUNTIF(M$15:M$249,"[wrongCutService]")</f>
        <v>3</v>
      </c>
      <c r="O3" s="5" t="s">
        <v>50</v>
      </c>
      <c r="P3">
        <f>COUNTIF(T$15:T$249,"[wrongCutService]")</f>
        <v>2</v>
      </c>
      <c r="V3" s="5" t="s">
        <v>50</v>
      </c>
      <c r="W3">
        <f>COUNTIF(AA$15:AA$249,"[wrongCutService]")</f>
        <v>2</v>
      </c>
      <c r="AC3" s="5" t="s">
        <v>50</v>
      </c>
      <c r="AD3">
        <f>COUNTIF(AH$15:AH$249,"[wrongCutService]")</f>
        <v>1</v>
      </c>
    </row>
    <row r="4" spans="1:35" x14ac:dyDescent="0.2">
      <c r="D4"/>
      <c r="E4" t="s">
        <v>20</v>
      </c>
      <c r="F4">
        <f>COUNTIF(G15:G231,"wrong cut service")</f>
        <v>1</v>
      </c>
      <c r="H4" s="5" t="s">
        <v>20</v>
      </c>
      <c r="I4">
        <f>COUNTIF(N15:N231,"wrong cut service")</f>
        <v>1</v>
      </c>
      <c r="O4" s="5" t="s">
        <v>20</v>
      </c>
      <c r="P4">
        <f>COUNTIF(U15:U231,"wrong cut service")</f>
        <v>1</v>
      </c>
      <c r="V4" s="5" t="s">
        <v>20</v>
      </c>
      <c r="W4">
        <f>COUNTIF(AB15:AB231,"wrong cut service")</f>
        <v>1</v>
      </c>
      <c r="AC4" s="5" t="s">
        <v>20</v>
      </c>
      <c r="AD4">
        <f>COUNTIF(AI15:AI231,"wrong cut service")</f>
        <v>1</v>
      </c>
    </row>
    <row r="5" spans="1:35" x14ac:dyDescent="0.2">
      <c r="A5" s="24"/>
      <c r="B5" s="24"/>
      <c r="C5" s="24"/>
      <c r="D5" s="30"/>
      <c r="E5" t="s">
        <v>22</v>
      </c>
      <c r="F5">
        <f>COUNTIF(G15:G232,"程序错检出")</f>
        <v>0</v>
      </c>
      <c r="G5" s="25"/>
      <c r="H5" s="5" t="s">
        <v>22</v>
      </c>
      <c r="I5">
        <f>COUNTIF(N15:N232,"程序错检出")</f>
        <v>2</v>
      </c>
      <c r="J5" s="24"/>
      <c r="K5" s="24"/>
      <c r="L5" s="24"/>
      <c r="M5" s="24"/>
      <c r="N5" s="40"/>
      <c r="O5" s="5" t="s">
        <v>22</v>
      </c>
      <c r="P5">
        <f>COUNTIF(U15:U232,"程序错检出")</f>
        <v>1</v>
      </c>
      <c r="Q5" s="24"/>
      <c r="R5" s="24"/>
      <c r="S5" s="24"/>
      <c r="T5" s="24"/>
      <c r="U5" s="24"/>
      <c r="V5" s="5" t="s">
        <v>22</v>
      </c>
      <c r="W5">
        <f>COUNTIF(AB15:AB232,"程序错检出")</f>
        <v>1</v>
      </c>
      <c r="X5" s="24"/>
      <c r="Y5" s="24"/>
      <c r="Z5" s="24"/>
      <c r="AA5" s="24"/>
      <c r="AB5" s="24"/>
      <c r="AC5" s="5" t="s">
        <v>22</v>
      </c>
      <c r="AD5">
        <f>COUNTIF(AI15:AI232,"程序错检出")</f>
        <v>0</v>
      </c>
      <c r="AE5" s="24"/>
      <c r="AF5" s="24"/>
      <c r="AG5" s="24"/>
      <c r="AH5" s="24"/>
      <c r="AI5" s="24"/>
    </row>
    <row r="6" spans="1:35" x14ac:dyDescent="0.2">
      <c r="A6" s="24"/>
      <c r="B6" s="24"/>
      <c r="C6" s="24"/>
      <c r="D6" s="30"/>
      <c r="E6" s="24"/>
      <c r="F6" s="24"/>
      <c r="G6" s="24"/>
      <c r="H6" s="41"/>
      <c r="I6" s="24"/>
      <c r="J6" s="24"/>
      <c r="K6" s="24"/>
      <c r="L6" s="24"/>
      <c r="M6" s="24"/>
      <c r="N6" s="40"/>
      <c r="O6" s="41"/>
      <c r="P6" s="24"/>
      <c r="Q6" s="24"/>
      <c r="R6" s="24"/>
      <c r="S6" s="24"/>
      <c r="T6" s="24"/>
      <c r="U6" s="24"/>
      <c r="V6" s="41"/>
      <c r="W6" s="24"/>
      <c r="X6" s="24"/>
      <c r="Y6" s="24"/>
      <c r="Z6" s="24"/>
      <c r="AA6" s="24"/>
      <c r="AB6" s="24"/>
      <c r="AC6" s="41"/>
      <c r="AD6" s="24"/>
      <c r="AE6" s="24"/>
      <c r="AF6" s="24"/>
      <c r="AG6" s="24"/>
      <c r="AH6" s="24"/>
      <c r="AI6" s="24"/>
    </row>
    <row r="7" spans="1:35" x14ac:dyDescent="0.2">
      <c r="B7" s="24"/>
      <c r="C7" s="24"/>
      <c r="D7" s="30"/>
      <c r="F7" s="30"/>
      <c r="G7" s="25"/>
      <c r="I7" s="30"/>
      <c r="J7" s="24"/>
      <c r="K7" s="24"/>
      <c r="L7" s="24"/>
      <c r="M7" s="24"/>
      <c r="N7" s="40"/>
      <c r="O7" s="5"/>
      <c r="P7" s="30"/>
      <c r="Q7" s="24"/>
      <c r="R7" s="24"/>
      <c r="S7" s="24"/>
      <c r="T7" s="24"/>
      <c r="U7" s="24"/>
      <c r="V7" s="5"/>
      <c r="W7" s="30"/>
      <c r="X7" s="24"/>
      <c r="Y7" s="24"/>
      <c r="Z7" s="24"/>
      <c r="AA7" s="24"/>
      <c r="AB7" s="24"/>
      <c r="AC7" s="5"/>
      <c r="AD7" s="30"/>
      <c r="AE7" s="24"/>
      <c r="AF7" s="24"/>
      <c r="AG7" s="24"/>
      <c r="AH7" s="24"/>
      <c r="AI7" s="24"/>
    </row>
    <row r="8" spans="1:35" x14ac:dyDescent="0.2">
      <c r="B8" s="24"/>
      <c r="C8" s="24"/>
      <c r="D8" s="30"/>
      <c r="E8" t="s">
        <v>43</v>
      </c>
      <c r="F8" s="35">
        <f>F4/F3</f>
        <v>1</v>
      </c>
      <c r="G8" s="25"/>
      <c r="H8" s="5" t="s">
        <v>43</v>
      </c>
      <c r="I8" s="35">
        <f>I4/I3</f>
        <v>0.33333333333333331</v>
      </c>
      <c r="J8" s="24"/>
      <c r="K8" s="24"/>
      <c r="L8" s="24"/>
      <c r="M8" s="24"/>
      <c r="N8" s="40"/>
      <c r="O8" s="5" t="s">
        <v>43</v>
      </c>
      <c r="P8" s="35">
        <f>P4/P3</f>
        <v>0.5</v>
      </c>
      <c r="Q8" s="24"/>
      <c r="R8" s="24"/>
      <c r="S8" s="24"/>
      <c r="T8" s="24"/>
      <c r="U8" s="24"/>
      <c r="V8" s="5" t="s">
        <v>43</v>
      </c>
      <c r="W8" s="35">
        <f>W4/W3</f>
        <v>0.5</v>
      </c>
      <c r="X8" s="24"/>
      <c r="Y8" s="24"/>
      <c r="Z8" s="24"/>
      <c r="AA8" s="24"/>
      <c r="AB8" s="24"/>
      <c r="AC8" s="5" t="s">
        <v>43</v>
      </c>
      <c r="AD8" s="35">
        <f>AD4/AD3</f>
        <v>1</v>
      </c>
      <c r="AE8" s="24"/>
      <c r="AF8" s="24"/>
      <c r="AG8" s="24"/>
      <c r="AH8" s="24"/>
      <c r="AI8" s="24"/>
    </row>
    <row r="9" spans="1:35" x14ac:dyDescent="0.2">
      <c r="D9"/>
      <c r="E9" t="s">
        <v>14</v>
      </c>
      <c r="F9" s="35">
        <f>F4/$B2</f>
        <v>1</v>
      </c>
      <c r="G9" s="25"/>
      <c r="H9" s="5" t="s">
        <v>14</v>
      </c>
      <c r="I9" s="35">
        <f>I4/$B2</f>
        <v>1</v>
      </c>
      <c r="O9" s="5" t="s">
        <v>14</v>
      </c>
      <c r="P9" s="35">
        <f>P4/$B2</f>
        <v>1</v>
      </c>
      <c r="V9" s="5" t="s">
        <v>14</v>
      </c>
      <c r="W9" s="35">
        <f>W4/$B2</f>
        <v>1</v>
      </c>
      <c r="AC9" s="5" t="s">
        <v>14</v>
      </c>
      <c r="AD9" s="35">
        <f>AD4/$B2</f>
        <v>1</v>
      </c>
    </row>
    <row r="10" spans="1:35" x14ac:dyDescent="0.2">
      <c r="A10" s="29"/>
      <c r="D10" s="30"/>
      <c r="E10" t="s">
        <v>46</v>
      </c>
      <c r="F10" s="31">
        <f>($B1-F5)/$B1</f>
        <v>1</v>
      </c>
      <c r="G10" s="25"/>
      <c r="H10" s="5" t="s">
        <v>46</v>
      </c>
      <c r="I10" s="31">
        <f>($B1-I5)/$B1</f>
        <v>0.6</v>
      </c>
      <c r="O10" s="5" t="s">
        <v>46</v>
      </c>
      <c r="P10" s="31">
        <f>($B1-P5)/$B1</f>
        <v>0.8</v>
      </c>
      <c r="V10" s="5" t="s">
        <v>46</v>
      </c>
      <c r="W10" s="31">
        <f>($B1-W5)/$B1</f>
        <v>0.8</v>
      </c>
      <c r="AC10" s="5" t="s">
        <v>46</v>
      </c>
      <c r="AD10" s="31">
        <f>($B1-AD5)/$B1</f>
        <v>1</v>
      </c>
    </row>
    <row r="11" spans="1:35" x14ac:dyDescent="0.2">
      <c r="B11" s="35"/>
      <c r="C11"/>
      <c r="D11"/>
    </row>
    <row r="12" spans="1:35" x14ac:dyDescent="0.2">
      <c r="A12" s="46" t="s">
        <v>17</v>
      </c>
      <c r="B12" s="46"/>
      <c r="C12" s="47" t="s">
        <v>10</v>
      </c>
      <c r="D12" s="48"/>
      <c r="E12" s="46" t="s">
        <v>6</v>
      </c>
      <c r="F12" s="46"/>
      <c r="G12" s="39"/>
      <c r="H12" s="42"/>
      <c r="I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</row>
    <row r="13" spans="1:35" x14ac:dyDescent="0.2">
      <c r="A13" s="35"/>
      <c r="B13" s="35"/>
      <c r="C13" s="36"/>
      <c r="D13" s="37"/>
      <c r="E13" s="44" t="s">
        <v>51</v>
      </c>
      <c r="F13" s="43"/>
      <c r="G13" s="45"/>
      <c r="H13" s="44" t="s">
        <v>53</v>
      </c>
      <c r="I13" s="43"/>
      <c r="J13" s="43"/>
      <c r="K13" s="43"/>
      <c r="L13" s="43"/>
      <c r="M13" s="43"/>
      <c r="N13" s="45"/>
      <c r="O13" s="44" t="s">
        <v>54</v>
      </c>
      <c r="P13" s="43"/>
      <c r="Q13" s="43"/>
      <c r="R13" s="43"/>
      <c r="S13" s="43"/>
      <c r="T13" s="43"/>
      <c r="U13" s="45"/>
      <c r="V13" s="44" t="s">
        <v>55</v>
      </c>
      <c r="W13" s="43"/>
      <c r="X13" s="43"/>
      <c r="Y13" s="43"/>
      <c r="Z13" s="43"/>
      <c r="AA13" s="43"/>
      <c r="AB13" s="45"/>
      <c r="AC13" s="44" t="s">
        <v>62</v>
      </c>
      <c r="AD13" s="43"/>
      <c r="AE13" s="43"/>
      <c r="AF13" s="43"/>
      <c r="AG13" s="43"/>
      <c r="AH13" s="43"/>
      <c r="AI13" s="45"/>
    </row>
    <row r="14" spans="1:35" x14ac:dyDescent="0.2">
      <c r="A14" s="1" t="s">
        <v>3</v>
      </c>
      <c r="B14" s="1" t="s">
        <v>5</v>
      </c>
      <c r="C14" s="5" t="s">
        <v>18</v>
      </c>
      <c r="D14" s="7" t="s">
        <v>19</v>
      </c>
      <c r="E14" t="s">
        <v>15</v>
      </c>
      <c r="F14" t="s">
        <v>16</v>
      </c>
      <c r="G14" t="s">
        <v>52</v>
      </c>
      <c r="H14" s="5" t="s">
        <v>15</v>
      </c>
      <c r="I14" s="22" t="s">
        <v>56</v>
      </c>
      <c r="J14" s="38" t="s">
        <v>57</v>
      </c>
      <c r="K14" t="s">
        <v>58</v>
      </c>
      <c r="L14" t="s">
        <v>59</v>
      </c>
      <c r="M14" t="s">
        <v>16</v>
      </c>
      <c r="N14" s="7" t="s">
        <v>52</v>
      </c>
      <c r="O14" t="s">
        <v>15</v>
      </c>
      <c r="P14" s="22" t="s">
        <v>56</v>
      </c>
      <c r="Q14" s="38" t="s">
        <v>57</v>
      </c>
      <c r="R14" t="s">
        <v>58</v>
      </c>
      <c r="S14" t="s">
        <v>59</v>
      </c>
      <c r="T14" t="s">
        <v>16</v>
      </c>
      <c r="U14" s="7" t="s">
        <v>52</v>
      </c>
      <c r="V14" t="s">
        <v>15</v>
      </c>
      <c r="W14" s="22" t="s">
        <v>56</v>
      </c>
      <c r="X14" s="38" t="s">
        <v>57</v>
      </c>
      <c r="Y14" t="s">
        <v>58</v>
      </c>
      <c r="Z14" t="s">
        <v>59</v>
      </c>
      <c r="AA14" t="s">
        <v>16</v>
      </c>
      <c r="AB14" s="7" t="s">
        <v>52</v>
      </c>
      <c r="AC14" t="s">
        <v>15</v>
      </c>
      <c r="AD14" s="22" t="s">
        <v>56</v>
      </c>
      <c r="AE14" s="38" t="s">
        <v>57</v>
      </c>
      <c r="AF14" t="s">
        <v>58</v>
      </c>
      <c r="AG14" t="s">
        <v>59</v>
      </c>
      <c r="AH14" t="s">
        <v>16</v>
      </c>
      <c r="AI14" s="7" t="s">
        <v>52</v>
      </c>
    </row>
    <row r="15" spans="1:35" x14ac:dyDescent="0.2">
      <c r="A15" s="1" t="s">
        <v>24</v>
      </c>
      <c r="B15" s="1" t="s">
        <v>4</v>
      </c>
      <c r="C15" s="5" t="str">
        <f>IF(NOT(A15=""),_xlfn.IFNA(VLOOKUP(A15,$E$15:$F$63,2,FALSE),"未检出"),"错检")</f>
        <v>[wrongCutService]</v>
      </c>
      <c r="D15" s="7">
        <v>1</v>
      </c>
      <c r="E15" t="s">
        <v>29</v>
      </c>
      <c r="F15" t="s">
        <v>41</v>
      </c>
      <c r="G15" t="str">
        <f>IFERROR(VLOOKUP(E15,$A$15:$B$63,2,FALSE),"程序错检出")</f>
        <v>wrong cut service</v>
      </c>
      <c r="H15" t="s">
        <v>60</v>
      </c>
      <c r="I15">
        <v>2</v>
      </c>
      <c r="J15">
        <v>1</v>
      </c>
      <c r="K15">
        <f>IF(IFERROR(VLOOKUP(H15,$E$15:$E$999,1,FALSE),0)=0,0,1)</f>
        <v>0</v>
      </c>
      <c r="L15">
        <f t="shared" ref="L15:L18" si="0">K15*0.7+IF(J15=1,I15*0.1,0)</f>
        <v>0.2</v>
      </c>
      <c r="M15" t="str">
        <f>IF(L15&gt;0,"[wrongCutService]","")</f>
        <v>[wrongCutService]</v>
      </c>
      <c r="N15" s="7" t="str">
        <f>IF(M15="[wrongCutService]",IFERROR(VLOOKUP(H15,$A$15:$B$63,2,FALSE),"程序错检出"),"")</f>
        <v>程序错检出</v>
      </c>
      <c r="O15" t="s">
        <v>60</v>
      </c>
      <c r="P15">
        <v>2</v>
      </c>
      <c r="Q15">
        <v>1</v>
      </c>
      <c r="R15">
        <f>IF(IFERROR(VLOOKUP(O15,$E$15:$E$999,1,FALSE),0)=0,0,1)</f>
        <v>0</v>
      </c>
      <c r="S15">
        <f t="shared" ref="S15:S18" si="1">R15*0.7+IF(Q15=1,P15*0.1,0)</f>
        <v>0.2</v>
      </c>
      <c r="T15" t="str">
        <f>IF(S15&gt;0,"[wrongCutService]","")</f>
        <v>[wrongCutService]</v>
      </c>
      <c r="U15" s="7" t="str">
        <f>IF(T15="[wrongCutService]",IFERROR(VLOOKUP(O15,$A$15:$B$63,2,FALSE),"程序错检出"),"")</f>
        <v>程序错检出</v>
      </c>
      <c r="V15" t="s">
        <v>60</v>
      </c>
      <c r="W15">
        <v>2</v>
      </c>
      <c r="X15">
        <v>1</v>
      </c>
      <c r="Y15">
        <f>IF(IFERROR(VLOOKUP(V15,$E$15:$E$999,1,FALSE),0)=0,0,1)</f>
        <v>0</v>
      </c>
      <c r="Z15">
        <f t="shared" ref="Z15:Z18" si="2">Y15*0.7+IF(X15=1,W15*0.1,0)</f>
        <v>0.2</v>
      </c>
      <c r="AA15" t="str">
        <f>IF(Z15&gt;0,"[wrongCutService]","")</f>
        <v>[wrongCutService]</v>
      </c>
      <c r="AB15" s="7" t="str">
        <f>IF(AA15="[wrongCutService]",IFERROR(VLOOKUP(V15,$A$15:$B$63,2,FALSE),"程序错检出"),"")</f>
        <v>程序错检出</v>
      </c>
      <c r="AC15" t="s">
        <v>60</v>
      </c>
      <c r="AD15">
        <v>1</v>
      </c>
      <c r="AE15">
        <v>0</v>
      </c>
      <c r="AF15">
        <f>IF(IFERROR(VLOOKUP(AC15,$E$15:$E$999,1,FALSE),0)=0,0,1)</f>
        <v>0</v>
      </c>
      <c r="AG15">
        <f t="shared" ref="AG15:AG18" si="3">AF15*0.7+IF(AE15=1,AD15*0.1,0)</f>
        <v>0</v>
      </c>
      <c r="AH15" t="str">
        <f>IF(AG15&gt;0,"[wrongCutService]","")</f>
        <v/>
      </c>
      <c r="AI15" s="7" t="str">
        <f>IF(AH15="[wrongCutService]",IFERROR(VLOOKUP(AC15,$A$15:$B$63,2,FALSE),"程序错检出"),"")</f>
        <v/>
      </c>
    </row>
    <row r="16" spans="1:35" x14ac:dyDescent="0.2">
      <c r="A16" s="1"/>
      <c r="B16" s="3"/>
      <c r="H16" t="s">
        <v>29</v>
      </c>
      <c r="I16">
        <v>2</v>
      </c>
      <c r="J16">
        <v>1</v>
      </c>
      <c r="K16">
        <f t="shared" ref="K16:K18" si="4">IF(IFERROR(VLOOKUP(H16,$E$15:$E$999,1,FALSE),0)=0,0,1)</f>
        <v>1</v>
      </c>
      <c r="L16">
        <f t="shared" si="0"/>
        <v>0.89999999999999991</v>
      </c>
      <c r="M16" t="str">
        <f t="shared" ref="M16:M18" si="5">IF(L16&gt;0,"[wrongCutService]","")</f>
        <v>[wrongCutService]</v>
      </c>
      <c r="N16" s="7" t="str">
        <f t="shared" ref="N16:N18" si="6">IF(M16="[wrongCutService]",IFERROR(VLOOKUP(H16,$A$15:$B$63,2,FALSE),"程序错检出"),"")</f>
        <v>wrong cut service</v>
      </c>
      <c r="O16" t="s">
        <v>29</v>
      </c>
      <c r="P16">
        <v>0</v>
      </c>
      <c r="Q16">
        <v>0</v>
      </c>
      <c r="R16">
        <f t="shared" ref="R16:R18" si="7">IF(IFERROR(VLOOKUP(O16,$E$15:$E$999,1,FALSE),0)=0,0,1)</f>
        <v>1</v>
      </c>
      <c r="S16">
        <f t="shared" si="1"/>
        <v>0.7</v>
      </c>
      <c r="T16" t="str">
        <f t="shared" ref="T16:T18" si="8">IF(S16&gt;0,"[wrongCutService]","")</f>
        <v>[wrongCutService]</v>
      </c>
      <c r="U16" s="7" t="str">
        <f t="shared" ref="U16:U18" si="9">IF(T16="[wrongCutService]",IFERROR(VLOOKUP(O16,$A$15:$B$63,2,FALSE),"程序错检出"),"")</f>
        <v>wrong cut service</v>
      </c>
      <c r="V16" t="s">
        <v>29</v>
      </c>
      <c r="W16">
        <v>0</v>
      </c>
      <c r="X16">
        <v>0</v>
      </c>
      <c r="Y16">
        <f t="shared" ref="Y16:Y18" si="10">IF(IFERROR(VLOOKUP(V16,$E$15:$E$999,1,FALSE),0)=0,0,1)</f>
        <v>1</v>
      </c>
      <c r="Z16">
        <f t="shared" si="2"/>
        <v>0.7</v>
      </c>
      <c r="AA16" t="str">
        <f t="shared" ref="AA16:AA18" si="11">IF(Z16&gt;0,"[wrongCutService]","")</f>
        <v>[wrongCutService]</v>
      </c>
      <c r="AB16" s="7" t="str">
        <f t="shared" ref="AB16:AB18" si="12">IF(AA16="[wrongCutService]",IFERROR(VLOOKUP(V16,$A$15:$B$63,2,FALSE),"程序错检出"),"")</f>
        <v>wrong cut service</v>
      </c>
      <c r="AC16" t="s">
        <v>29</v>
      </c>
      <c r="AD16">
        <v>0</v>
      </c>
      <c r="AE16">
        <v>0</v>
      </c>
      <c r="AF16">
        <f t="shared" ref="AF16:AF18" si="13">IF(IFERROR(VLOOKUP(AC16,$E$15:$E$999,1,FALSE),0)=0,0,1)</f>
        <v>1</v>
      </c>
      <c r="AG16">
        <f t="shared" si="3"/>
        <v>0.7</v>
      </c>
      <c r="AH16" t="str">
        <f t="shared" ref="AH16:AH18" si="14">IF(AG16&gt;0,"[wrongCutService]","")</f>
        <v>[wrongCutService]</v>
      </c>
      <c r="AI16" s="7" t="str">
        <f t="shared" ref="AI16:AI18" si="15">IF(AH16="[wrongCutService]",IFERROR(VLOOKUP(AC16,$A$15:$B$63,2,FALSE),"程序错检出"),"")</f>
        <v>wrong cut service</v>
      </c>
    </row>
    <row r="17" spans="1:35" x14ac:dyDescent="0.2">
      <c r="A17" s="1"/>
      <c r="B17" s="4"/>
      <c r="H17" t="s">
        <v>61</v>
      </c>
      <c r="I17">
        <v>1</v>
      </c>
      <c r="J17">
        <v>0</v>
      </c>
      <c r="K17">
        <f t="shared" si="4"/>
        <v>0</v>
      </c>
      <c r="L17">
        <f t="shared" si="0"/>
        <v>0</v>
      </c>
      <c r="M17" t="str">
        <f t="shared" si="5"/>
        <v/>
      </c>
      <c r="N17" s="7" t="str">
        <f t="shared" si="6"/>
        <v/>
      </c>
      <c r="O17" t="s">
        <v>61</v>
      </c>
      <c r="P17">
        <v>0</v>
      </c>
      <c r="Q17">
        <v>0</v>
      </c>
      <c r="R17">
        <f t="shared" si="7"/>
        <v>0</v>
      </c>
      <c r="S17">
        <f t="shared" si="1"/>
        <v>0</v>
      </c>
      <c r="T17" t="str">
        <f t="shared" si="8"/>
        <v/>
      </c>
      <c r="U17" s="7" t="str">
        <f t="shared" si="9"/>
        <v/>
      </c>
      <c r="V17" t="s">
        <v>61</v>
      </c>
      <c r="W17">
        <v>0</v>
      </c>
      <c r="X17">
        <v>0</v>
      </c>
      <c r="Y17">
        <f t="shared" si="10"/>
        <v>0</v>
      </c>
      <c r="Z17">
        <f t="shared" si="2"/>
        <v>0</v>
      </c>
      <c r="AA17" t="str">
        <f t="shared" si="11"/>
        <v/>
      </c>
      <c r="AB17" s="7" t="str">
        <f t="shared" si="12"/>
        <v/>
      </c>
      <c r="AC17" t="s">
        <v>61</v>
      </c>
      <c r="AD17">
        <v>0</v>
      </c>
      <c r="AE17">
        <v>0</v>
      </c>
      <c r="AF17">
        <f t="shared" si="13"/>
        <v>0</v>
      </c>
      <c r="AG17">
        <f t="shared" si="3"/>
        <v>0</v>
      </c>
      <c r="AH17" t="str">
        <f t="shared" si="14"/>
        <v/>
      </c>
      <c r="AI17" s="7" t="str">
        <f t="shared" si="15"/>
        <v/>
      </c>
    </row>
    <row r="18" spans="1:35" x14ac:dyDescent="0.2">
      <c r="A18" s="1"/>
      <c r="B18" s="3"/>
      <c r="H18" t="s">
        <v>38</v>
      </c>
      <c r="I18">
        <v>2</v>
      </c>
      <c r="J18">
        <v>1</v>
      </c>
      <c r="K18">
        <f t="shared" si="4"/>
        <v>0</v>
      </c>
      <c r="L18">
        <f t="shared" si="0"/>
        <v>0.2</v>
      </c>
      <c r="M18" t="str">
        <f t="shared" si="5"/>
        <v>[wrongCutService]</v>
      </c>
      <c r="N18" s="7" t="str">
        <f t="shared" si="6"/>
        <v>程序错检出</v>
      </c>
      <c r="O18" t="s">
        <v>38</v>
      </c>
      <c r="P18">
        <v>1</v>
      </c>
      <c r="Q18">
        <v>0</v>
      </c>
      <c r="R18">
        <f t="shared" si="7"/>
        <v>0</v>
      </c>
      <c r="S18">
        <f t="shared" si="1"/>
        <v>0</v>
      </c>
      <c r="T18" t="str">
        <f t="shared" si="8"/>
        <v/>
      </c>
      <c r="U18" s="7" t="str">
        <f t="shared" si="9"/>
        <v/>
      </c>
      <c r="V18" t="s">
        <v>38</v>
      </c>
      <c r="W18">
        <v>1</v>
      </c>
      <c r="X18">
        <v>0</v>
      </c>
      <c r="Y18">
        <f t="shared" si="10"/>
        <v>0</v>
      </c>
      <c r="Z18">
        <f t="shared" si="2"/>
        <v>0</v>
      </c>
      <c r="AA18" t="str">
        <f t="shared" si="11"/>
        <v/>
      </c>
      <c r="AB18" s="7" t="str">
        <f t="shared" si="12"/>
        <v/>
      </c>
      <c r="AC18" t="s">
        <v>38</v>
      </c>
      <c r="AD18">
        <v>0</v>
      </c>
      <c r="AE18">
        <v>0</v>
      </c>
      <c r="AF18">
        <f t="shared" si="13"/>
        <v>0</v>
      </c>
      <c r="AG18">
        <f t="shared" si="3"/>
        <v>0</v>
      </c>
      <c r="AH18" t="str">
        <f t="shared" si="14"/>
        <v/>
      </c>
      <c r="AI18" s="7" t="str">
        <f t="shared" si="15"/>
        <v/>
      </c>
    </row>
    <row r="19" spans="1:35" x14ac:dyDescent="0.2">
      <c r="A19" s="1"/>
      <c r="B19" s="3"/>
      <c r="U19" s="7"/>
      <c r="AB19" s="7"/>
      <c r="AI19" s="7"/>
    </row>
    <row r="20" spans="1:35" x14ac:dyDescent="0.2">
      <c r="A20" s="1"/>
      <c r="B20" s="3"/>
      <c r="U20" s="7"/>
      <c r="AB20" s="7"/>
      <c r="AI20" s="7"/>
    </row>
    <row r="21" spans="1:35" x14ac:dyDescent="0.2">
      <c r="A21" s="1"/>
      <c r="B21" s="3"/>
      <c r="U21" s="7"/>
      <c r="AB21" s="7"/>
      <c r="AI21" s="7"/>
    </row>
    <row r="22" spans="1:35" x14ac:dyDescent="0.2">
      <c r="A22" s="1"/>
      <c r="B22" s="3"/>
      <c r="U22" s="7"/>
      <c r="AB22" s="7"/>
      <c r="AI22" s="7"/>
    </row>
    <row r="23" spans="1:35" x14ac:dyDescent="0.2">
      <c r="A23" s="1"/>
      <c r="B23" s="3"/>
      <c r="U23" s="7"/>
      <c r="AB23" s="7"/>
      <c r="AI23" s="7"/>
    </row>
    <row r="24" spans="1:35" x14ac:dyDescent="0.2">
      <c r="A24" s="1"/>
      <c r="B24" s="4"/>
      <c r="U24" s="7"/>
      <c r="AB24" s="7"/>
      <c r="AI24" s="7"/>
    </row>
    <row r="25" spans="1:35" x14ac:dyDescent="0.2">
      <c r="A25" s="1"/>
      <c r="B25" s="4"/>
      <c r="U25" s="7"/>
      <c r="AB25" s="7"/>
      <c r="AI25" s="7"/>
    </row>
    <row r="26" spans="1:35" x14ac:dyDescent="0.2">
      <c r="A26" s="1"/>
      <c r="B26" s="4"/>
      <c r="U26" s="7"/>
      <c r="AB26" s="7"/>
      <c r="AI26" s="7"/>
    </row>
    <row r="27" spans="1:35" x14ac:dyDescent="0.2">
      <c r="A27" s="1"/>
      <c r="B27" s="4"/>
      <c r="U27" s="7"/>
      <c r="AB27" s="7"/>
      <c r="AI27" s="7"/>
    </row>
    <row r="28" spans="1:35" x14ac:dyDescent="0.2">
      <c r="A28" s="1"/>
      <c r="B28" s="3"/>
      <c r="U28" s="7"/>
      <c r="AB28" s="7"/>
      <c r="AI28" s="7"/>
    </row>
    <row r="29" spans="1:35" x14ac:dyDescent="0.2">
      <c r="A29" s="1"/>
      <c r="B29" s="3"/>
      <c r="U29" s="7"/>
      <c r="AB29" s="7"/>
      <c r="AI29" s="7"/>
    </row>
    <row r="30" spans="1:35" x14ac:dyDescent="0.2">
      <c r="A30" s="1"/>
      <c r="B30" s="3"/>
    </row>
    <row r="31" spans="1:35" x14ac:dyDescent="0.2">
      <c r="A31" s="1"/>
      <c r="B31" s="3"/>
    </row>
  </sheetData>
  <mergeCells count="8">
    <mergeCell ref="AC13:AI13"/>
    <mergeCell ref="H13:N13"/>
    <mergeCell ref="O13:U13"/>
    <mergeCell ref="V13:AB13"/>
    <mergeCell ref="A12:B12"/>
    <mergeCell ref="C12:D12"/>
    <mergeCell ref="E12:F12"/>
    <mergeCell ref="E13:G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26593-5BFA-4122-914C-013D683D76F2}">
  <dimension ref="A1:I72"/>
  <sheetViews>
    <sheetView workbookViewId="0">
      <selection activeCell="C28" sqref="C28"/>
    </sheetView>
  </sheetViews>
  <sheetFormatPr defaultRowHeight="14.25" x14ac:dyDescent="0.2"/>
  <cols>
    <col min="1" max="1" width="16.875" customWidth="1"/>
    <col min="2" max="2" width="53.375" bestFit="1" customWidth="1"/>
    <col min="3" max="3" width="31.625" bestFit="1" customWidth="1"/>
    <col min="4" max="4" width="26.5" style="5" bestFit="1" customWidth="1"/>
    <col min="5" max="5" width="20.625" style="7" customWidth="1"/>
    <col min="6" max="6" width="9.125" style="12" customWidth="1"/>
    <col min="7" max="7" width="35.5" bestFit="1" customWidth="1"/>
    <col min="8" max="8" width="31.125" bestFit="1" customWidth="1"/>
  </cols>
  <sheetData>
    <row r="1" spans="1:8" x14ac:dyDescent="0.2">
      <c r="A1" t="s">
        <v>42</v>
      </c>
      <c r="B1">
        <v>27</v>
      </c>
      <c r="C1" t="s">
        <v>12</v>
      </c>
      <c r="D1">
        <v>4</v>
      </c>
      <c r="E1" s="22"/>
      <c r="F1"/>
    </row>
    <row r="2" spans="1:8" x14ac:dyDescent="0.2">
      <c r="D2"/>
      <c r="E2" s="38"/>
      <c r="F2"/>
    </row>
    <row r="3" spans="1:8" x14ac:dyDescent="0.2">
      <c r="A3" t="s">
        <v>13</v>
      </c>
      <c r="B3">
        <f>COUNTA($H$20:$H$254)</f>
        <v>10</v>
      </c>
      <c r="D3"/>
      <c r="E3" s="22"/>
      <c r="F3"/>
    </row>
    <row r="4" spans="1:8" x14ac:dyDescent="0.2">
      <c r="A4" t="s">
        <v>20</v>
      </c>
      <c r="B4">
        <f>COUNTIF(E20:E236,1)</f>
        <v>4</v>
      </c>
      <c r="D4"/>
      <c r="E4" s="22"/>
      <c r="F4"/>
    </row>
    <row r="5" spans="1:8" x14ac:dyDescent="0.2">
      <c r="A5" t="s">
        <v>49</v>
      </c>
      <c r="B5">
        <f>COUNTIF(D20:D236,"程序未检出")</f>
        <v>0</v>
      </c>
      <c r="D5"/>
      <c r="E5" s="28"/>
      <c r="F5" s="34"/>
    </row>
    <row r="6" spans="1:8" x14ac:dyDescent="0.2">
      <c r="A6" t="s">
        <v>22</v>
      </c>
      <c r="B6">
        <f>COUNTIF(I20:I237,"程序错检出")</f>
        <v>6</v>
      </c>
      <c r="D6"/>
      <c r="E6" s="28"/>
      <c r="F6" s="34"/>
    </row>
    <row r="7" spans="1:8" x14ac:dyDescent="0.2">
      <c r="D7"/>
      <c r="E7" s="25"/>
      <c r="F7" s="24"/>
      <c r="G7" s="25"/>
      <c r="H7" s="27"/>
    </row>
    <row r="8" spans="1:8" x14ac:dyDescent="0.2">
      <c r="D8"/>
      <c r="E8" s="25"/>
      <c r="F8" s="24"/>
      <c r="G8" s="25"/>
      <c r="H8" s="27"/>
    </row>
    <row r="9" spans="1:8" x14ac:dyDescent="0.2">
      <c r="A9" t="s">
        <v>43</v>
      </c>
      <c r="B9" s="34">
        <f>B4/B3</f>
        <v>0.4</v>
      </c>
      <c r="C9" t="s">
        <v>44</v>
      </c>
      <c r="D9"/>
      <c r="E9" s="30"/>
      <c r="F9" s="30"/>
      <c r="G9" s="24"/>
      <c r="H9" s="27"/>
    </row>
    <row r="10" spans="1:8" x14ac:dyDescent="0.2">
      <c r="A10" t="s">
        <v>14</v>
      </c>
      <c r="B10" s="34">
        <f>B4/D1</f>
        <v>1</v>
      </c>
      <c r="C10" t="s">
        <v>45</v>
      </c>
      <c r="D10" s="25"/>
      <c r="E10" s="30"/>
      <c r="F10" s="24"/>
      <c r="G10" s="25"/>
      <c r="H10" s="27"/>
    </row>
    <row r="11" spans="1:8" x14ac:dyDescent="0.2">
      <c r="A11" t="s">
        <v>46</v>
      </c>
      <c r="B11" s="34">
        <f>(B1-B6)/B1</f>
        <v>0.77777777777777779</v>
      </c>
      <c r="C11" s="29" t="s">
        <v>47</v>
      </c>
      <c r="D11" s="25"/>
      <c r="E11" s="25"/>
      <c r="F11" s="24"/>
      <c r="G11" s="25"/>
      <c r="H11" s="27"/>
    </row>
    <row r="12" spans="1:8" x14ac:dyDescent="0.2">
      <c r="A12" s="24"/>
      <c r="B12" s="24"/>
      <c r="C12" s="24"/>
      <c r="D12" s="25"/>
      <c r="E12" s="30"/>
      <c r="F12" s="30"/>
      <c r="G12" s="24"/>
      <c r="H12" s="27"/>
    </row>
    <row r="13" spans="1:8" x14ac:dyDescent="0.2">
      <c r="D13" s="24"/>
      <c r="E13" s="25"/>
      <c r="F13" s="24"/>
      <c r="G13" s="25"/>
      <c r="H13" s="27"/>
    </row>
    <row r="14" spans="1:8" x14ac:dyDescent="0.2">
      <c r="A14" s="24"/>
      <c r="B14" s="24"/>
      <c r="C14" s="24"/>
      <c r="D14" s="25"/>
      <c r="E14" s="30"/>
      <c r="F14" s="24"/>
      <c r="G14" s="25"/>
      <c r="H14" s="27"/>
    </row>
    <row r="15" spans="1:8" x14ac:dyDescent="0.2">
      <c r="A15" s="24"/>
      <c r="B15" s="24"/>
      <c r="C15" s="24"/>
      <c r="D15" s="25"/>
      <c r="E15" s="26"/>
      <c r="F15" s="30"/>
      <c r="G15" s="24"/>
      <c r="H15" s="27"/>
    </row>
    <row r="16" spans="1:8" x14ac:dyDescent="0.2">
      <c r="E16" s="16"/>
      <c r="H16" s="9"/>
    </row>
    <row r="17" spans="1:9" x14ac:dyDescent="0.2">
      <c r="E17" s="16"/>
      <c r="H17" s="9"/>
    </row>
    <row r="18" spans="1:9" s="15" customFormat="1" x14ac:dyDescent="0.2">
      <c r="A18" s="43" t="s">
        <v>9</v>
      </c>
      <c r="B18" s="43"/>
      <c r="C18" s="43"/>
      <c r="D18" s="44" t="s">
        <v>10</v>
      </c>
      <c r="E18" s="45"/>
      <c r="F18" s="44" t="s">
        <v>6</v>
      </c>
      <c r="G18" s="43"/>
      <c r="H18" s="43"/>
    </row>
    <row r="19" spans="1:9" x14ac:dyDescent="0.2">
      <c r="A19" s="1" t="s">
        <v>3</v>
      </c>
      <c r="B19" s="1" t="s">
        <v>1</v>
      </c>
      <c r="C19" s="1" t="s">
        <v>2</v>
      </c>
      <c r="D19" s="6" t="s">
        <v>6</v>
      </c>
      <c r="E19" s="8" t="s">
        <v>11</v>
      </c>
      <c r="F19" s="14" t="s">
        <v>3</v>
      </c>
      <c r="G19" t="s">
        <v>7</v>
      </c>
      <c r="H19" t="s">
        <v>8</v>
      </c>
    </row>
    <row r="20" spans="1:9" x14ac:dyDescent="0.2">
      <c r="A20" s="1" t="s">
        <v>24</v>
      </c>
      <c r="B20" s="1" t="s">
        <v>25</v>
      </c>
      <c r="C20" s="1" t="s">
        <v>0</v>
      </c>
      <c r="D20" s="5" t="str">
        <f>IF(NOT(B20=""),_xlfn.IFNA(VLOOKUP(B20,$G$20:$H$1008,2,FALSE),"未检出"),"错检")</f>
        <v>[wrongCutInterfaceInService]</v>
      </c>
      <c r="E20" s="7">
        <v>1</v>
      </c>
      <c r="F20" s="12" t="s">
        <v>29</v>
      </c>
      <c r="G20" t="s">
        <v>30</v>
      </c>
      <c r="H20" t="s">
        <v>23</v>
      </c>
      <c r="I20" t="str">
        <f>IFERROR(VLOOKUP(G20,$B$20:$C$999,2,FALSE),"程序错检出")</f>
        <v>wrong cut interface</v>
      </c>
    </row>
    <row r="21" spans="1:9" x14ac:dyDescent="0.2">
      <c r="A21" s="1" t="s">
        <v>24</v>
      </c>
      <c r="B21" s="1" t="s">
        <v>26</v>
      </c>
      <c r="C21" s="1" t="s">
        <v>0</v>
      </c>
      <c r="D21" s="5" t="str">
        <f t="shared" ref="D21:D23" si="0">IF(NOT(B21=""),_xlfn.IFNA(VLOOKUP(B21,$G$20:$H$1008,2,FALSE),"未检出"),"错检")</f>
        <v>[wrongCutInterfaceInService]</v>
      </c>
      <c r="E21" s="7">
        <v>1</v>
      </c>
      <c r="F21" s="12" t="s">
        <v>29</v>
      </c>
      <c r="G21" t="s">
        <v>31</v>
      </c>
      <c r="H21" t="s">
        <v>23</v>
      </c>
      <c r="I21" t="str">
        <f t="shared" ref="I21:I29" si="1">IFERROR(VLOOKUP(G21,$B$20:$C$999,2,FALSE),"程序错检出")</f>
        <v>wrong cut interface</v>
      </c>
    </row>
    <row r="22" spans="1:9" x14ac:dyDescent="0.2">
      <c r="A22" s="1" t="s">
        <v>24</v>
      </c>
      <c r="B22" s="1" t="s">
        <v>27</v>
      </c>
      <c r="C22" s="1" t="s">
        <v>0</v>
      </c>
      <c r="D22" s="5" t="str">
        <f t="shared" si="0"/>
        <v>[wrongCutInterfaceInService]</v>
      </c>
      <c r="E22" s="7">
        <v>1</v>
      </c>
      <c r="F22" s="12" t="s">
        <v>29</v>
      </c>
      <c r="G22" t="s">
        <v>32</v>
      </c>
      <c r="H22" t="s">
        <v>23</v>
      </c>
      <c r="I22" t="str">
        <f t="shared" si="1"/>
        <v>程序错检出</v>
      </c>
    </row>
    <row r="23" spans="1:9" x14ac:dyDescent="0.2">
      <c r="A23" s="1" t="s">
        <v>24</v>
      </c>
      <c r="B23" s="1" t="s">
        <v>28</v>
      </c>
      <c r="C23" s="1" t="s">
        <v>0</v>
      </c>
      <c r="D23" s="5" t="str">
        <f t="shared" si="0"/>
        <v>[wrongCutInterfaceInService]</v>
      </c>
      <c r="E23" s="7">
        <v>1</v>
      </c>
      <c r="F23" s="12" t="s">
        <v>29</v>
      </c>
      <c r="G23" t="s">
        <v>33</v>
      </c>
      <c r="H23" t="s">
        <v>23</v>
      </c>
      <c r="I23" t="str">
        <f t="shared" si="1"/>
        <v>程序错检出</v>
      </c>
    </row>
    <row r="24" spans="1:9" x14ac:dyDescent="0.2">
      <c r="A24" s="1"/>
      <c r="B24" s="1"/>
      <c r="C24" s="1"/>
      <c r="F24" s="12" t="s">
        <v>29</v>
      </c>
      <c r="G24" t="s">
        <v>34</v>
      </c>
      <c r="H24" t="s">
        <v>23</v>
      </c>
      <c r="I24" t="str">
        <f t="shared" si="1"/>
        <v>程序错检出</v>
      </c>
    </row>
    <row r="25" spans="1:9" x14ac:dyDescent="0.2">
      <c r="A25" s="1"/>
      <c r="B25" s="1"/>
      <c r="C25" s="1"/>
      <c r="F25" s="12" t="s">
        <v>29</v>
      </c>
      <c r="G25" t="s">
        <v>35</v>
      </c>
      <c r="H25" t="s">
        <v>23</v>
      </c>
      <c r="I25" t="str">
        <f t="shared" si="1"/>
        <v>wrong cut interface</v>
      </c>
    </row>
    <row r="26" spans="1:9" x14ac:dyDescent="0.2">
      <c r="A26" s="1"/>
      <c r="B26" s="1"/>
      <c r="C26" s="1"/>
      <c r="F26" s="12" t="s">
        <v>29</v>
      </c>
      <c r="G26" t="s">
        <v>36</v>
      </c>
      <c r="H26" t="s">
        <v>23</v>
      </c>
      <c r="I26" t="str">
        <f t="shared" si="1"/>
        <v>程序错检出</v>
      </c>
    </row>
    <row r="27" spans="1:9" x14ac:dyDescent="0.2">
      <c r="A27" s="1"/>
      <c r="B27" s="1"/>
      <c r="C27" s="1"/>
      <c r="F27" s="12" t="s">
        <v>29</v>
      </c>
      <c r="G27" t="s">
        <v>37</v>
      </c>
      <c r="H27" t="s">
        <v>23</v>
      </c>
      <c r="I27" t="str">
        <f t="shared" si="1"/>
        <v>wrong cut interface</v>
      </c>
    </row>
    <row r="28" spans="1:9" x14ac:dyDescent="0.2">
      <c r="A28" s="1"/>
      <c r="B28" s="1"/>
      <c r="C28" s="1"/>
      <c r="F28" s="12" t="s">
        <v>38</v>
      </c>
      <c r="G28" t="s">
        <v>39</v>
      </c>
      <c r="H28" t="s">
        <v>23</v>
      </c>
      <c r="I28" t="str">
        <f t="shared" si="1"/>
        <v>程序错检出</v>
      </c>
    </row>
    <row r="29" spans="1:9" x14ac:dyDescent="0.2">
      <c r="A29" s="1"/>
      <c r="B29" s="1"/>
      <c r="C29" s="1"/>
      <c r="F29" s="12" t="s">
        <v>38</v>
      </c>
      <c r="G29" t="s">
        <v>40</v>
      </c>
      <c r="H29" t="s">
        <v>23</v>
      </c>
      <c r="I29" t="str">
        <f t="shared" si="1"/>
        <v>程序错检出</v>
      </c>
    </row>
    <row r="30" spans="1:9" x14ac:dyDescent="0.2">
      <c r="A30" s="1"/>
      <c r="B30" s="1"/>
      <c r="C30" s="1"/>
    </row>
    <row r="31" spans="1:9" x14ac:dyDescent="0.2">
      <c r="A31" s="1"/>
      <c r="B31" s="1"/>
      <c r="C31" s="2"/>
    </row>
    <row r="32" spans="1:9" x14ac:dyDescent="0.2">
      <c r="A32" s="1"/>
      <c r="B32" s="1"/>
      <c r="C32" s="2"/>
    </row>
    <row r="33" spans="1:3" x14ac:dyDescent="0.2">
      <c r="A33" s="1"/>
      <c r="B33" s="1"/>
      <c r="C33" s="1"/>
    </row>
    <row r="34" spans="1:3" x14ac:dyDescent="0.2">
      <c r="A34" s="1"/>
      <c r="B34" s="1"/>
      <c r="C34" s="1"/>
    </row>
    <row r="35" spans="1:3" x14ac:dyDescent="0.2">
      <c r="A35" s="1"/>
      <c r="B35" s="1"/>
      <c r="C35" s="1"/>
    </row>
    <row r="36" spans="1:3" x14ac:dyDescent="0.2">
      <c r="A36" s="1"/>
      <c r="B36" s="1"/>
      <c r="C36" s="2"/>
    </row>
    <row r="37" spans="1:3" x14ac:dyDescent="0.2">
      <c r="A37" s="1"/>
      <c r="B37" s="1"/>
      <c r="C37" s="2"/>
    </row>
    <row r="38" spans="1:3" x14ac:dyDescent="0.2">
      <c r="A38" s="1"/>
      <c r="B38" s="1"/>
      <c r="C38" s="1"/>
    </row>
    <row r="39" spans="1:3" x14ac:dyDescent="0.2">
      <c r="A39" s="1"/>
      <c r="B39" s="1"/>
      <c r="C39" s="1"/>
    </row>
    <row r="40" spans="1:3" x14ac:dyDescent="0.2">
      <c r="A40" s="1"/>
      <c r="B40" s="1"/>
      <c r="C40" s="1"/>
    </row>
    <row r="41" spans="1:3" x14ac:dyDescent="0.2">
      <c r="A41" s="1"/>
      <c r="B41" s="1"/>
      <c r="C41" s="1"/>
    </row>
    <row r="42" spans="1:3" x14ac:dyDescent="0.2">
      <c r="A42" s="1"/>
      <c r="B42" s="1"/>
      <c r="C42" s="1"/>
    </row>
    <row r="43" spans="1:3" x14ac:dyDescent="0.2">
      <c r="A43" s="1"/>
      <c r="B43" s="1"/>
      <c r="C43" s="1"/>
    </row>
    <row r="44" spans="1:3" x14ac:dyDescent="0.2">
      <c r="A44" s="1"/>
      <c r="B44" s="1"/>
      <c r="C44" s="1"/>
    </row>
    <row r="45" spans="1:3" x14ac:dyDescent="0.2">
      <c r="A45" s="1"/>
      <c r="B45" s="1"/>
      <c r="C45" s="1"/>
    </row>
    <row r="46" spans="1:3" x14ac:dyDescent="0.2">
      <c r="A46" s="1"/>
      <c r="B46" s="1"/>
      <c r="C46" s="1"/>
    </row>
    <row r="47" spans="1:3" x14ac:dyDescent="0.2">
      <c r="A47" s="1"/>
      <c r="B47" s="1"/>
      <c r="C47" s="1"/>
    </row>
    <row r="48" spans="1:3" x14ac:dyDescent="0.2">
      <c r="A48" s="1"/>
      <c r="B48" s="1"/>
      <c r="C48" s="1"/>
    </row>
    <row r="49" spans="1:3" x14ac:dyDescent="0.2">
      <c r="A49" s="1"/>
      <c r="B49" s="1"/>
      <c r="C49" s="1"/>
    </row>
    <row r="50" spans="1:3" x14ac:dyDescent="0.2">
      <c r="A50" s="1"/>
      <c r="B50" s="1"/>
      <c r="C50" s="1"/>
    </row>
    <row r="51" spans="1:3" x14ac:dyDescent="0.2">
      <c r="A51" s="1"/>
      <c r="B51" s="1"/>
      <c r="C51" s="1"/>
    </row>
    <row r="52" spans="1:3" x14ac:dyDescent="0.2">
      <c r="A52" s="1"/>
      <c r="B52" s="1"/>
      <c r="C52" s="1"/>
    </row>
    <row r="53" spans="1:3" x14ac:dyDescent="0.2">
      <c r="A53" s="1"/>
      <c r="B53" s="1"/>
      <c r="C53" s="1"/>
    </row>
    <row r="54" spans="1:3" x14ac:dyDescent="0.2">
      <c r="A54" s="1"/>
      <c r="B54" s="1"/>
      <c r="C54" s="1"/>
    </row>
    <row r="55" spans="1:3" x14ac:dyDescent="0.2">
      <c r="A55" s="1"/>
      <c r="B55" s="1"/>
      <c r="C55" s="1"/>
    </row>
    <row r="56" spans="1:3" x14ac:dyDescent="0.2">
      <c r="A56" s="1"/>
      <c r="B56" s="1"/>
      <c r="C56" s="1"/>
    </row>
    <row r="57" spans="1:3" x14ac:dyDescent="0.2">
      <c r="A57" s="1"/>
      <c r="B57" s="1"/>
      <c r="C57" s="1"/>
    </row>
    <row r="58" spans="1:3" x14ac:dyDescent="0.2">
      <c r="A58" s="1"/>
      <c r="B58" s="1"/>
      <c r="C58" s="1"/>
    </row>
    <row r="59" spans="1:3" x14ac:dyDescent="0.2">
      <c r="A59" s="1"/>
      <c r="B59" s="1"/>
      <c r="C59" s="1"/>
    </row>
    <row r="60" spans="1:3" x14ac:dyDescent="0.2">
      <c r="A60" s="1"/>
      <c r="B60" s="1"/>
      <c r="C60" s="1"/>
    </row>
    <row r="61" spans="1:3" x14ac:dyDescent="0.2">
      <c r="A61" s="1"/>
      <c r="B61" s="1"/>
      <c r="C61" s="1"/>
    </row>
    <row r="62" spans="1:3" x14ac:dyDescent="0.2">
      <c r="A62" s="1"/>
      <c r="B62" s="1"/>
      <c r="C62" s="1"/>
    </row>
    <row r="63" spans="1:3" x14ac:dyDescent="0.2">
      <c r="A63" s="1"/>
      <c r="B63" s="1"/>
      <c r="C63" s="1"/>
    </row>
    <row r="64" spans="1:3" x14ac:dyDescent="0.2">
      <c r="A64" s="1"/>
      <c r="B64" s="1"/>
      <c r="C64" s="1"/>
    </row>
    <row r="65" spans="1:7" x14ac:dyDescent="0.2">
      <c r="A65" s="1"/>
      <c r="B65" s="1"/>
      <c r="C65" s="1"/>
    </row>
    <row r="66" spans="1:7" x14ac:dyDescent="0.2">
      <c r="A66" s="1"/>
      <c r="B66" s="1"/>
      <c r="C66" s="1"/>
    </row>
    <row r="67" spans="1:7" x14ac:dyDescent="0.2">
      <c r="A67" s="1"/>
      <c r="B67" s="1"/>
      <c r="C67" s="1"/>
      <c r="G67" s="1"/>
    </row>
    <row r="68" spans="1:7" x14ac:dyDescent="0.2">
      <c r="A68" s="1"/>
      <c r="B68" s="1"/>
      <c r="C68" s="1"/>
    </row>
    <row r="69" spans="1:7" x14ac:dyDescent="0.2">
      <c r="A69" s="1"/>
      <c r="B69" s="1"/>
      <c r="C69" s="1"/>
    </row>
    <row r="70" spans="1:7" x14ac:dyDescent="0.2">
      <c r="A70" s="1"/>
      <c r="B70" s="1"/>
      <c r="C70" s="1"/>
    </row>
    <row r="71" spans="1:7" x14ac:dyDescent="0.2">
      <c r="A71" s="1"/>
      <c r="B71" s="1"/>
      <c r="C71" s="1"/>
    </row>
    <row r="72" spans="1:7" x14ac:dyDescent="0.2">
      <c r="A72" s="1"/>
      <c r="B72" s="1"/>
      <c r="C72" s="1"/>
    </row>
  </sheetData>
  <mergeCells count="3">
    <mergeCell ref="A18:C18"/>
    <mergeCell ref="D18:E18"/>
    <mergeCell ref="F18:H18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BA8B5-E411-4D8D-B69A-60F163551775}">
  <dimension ref="A1:AB31"/>
  <sheetViews>
    <sheetView workbookViewId="0">
      <selection activeCell="F22" sqref="F22"/>
    </sheetView>
  </sheetViews>
  <sheetFormatPr defaultRowHeight="14.25" x14ac:dyDescent="0.2"/>
  <cols>
    <col min="1" max="1" width="32.125" bestFit="1" customWidth="1"/>
    <col min="2" max="2" width="23.5" bestFit="1" customWidth="1"/>
    <col min="3" max="3" width="16.875" style="5" bestFit="1" customWidth="1"/>
    <col min="4" max="4" width="7.125" style="7" bestFit="1" customWidth="1"/>
    <col min="5" max="5" width="32.125" bestFit="1" customWidth="1"/>
    <col min="6" max="6" width="16.875" bestFit="1" customWidth="1"/>
    <col min="7" max="7" width="16.375" bestFit="1" customWidth="1"/>
    <col min="8" max="8" width="32.125" style="5" bestFit="1" customWidth="1"/>
    <col min="9" max="9" width="12.75" bestFit="1" customWidth="1"/>
    <col min="10" max="10" width="13" bestFit="1" customWidth="1"/>
    <col min="11" max="11" width="13" customWidth="1"/>
    <col min="12" max="12" width="7.125" bestFit="1" customWidth="1"/>
    <col min="13" max="13" width="16.875" bestFit="1" customWidth="1"/>
    <col min="14" max="14" width="16.375" style="7" bestFit="1" customWidth="1"/>
    <col min="15" max="15" width="32.125" bestFit="1" customWidth="1"/>
    <col min="17" max="18" width="13" bestFit="1" customWidth="1"/>
    <col min="19" max="19" width="7.125" bestFit="1" customWidth="1"/>
    <col min="20" max="20" width="16.875" bestFit="1" customWidth="1"/>
    <col min="21" max="21" width="16.375" bestFit="1" customWidth="1"/>
    <col min="22" max="22" width="32.125" bestFit="1" customWidth="1"/>
    <col min="24" max="25" width="13" bestFit="1" customWidth="1"/>
    <col min="26" max="26" width="7.125" bestFit="1" customWidth="1"/>
    <col min="27" max="27" width="16.875" bestFit="1" customWidth="1"/>
    <col min="28" max="28" width="16.375" bestFit="1" customWidth="1"/>
  </cols>
  <sheetData>
    <row r="1" spans="1:28" x14ac:dyDescent="0.2">
      <c r="A1" t="s">
        <v>48</v>
      </c>
      <c r="B1">
        <v>5</v>
      </c>
    </row>
    <row r="2" spans="1:28" x14ac:dyDescent="0.2">
      <c r="A2" t="s">
        <v>12</v>
      </c>
      <c r="B2">
        <f>COUNTA(A15:A1000)</f>
        <v>1</v>
      </c>
      <c r="C2"/>
      <c r="D2"/>
    </row>
    <row r="3" spans="1:28" x14ac:dyDescent="0.2">
      <c r="D3"/>
      <c r="E3" t="s">
        <v>50</v>
      </c>
      <c r="F3">
        <f>COUNTA($F$15:$F$249)</f>
        <v>2</v>
      </c>
      <c r="H3" s="5" t="s">
        <v>50</v>
      </c>
      <c r="I3">
        <f>COUNTIF(M$15:M$249,"[wrongCutService]")</f>
        <v>3</v>
      </c>
      <c r="O3" s="5" t="s">
        <v>50</v>
      </c>
      <c r="P3">
        <f>COUNTIF(T$15:T$249,"[wrongCutService]")</f>
        <v>3</v>
      </c>
      <c r="V3" s="5" t="s">
        <v>50</v>
      </c>
      <c r="W3">
        <f>COUNTIF(AA$15:AA$249,"[wrongCutService]")</f>
        <v>3</v>
      </c>
    </row>
    <row r="4" spans="1:28" x14ac:dyDescent="0.2">
      <c r="D4"/>
      <c r="E4" t="s">
        <v>20</v>
      </c>
      <c r="F4">
        <f>COUNTIF(G15:G231,"wrong cut service")</f>
        <v>1</v>
      </c>
      <c r="H4" s="5" t="s">
        <v>20</v>
      </c>
      <c r="I4">
        <f>COUNTIF(N15:N231,"wrong cut service")</f>
        <v>1</v>
      </c>
      <c r="O4" s="5" t="s">
        <v>20</v>
      </c>
      <c r="P4">
        <f>COUNTIF(U15:U231,"wrong cut service")</f>
        <v>1</v>
      </c>
      <c r="V4" s="5" t="s">
        <v>20</v>
      </c>
      <c r="W4">
        <f>COUNTIF(AB15:AB231,"wrong cut service")</f>
        <v>1</v>
      </c>
    </row>
    <row r="5" spans="1:28" x14ac:dyDescent="0.2">
      <c r="A5" s="24"/>
      <c r="B5" s="24"/>
      <c r="C5" s="24"/>
      <c r="D5" s="30"/>
      <c r="E5" t="s">
        <v>22</v>
      </c>
      <c r="F5">
        <f>COUNTIF(G15:G232,"程序错检出")</f>
        <v>1</v>
      </c>
      <c r="G5" s="25"/>
      <c r="H5" s="5" t="s">
        <v>22</v>
      </c>
      <c r="I5">
        <f>COUNTIF(N15:N232,"程序错检出")</f>
        <v>2</v>
      </c>
      <c r="J5" s="24"/>
      <c r="K5" s="24"/>
      <c r="L5" s="24"/>
      <c r="M5" s="24"/>
      <c r="N5" s="40"/>
      <c r="O5" s="5" t="s">
        <v>22</v>
      </c>
      <c r="P5">
        <f>COUNTIF(U15:U232,"程序错检出")</f>
        <v>2</v>
      </c>
      <c r="Q5" s="24"/>
      <c r="R5" s="24"/>
      <c r="S5" s="24"/>
      <c r="T5" s="24"/>
      <c r="U5" s="24"/>
      <c r="V5" s="5" t="s">
        <v>22</v>
      </c>
      <c r="W5">
        <f>COUNTIF(AB15:AB232,"程序错检出")</f>
        <v>2</v>
      </c>
      <c r="X5" s="24"/>
      <c r="Y5" s="24"/>
      <c r="Z5" s="24"/>
      <c r="AA5" s="24"/>
      <c r="AB5" s="24"/>
    </row>
    <row r="6" spans="1:28" x14ac:dyDescent="0.2">
      <c r="A6" s="24"/>
      <c r="B6" s="24"/>
      <c r="C6" s="24"/>
      <c r="D6" s="30"/>
      <c r="E6" s="24"/>
      <c r="F6" s="24"/>
      <c r="G6" s="24"/>
      <c r="H6" s="41"/>
      <c r="I6" s="24"/>
      <c r="J6" s="24"/>
      <c r="K6" s="24"/>
      <c r="L6" s="24"/>
      <c r="M6" s="24"/>
      <c r="N6" s="40"/>
      <c r="O6" s="41"/>
      <c r="P6" s="24"/>
      <c r="Q6" s="24"/>
      <c r="R6" s="24"/>
      <c r="S6" s="24"/>
      <c r="T6" s="24"/>
      <c r="U6" s="24"/>
      <c r="V6" s="41"/>
      <c r="W6" s="24"/>
      <c r="X6" s="24"/>
      <c r="Y6" s="24"/>
      <c r="Z6" s="24"/>
      <c r="AA6" s="24"/>
      <c r="AB6" s="24"/>
    </row>
    <row r="7" spans="1:28" x14ac:dyDescent="0.2">
      <c r="B7" s="24"/>
      <c r="C7" s="24"/>
      <c r="D7" s="30"/>
      <c r="F7" s="30"/>
      <c r="G7" s="25"/>
      <c r="I7" s="30"/>
      <c r="J7" s="24"/>
      <c r="K7" s="24"/>
      <c r="L7" s="24"/>
      <c r="M7" s="24"/>
      <c r="N7" s="40"/>
      <c r="O7" s="5"/>
      <c r="P7" s="30"/>
      <c r="Q7" s="24"/>
      <c r="R7" s="24"/>
      <c r="S7" s="24"/>
      <c r="T7" s="24"/>
      <c r="U7" s="24"/>
      <c r="V7" s="5"/>
      <c r="W7" s="30"/>
      <c r="X7" s="24"/>
      <c r="Y7" s="24"/>
      <c r="Z7" s="24"/>
      <c r="AA7" s="24"/>
      <c r="AB7" s="24"/>
    </row>
    <row r="8" spans="1:28" x14ac:dyDescent="0.2">
      <c r="B8" s="24"/>
      <c r="C8" s="24"/>
      <c r="D8" s="30"/>
      <c r="E8" t="s">
        <v>43</v>
      </c>
      <c r="F8" s="35">
        <f>F4/F3</f>
        <v>0.5</v>
      </c>
      <c r="G8" s="25"/>
      <c r="H8" s="5" t="s">
        <v>43</v>
      </c>
      <c r="I8" s="35">
        <f>I4/I3</f>
        <v>0.33333333333333331</v>
      </c>
      <c r="J8" s="24"/>
      <c r="K8" s="24"/>
      <c r="L8" s="24"/>
      <c r="M8" s="24"/>
      <c r="N8" s="40"/>
      <c r="O8" s="5" t="s">
        <v>43</v>
      </c>
      <c r="P8" s="35">
        <f>P4/P3</f>
        <v>0.33333333333333331</v>
      </c>
      <c r="Q8" s="24"/>
      <c r="R8" s="24"/>
      <c r="S8" s="24"/>
      <c r="T8" s="24"/>
      <c r="U8" s="24"/>
      <c r="V8" s="5" t="s">
        <v>43</v>
      </c>
      <c r="W8" s="35">
        <f>W4/W3</f>
        <v>0.33333333333333331</v>
      </c>
      <c r="X8" s="24"/>
      <c r="Y8" s="24"/>
      <c r="Z8" s="24"/>
      <c r="AA8" s="24"/>
      <c r="AB8" s="24"/>
    </row>
    <row r="9" spans="1:28" x14ac:dyDescent="0.2">
      <c r="D9"/>
      <c r="E9" t="s">
        <v>14</v>
      </c>
      <c r="F9" s="35">
        <f>F4/$B2</f>
        <v>1</v>
      </c>
      <c r="G9" s="25"/>
      <c r="H9" s="5" t="s">
        <v>14</v>
      </c>
      <c r="I9" s="35">
        <f>I4/$B2</f>
        <v>1</v>
      </c>
      <c r="O9" s="5" t="s">
        <v>14</v>
      </c>
      <c r="P9" s="35">
        <f>P4/$B2</f>
        <v>1</v>
      </c>
      <c r="V9" s="5" t="s">
        <v>14</v>
      </c>
      <c r="W9" s="35">
        <f>W4/$B2</f>
        <v>1</v>
      </c>
    </row>
    <row r="10" spans="1:28" x14ac:dyDescent="0.2">
      <c r="A10" s="29"/>
      <c r="D10" s="30"/>
      <c r="E10" t="s">
        <v>46</v>
      </c>
      <c r="F10" s="31">
        <f>($B1-F5)/$B1</f>
        <v>0.8</v>
      </c>
      <c r="G10" s="25"/>
      <c r="H10" s="5" t="s">
        <v>46</v>
      </c>
      <c r="I10" s="31">
        <f>($B1-I5)/$B1</f>
        <v>0.6</v>
      </c>
      <c r="O10" s="5" t="s">
        <v>46</v>
      </c>
      <c r="P10" s="31">
        <f>($B1-P5)/$B1</f>
        <v>0.6</v>
      </c>
      <c r="V10" s="5" t="s">
        <v>46</v>
      </c>
      <c r="W10" s="31">
        <f>($B1-W5)/$B1</f>
        <v>0.6</v>
      </c>
    </row>
    <row r="11" spans="1:28" x14ac:dyDescent="0.2">
      <c r="B11" s="35"/>
      <c r="C11"/>
      <c r="D11"/>
    </row>
    <row r="12" spans="1:28" x14ac:dyDescent="0.2">
      <c r="A12" s="46" t="s">
        <v>17</v>
      </c>
      <c r="B12" s="46"/>
      <c r="C12" s="47" t="s">
        <v>10</v>
      </c>
      <c r="D12" s="48"/>
      <c r="E12" s="46" t="s">
        <v>6</v>
      </c>
      <c r="F12" s="46"/>
      <c r="G12" s="39"/>
      <c r="H12" s="42"/>
      <c r="I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</row>
    <row r="13" spans="1:28" x14ac:dyDescent="0.2">
      <c r="A13" s="35"/>
      <c r="B13" s="35"/>
      <c r="C13" s="36"/>
      <c r="D13" s="37"/>
      <c r="E13" s="44" t="s">
        <v>51</v>
      </c>
      <c r="F13" s="43"/>
      <c r="G13" s="45"/>
      <c r="H13" s="44" t="s">
        <v>53</v>
      </c>
      <c r="I13" s="43"/>
      <c r="J13" s="43"/>
      <c r="K13" s="43"/>
      <c r="L13" s="43"/>
      <c r="M13" s="43"/>
      <c r="N13" s="45"/>
      <c r="O13" s="44" t="s">
        <v>54</v>
      </c>
      <c r="P13" s="43"/>
      <c r="Q13" s="43"/>
      <c r="R13" s="43"/>
      <c r="S13" s="43"/>
      <c r="T13" s="43"/>
      <c r="U13" s="45"/>
      <c r="V13" s="44" t="s">
        <v>55</v>
      </c>
      <c r="W13" s="43"/>
      <c r="X13" s="43"/>
      <c r="Y13" s="43"/>
      <c r="Z13" s="43"/>
      <c r="AA13" s="43"/>
      <c r="AB13" s="45"/>
    </row>
    <row r="14" spans="1:28" x14ac:dyDescent="0.2">
      <c r="A14" s="1" t="s">
        <v>3</v>
      </c>
      <c r="B14" s="1" t="s">
        <v>5</v>
      </c>
      <c r="C14" s="5" t="s">
        <v>18</v>
      </c>
      <c r="D14" s="7" t="s">
        <v>19</v>
      </c>
      <c r="E14" t="s">
        <v>15</v>
      </c>
      <c r="F14" t="s">
        <v>16</v>
      </c>
      <c r="G14" t="s">
        <v>52</v>
      </c>
      <c r="H14" s="5" t="s">
        <v>15</v>
      </c>
      <c r="I14" s="22" t="s">
        <v>56</v>
      </c>
      <c r="J14" s="38" t="s">
        <v>57</v>
      </c>
      <c r="K14" t="s">
        <v>58</v>
      </c>
      <c r="L14" t="s">
        <v>59</v>
      </c>
      <c r="M14" t="s">
        <v>16</v>
      </c>
      <c r="N14" s="7" t="s">
        <v>52</v>
      </c>
      <c r="O14" t="s">
        <v>15</v>
      </c>
      <c r="P14" s="22" t="s">
        <v>56</v>
      </c>
      <c r="Q14" s="38" t="s">
        <v>57</v>
      </c>
      <c r="R14" t="s">
        <v>58</v>
      </c>
      <c r="S14" t="s">
        <v>59</v>
      </c>
      <c r="T14" t="s">
        <v>16</v>
      </c>
      <c r="U14" s="7" t="s">
        <v>52</v>
      </c>
      <c r="V14" t="s">
        <v>15</v>
      </c>
      <c r="W14" s="22" t="s">
        <v>56</v>
      </c>
      <c r="X14" s="38" t="s">
        <v>57</v>
      </c>
      <c r="Y14" t="s">
        <v>58</v>
      </c>
      <c r="Z14" t="s">
        <v>59</v>
      </c>
      <c r="AA14" t="s">
        <v>16</v>
      </c>
      <c r="AB14" s="7" t="s">
        <v>52</v>
      </c>
    </row>
    <row r="15" spans="1:28" x14ac:dyDescent="0.2">
      <c r="A15" s="1" t="s">
        <v>24</v>
      </c>
      <c r="B15" s="1" t="s">
        <v>4</v>
      </c>
      <c r="C15" s="5" t="str">
        <f>IF(NOT(A15=""),_xlfn.IFNA(VLOOKUP(A15,$E$15:$F$63,2,FALSE),"未检出"),"错检")</f>
        <v>[wrongCutService]</v>
      </c>
      <c r="D15" s="7">
        <v>1</v>
      </c>
      <c r="E15" t="s">
        <v>29</v>
      </c>
      <c r="F15" t="s">
        <v>41</v>
      </c>
      <c r="G15" t="str">
        <f>IFERROR(VLOOKUP(E15,$A$15:$B$63,2,FALSE),"程序错检出")</f>
        <v>wrong cut service</v>
      </c>
      <c r="H15" t="s">
        <v>60</v>
      </c>
      <c r="I15">
        <v>2</v>
      </c>
      <c r="J15">
        <v>1</v>
      </c>
      <c r="K15">
        <f>IF(IFERROR(VLOOKUP(H15,$E$15:$E$999,1,FALSE),0)=0,0,1)</f>
        <v>0</v>
      </c>
      <c r="L15">
        <f t="shared" ref="L15:L18" si="0">K15*0.7+IF(J15=1,I15*0.1,0)</f>
        <v>0.2</v>
      </c>
      <c r="M15" t="str">
        <f>IF(L15&gt;0,"[wrongCutService]","")</f>
        <v>[wrongCutService]</v>
      </c>
      <c r="N15" s="7" t="str">
        <f>IF(M15="[wrongCutService]",IFERROR(VLOOKUP(H15,$A$15:$B$63,2,FALSE),"程序错检出"),"")</f>
        <v>程序错检出</v>
      </c>
      <c r="O15" t="s">
        <v>60</v>
      </c>
      <c r="P15">
        <v>2</v>
      </c>
      <c r="Q15">
        <v>1</v>
      </c>
      <c r="R15">
        <f>IF(IFERROR(VLOOKUP(O15,$E$15:$E$999,1,FALSE),0)=0,0,1)</f>
        <v>0</v>
      </c>
      <c r="S15">
        <f t="shared" ref="S15:S18" si="1">R15*0.7+IF(Q15=1,P15*0.1,0)</f>
        <v>0.2</v>
      </c>
      <c r="T15" t="str">
        <f>IF(S15&gt;0,"[wrongCutService]","")</f>
        <v>[wrongCutService]</v>
      </c>
      <c r="U15" s="7" t="str">
        <f>IF(T15="[wrongCutService]",IFERROR(VLOOKUP(O15,$A$15:$B$63,2,FALSE),"程序错检出"),"")</f>
        <v>程序错检出</v>
      </c>
      <c r="V15" t="s">
        <v>60</v>
      </c>
      <c r="W15">
        <v>2</v>
      </c>
      <c r="X15">
        <v>1</v>
      </c>
      <c r="Y15">
        <f>IF(IFERROR(VLOOKUP(V15,$E$15:$E$999,1,FALSE),0)=0,0,1)</f>
        <v>0</v>
      </c>
      <c r="Z15">
        <f t="shared" ref="Z15:Z18" si="2">Y15*0.7+IF(X15=1,W15*0.1,0)</f>
        <v>0.2</v>
      </c>
      <c r="AA15" t="str">
        <f>IF(Z15&gt;0,"[wrongCutService]","")</f>
        <v>[wrongCutService]</v>
      </c>
      <c r="AB15" s="7" t="str">
        <f>IF(AA15="[wrongCutService]",IFERROR(VLOOKUP(V15,$A$15:$B$63,2,FALSE),"程序错检出"),"")</f>
        <v>程序错检出</v>
      </c>
    </row>
    <row r="16" spans="1:28" x14ac:dyDescent="0.2">
      <c r="A16" s="1"/>
      <c r="B16" s="3"/>
      <c r="E16" t="s">
        <v>38</v>
      </c>
      <c r="F16" t="s">
        <v>41</v>
      </c>
      <c r="G16" t="str">
        <f>IFERROR(VLOOKUP(E16,$A$15:$B$63,2,FALSE),"程序错检出")</f>
        <v>程序错检出</v>
      </c>
      <c r="H16" t="s">
        <v>29</v>
      </c>
      <c r="I16">
        <v>2</v>
      </c>
      <c r="J16">
        <v>1</v>
      </c>
      <c r="K16">
        <f t="shared" ref="K16:K18" si="3">IF(IFERROR(VLOOKUP(H16,$E$15:$E$999,1,FALSE),0)=0,0,1)</f>
        <v>1</v>
      </c>
      <c r="L16">
        <f t="shared" si="0"/>
        <v>0.89999999999999991</v>
      </c>
      <c r="M16" t="str">
        <f t="shared" ref="M16:M18" si="4">IF(L16&gt;0,"[wrongCutService]","")</f>
        <v>[wrongCutService]</v>
      </c>
      <c r="N16" s="7" t="str">
        <f t="shared" ref="N16:N18" si="5">IF(M16="[wrongCutService]",IFERROR(VLOOKUP(H16,$A$15:$B$63,2,FALSE),"程序错检出"),"")</f>
        <v>wrong cut service</v>
      </c>
      <c r="O16" t="s">
        <v>29</v>
      </c>
      <c r="P16">
        <v>0</v>
      </c>
      <c r="Q16">
        <v>0</v>
      </c>
      <c r="R16">
        <f t="shared" ref="R16:R18" si="6">IF(IFERROR(VLOOKUP(O16,$E$15:$E$999,1,FALSE),0)=0,0,1)</f>
        <v>1</v>
      </c>
      <c r="S16">
        <f t="shared" si="1"/>
        <v>0.7</v>
      </c>
      <c r="T16" t="str">
        <f t="shared" ref="T16:T18" si="7">IF(S16&gt;0,"[wrongCutService]","")</f>
        <v>[wrongCutService]</v>
      </c>
      <c r="U16" s="7" t="str">
        <f t="shared" ref="U16:U18" si="8">IF(T16="[wrongCutService]",IFERROR(VLOOKUP(O16,$A$15:$B$63,2,FALSE),"程序错检出"),"")</f>
        <v>wrong cut service</v>
      </c>
      <c r="V16" t="s">
        <v>29</v>
      </c>
      <c r="W16">
        <v>0</v>
      </c>
      <c r="X16">
        <v>0</v>
      </c>
      <c r="Y16">
        <f t="shared" ref="Y16:Y18" si="9">IF(IFERROR(VLOOKUP(V16,$E$15:$E$999,1,FALSE),0)=0,0,1)</f>
        <v>1</v>
      </c>
      <c r="Z16">
        <f t="shared" si="2"/>
        <v>0.7</v>
      </c>
      <c r="AA16" t="str">
        <f t="shared" ref="AA16:AA18" si="10">IF(Z16&gt;0,"[wrongCutService]","")</f>
        <v>[wrongCutService]</v>
      </c>
      <c r="AB16" s="7" t="str">
        <f t="shared" ref="AB16:AB18" si="11">IF(AA16="[wrongCutService]",IFERROR(VLOOKUP(V16,$A$15:$B$63,2,FALSE),"程序错检出"),"")</f>
        <v>wrong cut service</v>
      </c>
    </row>
    <row r="17" spans="1:28" x14ac:dyDescent="0.2">
      <c r="A17" s="1"/>
      <c r="B17" s="4"/>
      <c r="H17" t="s">
        <v>61</v>
      </c>
      <c r="I17">
        <v>1</v>
      </c>
      <c r="J17">
        <v>0</v>
      </c>
      <c r="K17">
        <f t="shared" si="3"/>
        <v>0</v>
      </c>
      <c r="L17">
        <f t="shared" si="0"/>
        <v>0</v>
      </c>
      <c r="M17" t="str">
        <f t="shared" si="4"/>
        <v/>
      </c>
      <c r="N17" s="7" t="str">
        <f t="shared" si="5"/>
        <v/>
      </c>
      <c r="O17" t="s">
        <v>61</v>
      </c>
      <c r="P17">
        <v>0</v>
      </c>
      <c r="Q17">
        <v>0</v>
      </c>
      <c r="R17">
        <f t="shared" si="6"/>
        <v>0</v>
      </c>
      <c r="S17">
        <f t="shared" si="1"/>
        <v>0</v>
      </c>
      <c r="T17" t="str">
        <f t="shared" si="7"/>
        <v/>
      </c>
      <c r="U17" s="7" t="str">
        <f t="shared" si="8"/>
        <v/>
      </c>
      <c r="V17" t="s">
        <v>61</v>
      </c>
      <c r="W17">
        <v>0</v>
      </c>
      <c r="X17">
        <v>0</v>
      </c>
      <c r="Y17">
        <f t="shared" si="9"/>
        <v>0</v>
      </c>
      <c r="Z17">
        <f t="shared" si="2"/>
        <v>0</v>
      </c>
      <c r="AA17" t="str">
        <f t="shared" si="10"/>
        <v/>
      </c>
      <c r="AB17" s="7" t="str">
        <f t="shared" si="11"/>
        <v/>
      </c>
    </row>
    <row r="18" spans="1:28" x14ac:dyDescent="0.2">
      <c r="A18" s="1"/>
      <c r="B18" s="3"/>
      <c r="H18" t="s">
        <v>38</v>
      </c>
      <c r="I18">
        <v>2</v>
      </c>
      <c r="J18">
        <v>1</v>
      </c>
      <c r="K18">
        <f t="shared" si="3"/>
        <v>1</v>
      </c>
      <c r="L18">
        <f t="shared" si="0"/>
        <v>0.89999999999999991</v>
      </c>
      <c r="M18" t="str">
        <f t="shared" si="4"/>
        <v>[wrongCutService]</v>
      </c>
      <c r="N18" s="7" t="str">
        <f t="shared" si="5"/>
        <v>程序错检出</v>
      </c>
      <c r="O18" t="s">
        <v>38</v>
      </c>
      <c r="P18">
        <v>1</v>
      </c>
      <c r="Q18">
        <v>0</v>
      </c>
      <c r="R18">
        <f t="shared" si="6"/>
        <v>1</v>
      </c>
      <c r="S18">
        <f t="shared" si="1"/>
        <v>0.7</v>
      </c>
      <c r="T18" t="str">
        <f t="shared" si="7"/>
        <v>[wrongCutService]</v>
      </c>
      <c r="U18" s="7" t="str">
        <f t="shared" si="8"/>
        <v>程序错检出</v>
      </c>
      <c r="V18" t="s">
        <v>38</v>
      </c>
      <c r="W18">
        <v>1</v>
      </c>
      <c r="X18">
        <v>0</v>
      </c>
      <c r="Y18">
        <f t="shared" si="9"/>
        <v>1</v>
      </c>
      <c r="Z18">
        <f t="shared" si="2"/>
        <v>0.7</v>
      </c>
      <c r="AA18" t="str">
        <f t="shared" si="10"/>
        <v>[wrongCutService]</v>
      </c>
      <c r="AB18" s="7" t="str">
        <f t="shared" si="11"/>
        <v>程序错检出</v>
      </c>
    </row>
    <row r="19" spans="1:28" x14ac:dyDescent="0.2">
      <c r="A19" s="1"/>
      <c r="B19" s="3"/>
      <c r="U19" s="7"/>
      <c r="AB19" s="7"/>
    </row>
    <row r="20" spans="1:28" x14ac:dyDescent="0.2">
      <c r="A20" s="1"/>
      <c r="B20" s="3"/>
      <c r="U20" s="7"/>
      <c r="AB20" s="7"/>
    </row>
    <row r="21" spans="1:28" x14ac:dyDescent="0.2">
      <c r="A21" s="1"/>
      <c r="B21" s="3"/>
      <c r="U21" s="7"/>
      <c r="AB21" s="7"/>
    </row>
    <row r="22" spans="1:28" x14ac:dyDescent="0.2">
      <c r="A22" s="1"/>
      <c r="B22" s="3"/>
      <c r="U22" s="7"/>
      <c r="AB22" s="7"/>
    </row>
    <row r="23" spans="1:28" x14ac:dyDescent="0.2">
      <c r="A23" s="1"/>
      <c r="B23" s="3"/>
      <c r="U23" s="7"/>
      <c r="AB23" s="7"/>
    </row>
    <row r="24" spans="1:28" x14ac:dyDescent="0.2">
      <c r="A24" s="1"/>
      <c r="B24" s="4"/>
      <c r="U24" s="7"/>
      <c r="AB24" s="7"/>
    </row>
    <row r="25" spans="1:28" x14ac:dyDescent="0.2">
      <c r="A25" s="1"/>
      <c r="B25" s="4"/>
      <c r="U25" s="7"/>
      <c r="AB25" s="7"/>
    </row>
    <row r="26" spans="1:28" x14ac:dyDescent="0.2">
      <c r="A26" s="1"/>
      <c r="B26" s="4"/>
      <c r="U26" s="7"/>
      <c r="AB26" s="7"/>
    </row>
    <row r="27" spans="1:28" x14ac:dyDescent="0.2">
      <c r="A27" s="1"/>
      <c r="B27" s="4"/>
      <c r="U27" s="7"/>
      <c r="AB27" s="7"/>
    </row>
    <row r="28" spans="1:28" x14ac:dyDescent="0.2">
      <c r="A28" s="1"/>
      <c r="B28" s="3"/>
      <c r="U28" s="7"/>
      <c r="AB28" s="7"/>
    </row>
    <row r="29" spans="1:28" x14ac:dyDescent="0.2">
      <c r="A29" s="1"/>
      <c r="B29" s="3"/>
      <c r="U29" s="7"/>
      <c r="AB29" s="7"/>
    </row>
    <row r="30" spans="1:28" x14ac:dyDescent="0.2">
      <c r="A30" s="1"/>
      <c r="B30" s="3"/>
    </row>
    <row r="31" spans="1:28" x14ac:dyDescent="0.2">
      <c r="A31" s="1"/>
      <c r="B31" s="3"/>
    </row>
  </sheetData>
  <mergeCells count="7">
    <mergeCell ref="H13:N13"/>
    <mergeCell ref="O13:U13"/>
    <mergeCell ref="V13:AB13"/>
    <mergeCell ref="A12:B12"/>
    <mergeCell ref="C12:D12"/>
    <mergeCell ref="E12:F12"/>
    <mergeCell ref="E13:G1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961AF-06E7-42A6-8C58-8FB43A82B0CC}">
  <dimension ref="A1:I72"/>
  <sheetViews>
    <sheetView workbookViewId="0">
      <selection activeCell="F20" sqref="F20:H29"/>
    </sheetView>
  </sheetViews>
  <sheetFormatPr defaultRowHeight="14.25" x14ac:dyDescent="0.2"/>
  <cols>
    <col min="1" max="1" width="26.25" bestFit="1" customWidth="1"/>
    <col min="2" max="2" width="43.25" bestFit="1" customWidth="1"/>
    <col min="3" max="3" width="31.625" bestFit="1" customWidth="1"/>
    <col min="4" max="4" width="26.5" style="5" bestFit="1" customWidth="1"/>
    <col min="5" max="5" width="9" style="18" bestFit="1" customWidth="1"/>
    <col min="6" max="6" width="17.125" style="12" bestFit="1" customWidth="1"/>
    <col min="7" max="7" width="88.5" bestFit="1" customWidth="1"/>
    <col min="8" max="8" width="31.125" bestFit="1" customWidth="1"/>
  </cols>
  <sheetData>
    <row r="1" spans="1:8" x14ac:dyDescent="0.2">
      <c r="A1" t="s">
        <v>42</v>
      </c>
      <c r="B1">
        <v>27</v>
      </c>
      <c r="C1" t="s">
        <v>12</v>
      </c>
      <c r="D1">
        <v>4</v>
      </c>
      <c r="E1" s="22"/>
      <c r="F1"/>
    </row>
    <row r="2" spans="1:8" x14ac:dyDescent="0.2">
      <c r="D2"/>
      <c r="E2" s="38"/>
      <c r="F2"/>
    </row>
    <row r="3" spans="1:8" x14ac:dyDescent="0.2">
      <c r="A3" t="s">
        <v>13</v>
      </c>
      <c r="B3">
        <f>COUNTA($H$20:$H$254)</f>
        <v>10</v>
      </c>
      <c r="D3"/>
      <c r="E3" s="22"/>
      <c r="F3"/>
    </row>
    <row r="4" spans="1:8" x14ac:dyDescent="0.2">
      <c r="A4" t="s">
        <v>20</v>
      </c>
      <c r="B4">
        <f>COUNTIF(E20:E236,1)</f>
        <v>4</v>
      </c>
      <c r="D4"/>
      <c r="E4" s="22"/>
      <c r="F4"/>
    </row>
    <row r="5" spans="1:8" x14ac:dyDescent="0.2">
      <c r="A5" t="s">
        <v>49</v>
      </c>
      <c r="B5">
        <f>COUNTIF(D20:D236,"程序未检出")</f>
        <v>0</v>
      </c>
      <c r="D5"/>
      <c r="E5" s="28"/>
      <c r="F5" s="34"/>
    </row>
    <row r="6" spans="1:8" x14ac:dyDescent="0.2">
      <c r="A6" t="s">
        <v>22</v>
      </c>
      <c r="B6">
        <f>COUNTIF(I20:I237,"程序错检出")</f>
        <v>6</v>
      </c>
      <c r="D6"/>
      <c r="E6" s="28"/>
      <c r="F6" s="34"/>
    </row>
    <row r="7" spans="1:8" x14ac:dyDescent="0.2">
      <c r="D7"/>
      <c r="E7" s="25"/>
      <c r="F7" s="24"/>
      <c r="G7" s="25"/>
      <c r="H7" s="27"/>
    </row>
    <row r="8" spans="1:8" x14ac:dyDescent="0.2">
      <c r="D8"/>
      <c r="E8" s="25"/>
      <c r="F8" s="24"/>
      <c r="G8" s="25"/>
      <c r="H8" s="27"/>
    </row>
    <row r="9" spans="1:8" x14ac:dyDescent="0.2">
      <c r="A9" t="s">
        <v>43</v>
      </c>
      <c r="B9" s="34">
        <f>B4/B3</f>
        <v>0.4</v>
      </c>
      <c r="C9" t="s">
        <v>44</v>
      </c>
      <c r="D9"/>
      <c r="E9" s="30"/>
      <c r="F9" s="30"/>
      <c r="G9" s="24"/>
      <c r="H9" s="27"/>
    </row>
    <row r="10" spans="1:8" x14ac:dyDescent="0.2">
      <c r="A10" t="s">
        <v>14</v>
      </c>
      <c r="B10" s="34">
        <f>B4/D1</f>
        <v>1</v>
      </c>
      <c r="C10" t="s">
        <v>45</v>
      </c>
      <c r="D10" s="25"/>
      <c r="E10" s="30"/>
      <c r="F10" s="24"/>
      <c r="G10" s="25"/>
      <c r="H10" s="27"/>
    </row>
    <row r="11" spans="1:8" x14ac:dyDescent="0.2">
      <c r="A11" t="s">
        <v>46</v>
      </c>
      <c r="B11" s="34">
        <f>(B1-B6)/B1</f>
        <v>0.77777777777777779</v>
      </c>
      <c r="C11" s="29" t="s">
        <v>47</v>
      </c>
      <c r="D11" s="25"/>
      <c r="E11" s="25"/>
      <c r="F11" s="24"/>
      <c r="G11" s="25"/>
      <c r="H11" s="27"/>
    </row>
    <row r="12" spans="1:8" x14ac:dyDescent="0.2">
      <c r="A12" s="24"/>
      <c r="B12" s="24"/>
      <c r="C12" s="24"/>
      <c r="D12" s="25"/>
      <c r="E12" s="30"/>
      <c r="F12" s="30"/>
      <c r="G12" s="24"/>
      <c r="H12" s="27"/>
    </row>
    <row r="13" spans="1:8" x14ac:dyDescent="0.2">
      <c r="D13" s="24"/>
      <c r="E13" s="25"/>
      <c r="F13" s="24"/>
      <c r="G13" s="25"/>
      <c r="H13" s="27"/>
    </row>
    <row r="14" spans="1:8" x14ac:dyDescent="0.2">
      <c r="A14" s="24"/>
      <c r="B14" s="24"/>
      <c r="C14" s="24"/>
      <c r="D14" s="25"/>
      <c r="E14" s="30"/>
      <c r="F14" s="24"/>
      <c r="G14" s="25"/>
      <c r="H14" s="27"/>
    </row>
    <row r="15" spans="1:8" x14ac:dyDescent="0.2">
      <c r="A15" s="24"/>
      <c r="B15" s="24"/>
      <c r="C15" s="24"/>
      <c r="D15" s="25"/>
      <c r="E15" s="26"/>
      <c r="F15" s="30"/>
      <c r="G15" s="24"/>
      <c r="H15" s="27"/>
    </row>
    <row r="16" spans="1:8" x14ac:dyDescent="0.2">
      <c r="B16" s="10"/>
      <c r="C16" s="10"/>
      <c r="D16" s="13"/>
      <c r="E16" s="16"/>
      <c r="F16" s="13"/>
      <c r="G16" s="10"/>
      <c r="H16" s="10"/>
    </row>
    <row r="17" spans="1:9" x14ac:dyDescent="0.2">
      <c r="C17" s="10"/>
      <c r="D17" s="13"/>
      <c r="E17" s="16"/>
      <c r="F17" s="13"/>
      <c r="G17" s="10"/>
      <c r="H17" s="10"/>
    </row>
    <row r="18" spans="1:9" s="15" customFormat="1" x14ac:dyDescent="0.2">
      <c r="A18" s="43" t="s">
        <v>9</v>
      </c>
      <c r="B18" s="43"/>
      <c r="C18" s="43"/>
      <c r="D18" s="44" t="s">
        <v>21</v>
      </c>
      <c r="E18" s="45"/>
      <c r="F18" s="44" t="s">
        <v>6</v>
      </c>
      <c r="G18" s="43"/>
      <c r="H18" s="43"/>
    </row>
    <row r="19" spans="1:9" x14ac:dyDescent="0.2">
      <c r="A19" s="1" t="s">
        <v>3</v>
      </c>
      <c r="B19" s="1" t="s">
        <v>1</v>
      </c>
      <c r="C19" s="1" t="s">
        <v>2</v>
      </c>
      <c r="D19" s="6" t="s">
        <v>6</v>
      </c>
      <c r="E19" s="17" t="s">
        <v>11</v>
      </c>
      <c r="F19" s="14" t="s">
        <v>3</v>
      </c>
      <c r="G19" t="s">
        <v>7</v>
      </c>
      <c r="H19" t="s">
        <v>8</v>
      </c>
    </row>
    <row r="20" spans="1:9" x14ac:dyDescent="0.2">
      <c r="A20" s="1" t="s">
        <v>24</v>
      </c>
      <c r="B20" s="1" t="s">
        <v>25</v>
      </c>
      <c r="C20" s="1" t="s">
        <v>0</v>
      </c>
      <c r="D20" s="5" t="str">
        <f>IF(NOT(B20=""),_xlfn.IFNA(VLOOKUP(B20,$G$20:$H$1008,2,FALSE),"未检出"),"错检")</f>
        <v>[wrongCutInterfaceInService]</v>
      </c>
      <c r="E20" s="18">
        <v>1</v>
      </c>
      <c r="F20" s="12" t="s">
        <v>29</v>
      </c>
      <c r="G20" t="s">
        <v>30</v>
      </c>
      <c r="H20" t="s">
        <v>23</v>
      </c>
      <c r="I20" t="str">
        <f>IFERROR(VLOOKUP(G20,$B$20:$C$999,2,FALSE),"程序错检出")</f>
        <v>wrong cut interface</v>
      </c>
    </row>
    <row r="21" spans="1:9" x14ac:dyDescent="0.2">
      <c r="A21" s="1" t="s">
        <v>24</v>
      </c>
      <c r="B21" s="1" t="s">
        <v>26</v>
      </c>
      <c r="C21" s="1" t="s">
        <v>0</v>
      </c>
      <c r="D21" s="5" t="str">
        <f t="shared" ref="D21:D23" si="0">IF(NOT(B21=""),_xlfn.IFNA(VLOOKUP(B21,$G$20:$H$1008,2,FALSE),""),"错检")</f>
        <v>[wrongCutInterfaceInService]</v>
      </c>
      <c r="E21" s="18">
        <v>1</v>
      </c>
      <c r="F21" s="12" t="s">
        <v>29</v>
      </c>
      <c r="G21" t="s">
        <v>31</v>
      </c>
      <c r="H21" t="s">
        <v>23</v>
      </c>
      <c r="I21" t="str">
        <f t="shared" ref="I21:I29" si="1">IFERROR(VLOOKUP(G21,$B$20:$C$999,2,FALSE),"程序错检出")</f>
        <v>wrong cut interface</v>
      </c>
    </row>
    <row r="22" spans="1:9" x14ac:dyDescent="0.2">
      <c r="A22" s="1" t="s">
        <v>24</v>
      </c>
      <c r="B22" s="1" t="s">
        <v>27</v>
      </c>
      <c r="C22" s="1" t="s">
        <v>0</v>
      </c>
      <c r="D22" s="5" t="str">
        <f t="shared" si="0"/>
        <v>[wrongCutInterfaceInService]</v>
      </c>
      <c r="E22" s="18">
        <v>1</v>
      </c>
      <c r="F22" s="12" t="s">
        <v>29</v>
      </c>
      <c r="G22" t="s">
        <v>32</v>
      </c>
      <c r="H22" t="s">
        <v>23</v>
      </c>
      <c r="I22" t="str">
        <f t="shared" si="1"/>
        <v>程序错检出</v>
      </c>
    </row>
    <row r="23" spans="1:9" x14ac:dyDescent="0.2">
      <c r="A23" s="1" t="s">
        <v>24</v>
      </c>
      <c r="B23" s="1" t="s">
        <v>28</v>
      </c>
      <c r="C23" s="1" t="s">
        <v>0</v>
      </c>
      <c r="D23" s="5" t="str">
        <f t="shared" si="0"/>
        <v>[wrongCutInterfaceInService]</v>
      </c>
      <c r="E23" s="18">
        <v>1</v>
      </c>
      <c r="F23" s="12" t="s">
        <v>29</v>
      </c>
      <c r="G23" t="s">
        <v>33</v>
      </c>
      <c r="H23" t="s">
        <v>23</v>
      </c>
      <c r="I23" t="str">
        <f t="shared" si="1"/>
        <v>程序错检出</v>
      </c>
    </row>
    <row r="24" spans="1:9" x14ac:dyDescent="0.2">
      <c r="A24" s="1"/>
      <c r="B24" s="1"/>
      <c r="C24" s="1"/>
      <c r="F24" s="12" t="s">
        <v>29</v>
      </c>
      <c r="G24" t="s">
        <v>34</v>
      </c>
      <c r="H24" t="s">
        <v>23</v>
      </c>
      <c r="I24" t="str">
        <f t="shared" si="1"/>
        <v>程序错检出</v>
      </c>
    </row>
    <row r="25" spans="1:9" x14ac:dyDescent="0.2">
      <c r="A25" s="1"/>
      <c r="B25" s="1"/>
      <c r="C25" s="1"/>
      <c r="F25" s="12" t="s">
        <v>29</v>
      </c>
      <c r="G25" t="s">
        <v>35</v>
      </c>
      <c r="H25" t="s">
        <v>23</v>
      </c>
      <c r="I25" t="str">
        <f t="shared" si="1"/>
        <v>wrong cut interface</v>
      </c>
    </row>
    <row r="26" spans="1:9" x14ac:dyDescent="0.2">
      <c r="A26" s="1"/>
      <c r="B26" s="1"/>
      <c r="C26" s="1"/>
      <c r="F26" s="12" t="s">
        <v>29</v>
      </c>
      <c r="G26" t="s">
        <v>36</v>
      </c>
      <c r="H26" t="s">
        <v>23</v>
      </c>
      <c r="I26" t="str">
        <f t="shared" si="1"/>
        <v>程序错检出</v>
      </c>
    </row>
    <row r="27" spans="1:9" x14ac:dyDescent="0.2">
      <c r="A27" s="1"/>
      <c r="B27" s="1"/>
      <c r="C27" s="1"/>
      <c r="F27" s="12" t="s">
        <v>29</v>
      </c>
      <c r="G27" t="s">
        <v>37</v>
      </c>
      <c r="H27" t="s">
        <v>23</v>
      </c>
      <c r="I27" t="str">
        <f t="shared" si="1"/>
        <v>wrong cut interface</v>
      </c>
    </row>
    <row r="28" spans="1:9" x14ac:dyDescent="0.2">
      <c r="A28" s="1"/>
      <c r="B28" s="1"/>
      <c r="C28" s="1"/>
      <c r="F28" s="12" t="s">
        <v>38</v>
      </c>
      <c r="G28" t="s">
        <v>39</v>
      </c>
      <c r="H28" t="s">
        <v>23</v>
      </c>
      <c r="I28" t="str">
        <f t="shared" si="1"/>
        <v>程序错检出</v>
      </c>
    </row>
    <row r="29" spans="1:9" x14ac:dyDescent="0.2">
      <c r="A29" s="1"/>
      <c r="B29" s="1"/>
      <c r="C29" s="1"/>
      <c r="F29" s="12" t="s">
        <v>38</v>
      </c>
      <c r="G29" t="s">
        <v>40</v>
      </c>
      <c r="H29" t="s">
        <v>23</v>
      </c>
      <c r="I29" t="str">
        <f t="shared" si="1"/>
        <v>程序错检出</v>
      </c>
    </row>
    <row r="30" spans="1:9" x14ac:dyDescent="0.2">
      <c r="A30" s="1"/>
      <c r="B30" s="1"/>
      <c r="C30" s="1"/>
    </row>
    <row r="31" spans="1:9" x14ac:dyDescent="0.2">
      <c r="A31" s="1"/>
      <c r="B31" s="1"/>
      <c r="C31" s="2"/>
    </row>
    <row r="32" spans="1:9" x14ac:dyDescent="0.2">
      <c r="A32" s="1"/>
      <c r="B32" s="1"/>
      <c r="C32" s="2"/>
    </row>
    <row r="33" spans="1:3" x14ac:dyDescent="0.2">
      <c r="A33" s="1"/>
      <c r="B33" s="1"/>
      <c r="C33" s="1"/>
    </row>
    <row r="34" spans="1:3" x14ac:dyDescent="0.2">
      <c r="A34" s="1"/>
      <c r="B34" s="1"/>
      <c r="C34" s="1"/>
    </row>
    <row r="35" spans="1:3" x14ac:dyDescent="0.2">
      <c r="A35" s="1"/>
      <c r="B35" s="1"/>
      <c r="C35" s="1"/>
    </row>
    <row r="36" spans="1:3" x14ac:dyDescent="0.2">
      <c r="A36" s="1"/>
      <c r="B36" s="1"/>
      <c r="C36" s="2"/>
    </row>
    <row r="37" spans="1:3" x14ac:dyDescent="0.2">
      <c r="A37" s="1"/>
      <c r="B37" s="1"/>
      <c r="C37" s="2"/>
    </row>
    <row r="38" spans="1:3" x14ac:dyDescent="0.2">
      <c r="A38" s="1"/>
      <c r="B38" s="1"/>
      <c r="C38" s="1"/>
    </row>
    <row r="39" spans="1:3" x14ac:dyDescent="0.2">
      <c r="A39" s="1"/>
      <c r="B39" s="1"/>
      <c r="C39" s="1"/>
    </row>
    <row r="40" spans="1:3" x14ac:dyDescent="0.2">
      <c r="A40" s="1"/>
      <c r="B40" s="1"/>
      <c r="C40" s="1"/>
    </row>
    <row r="41" spans="1:3" x14ac:dyDescent="0.2">
      <c r="A41" s="1"/>
      <c r="B41" s="1"/>
      <c r="C41" s="1"/>
    </row>
    <row r="42" spans="1:3" x14ac:dyDescent="0.2">
      <c r="A42" s="1"/>
      <c r="B42" s="1"/>
      <c r="C42" s="1"/>
    </row>
    <row r="43" spans="1:3" x14ac:dyDescent="0.2">
      <c r="A43" s="1"/>
      <c r="B43" s="1"/>
      <c r="C43" s="1"/>
    </row>
    <row r="44" spans="1:3" x14ac:dyDescent="0.2">
      <c r="A44" s="1"/>
      <c r="B44" s="1"/>
      <c r="C44" s="1"/>
    </row>
    <row r="45" spans="1:3" x14ac:dyDescent="0.2">
      <c r="A45" s="1"/>
      <c r="B45" s="1"/>
      <c r="C45" s="1"/>
    </row>
    <row r="46" spans="1:3" x14ac:dyDescent="0.2">
      <c r="A46" s="1"/>
      <c r="B46" s="1"/>
      <c r="C46" s="1"/>
    </row>
    <row r="47" spans="1:3" x14ac:dyDescent="0.2">
      <c r="A47" s="1"/>
      <c r="B47" s="1"/>
      <c r="C47" s="1"/>
    </row>
    <row r="48" spans="1:3" x14ac:dyDescent="0.2">
      <c r="A48" s="1"/>
      <c r="B48" s="1"/>
      <c r="C48" s="1"/>
    </row>
    <row r="49" spans="1:3" x14ac:dyDescent="0.2">
      <c r="A49" s="1"/>
      <c r="B49" s="1"/>
      <c r="C49" s="1"/>
    </row>
    <row r="50" spans="1:3" x14ac:dyDescent="0.2">
      <c r="A50" s="1"/>
      <c r="B50" s="1"/>
      <c r="C50" s="1"/>
    </row>
    <row r="51" spans="1:3" x14ac:dyDescent="0.2">
      <c r="A51" s="1"/>
      <c r="B51" s="1"/>
      <c r="C51" s="1"/>
    </row>
    <row r="52" spans="1:3" x14ac:dyDescent="0.2">
      <c r="A52" s="1"/>
      <c r="B52" s="1"/>
      <c r="C52" s="1"/>
    </row>
    <row r="53" spans="1:3" x14ac:dyDescent="0.2">
      <c r="A53" s="1"/>
      <c r="B53" s="1"/>
      <c r="C53" s="1"/>
    </row>
    <row r="54" spans="1:3" x14ac:dyDescent="0.2">
      <c r="A54" s="1"/>
      <c r="B54" s="1"/>
      <c r="C54" s="1"/>
    </row>
    <row r="55" spans="1:3" x14ac:dyDescent="0.2">
      <c r="A55" s="1"/>
      <c r="B55" s="1"/>
      <c r="C55" s="1"/>
    </row>
    <row r="56" spans="1:3" x14ac:dyDescent="0.2">
      <c r="A56" s="1"/>
      <c r="B56" s="1"/>
      <c r="C56" s="1"/>
    </row>
    <row r="57" spans="1:3" x14ac:dyDescent="0.2">
      <c r="A57" s="1"/>
      <c r="B57" s="1"/>
      <c r="C57" s="1"/>
    </row>
    <row r="58" spans="1:3" x14ac:dyDescent="0.2">
      <c r="A58" s="1"/>
      <c r="B58" s="1"/>
      <c r="C58" s="1"/>
    </row>
    <row r="59" spans="1:3" x14ac:dyDescent="0.2">
      <c r="A59" s="1"/>
      <c r="B59" s="1"/>
      <c r="C59" s="1"/>
    </row>
    <row r="60" spans="1:3" x14ac:dyDescent="0.2">
      <c r="A60" s="1"/>
      <c r="B60" s="1"/>
      <c r="C60" s="1"/>
    </row>
    <row r="61" spans="1:3" x14ac:dyDescent="0.2">
      <c r="A61" s="1"/>
      <c r="B61" s="1"/>
      <c r="C61" s="1"/>
    </row>
    <row r="62" spans="1:3" x14ac:dyDescent="0.2">
      <c r="A62" s="1"/>
      <c r="B62" s="1"/>
      <c r="C62" s="1"/>
    </row>
    <row r="63" spans="1:3" x14ac:dyDescent="0.2">
      <c r="A63" s="1"/>
      <c r="B63" s="1"/>
      <c r="C63" s="1"/>
    </row>
    <row r="64" spans="1:3" x14ac:dyDescent="0.2">
      <c r="A64" s="1"/>
      <c r="B64" s="1"/>
      <c r="C64" s="1"/>
    </row>
    <row r="65" spans="1:7" x14ac:dyDescent="0.2">
      <c r="A65" s="1"/>
      <c r="B65" s="1"/>
      <c r="C65" s="1"/>
    </row>
    <row r="66" spans="1:7" x14ac:dyDescent="0.2">
      <c r="A66" s="1"/>
      <c r="B66" s="1"/>
      <c r="C66" s="1"/>
    </row>
    <row r="67" spans="1:7" x14ac:dyDescent="0.2">
      <c r="A67" s="1"/>
      <c r="B67" s="1"/>
      <c r="C67" s="1"/>
      <c r="G67" s="1"/>
    </row>
    <row r="68" spans="1:7" x14ac:dyDescent="0.2">
      <c r="A68" s="1"/>
      <c r="B68" s="1"/>
      <c r="C68" s="1"/>
    </row>
    <row r="69" spans="1:7" x14ac:dyDescent="0.2">
      <c r="A69" s="1"/>
      <c r="B69" s="1"/>
      <c r="C69" s="1"/>
    </row>
    <row r="70" spans="1:7" x14ac:dyDescent="0.2">
      <c r="A70" s="1"/>
      <c r="B70" s="1"/>
      <c r="C70" s="1"/>
    </row>
    <row r="71" spans="1:7" x14ac:dyDescent="0.2">
      <c r="A71" s="1"/>
      <c r="B71" s="1"/>
      <c r="C71" s="1"/>
    </row>
    <row r="72" spans="1:7" x14ac:dyDescent="0.2">
      <c r="A72" s="1"/>
      <c r="B72" s="1"/>
      <c r="C72" s="1"/>
    </row>
  </sheetData>
  <mergeCells count="3">
    <mergeCell ref="A18:C18"/>
    <mergeCell ref="D18:E18"/>
    <mergeCell ref="F18:H1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97325-9688-4701-B7E7-D250CE4C5A85}">
  <dimension ref="A1:AB31"/>
  <sheetViews>
    <sheetView workbookViewId="0">
      <selection activeCell="E15" sqref="E15:F16"/>
    </sheetView>
  </sheetViews>
  <sheetFormatPr defaultRowHeight="14.25" x14ac:dyDescent="0.2"/>
  <cols>
    <col min="1" max="1" width="32.125" bestFit="1" customWidth="1"/>
    <col min="2" max="2" width="23.5" bestFit="1" customWidth="1"/>
    <col min="3" max="3" width="16.875" style="5" bestFit="1" customWidth="1"/>
    <col min="4" max="4" width="7.125" style="7" bestFit="1" customWidth="1"/>
    <col min="5" max="5" width="32.125" bestFit="1" customWidth="1"/>
    <col min="6" max="6" width="16.875" bestFit="1" customWidth="1"/>
    <col min="7" max="7" width="16.375" bestFit="1" customWidth="1"/>
    <col min="8" max="8" width="32.125" style="5" bestFit="1" customWidth="1"/>
    <col min="9" max="9" width="12.75" bestFit="1" customWidth="1"/>
    <col min="10" max="10" width="13" bestFit="1" customWidth="1"/>
    <col min="11" max="11" width="13" customWidth="1"/>
    <col min="12" max="12" width="7.125" bestFit="1" customWidth="1"/>
    <col min="13" max="13" width="16.875" bestFit="1" customWidth="1"/>
    <col min="14" max="14" width="16.375" style="7" bestFit="1" customWidth="1"/>
    <col min="15" max="15" width="32.125" bestFit="1" customWidth="1"/>
    <col min="16" max="16" width="12.75" bestFit="1" customWidth="1"/>
    <col min="17" max="18" width="13" bestFit="1" customWidth="1"/>
    <col min="19" max="19" width="7.125" bestFit="1" customWidth="1"/>
    <col min="20" max="20" width="16.875" bestFit="1" customWidth="1"/>
    <col min="21" max="21" width="16.375" bestFit="1" customWidth="1"/>
    <col min="22" max="22" width="32.125" bestFit="1" customWidth="1"/>
    <col min="23" max="23" width="12.75" bestFit="1" customWidth="1"/>
    <col min="24" max="25" width="13" bestFit="1" customWidth="1"/>
    <col min="26" max="26" width="7.125" bestFit="1" customWidth="1"/>
    <col min="27" max="27" width="16.875" bestFit="1" customWidth="1"/>
    <col min="28" max="28" width="16.375" bestFit="1" customWidth="1"/>
  </cols>
  <sheetData>
    <row r="1" spans="1:28" x14ac:dyDescent="0.2">
      <c r="A1" t="s">
        <v>48</v>
      </c>
      <c r="B1">
        <v>5</v>
      </c>
    </row>
    <row r="2" spans="1:28" x14ac:dyDescent="0.2">
      <c r="A2" t="s">
        <v>12</v>
      </c>
      <c r="B2">
        <f>COUNTA(A15:A1000)</f>
        <v>1</v>
      </c>
      <c r="C2"/>
      <c r="D2"/>
    </row>
    <row r="3" spans="1:28" x14ac:dyDescent="0.2">
      <c r="D3"/>
      <c r="E3" t="s">
        <v>50</v>
      </c>
      <c r="F3">
        <f>COUNTA($F$15:$F$249)</f>
        <v>2</v>
      </c>
      <c r="H3" s="5" t="s">
        <v>50</v>
      </c>
      <c r="I3">
        <f>COUNTIF(M$15:M$249,"[wrongCutService]")</f>
        <v>3</v>
      </c>
      <c r="O3" s="5" t="s">
        <v>50</v>
      </c>
      <c r="P3">
        <f>COUNTIF(T$15:T$249,"[wrongCutService]")</f>
        <v>3</v>
      </c>
      <c r="V3" s="5" t="s">
        <v>50</v>
      </c>
      <c r="W3">
        <f>COUNTIF(AA$15:AA$249,"[wrongCutService]")</f>
        <v>3</v>
      </c>
    </row>
    <row r="4" spans="1:28" x14ac:dyDescent="0.2">
      <c r="D4"/>
      <c r="E4" t="s">
        <v>20</v>
      </c>
      <c r="F4">
        <f>COUNTIF(G15:G231,"wrong cut service")</f>
        <v>1</v>
      </c>
      <c r="H4" s="5" t="s">
        <v>20</v>
      </c>
      <c r="I4">
        <f>COUNTIF(N15:N231,"wrong cut service")</f>
        <v>1</v>
      </c>
      <c r="O4" s="5" t="s">
        <v>20</v>
      </c>
      <c r="P4">
        <f>COUNTIF(U15:U231,"wrong cut service")</f>
        <v>1</v>
      </c>
      <c r="V4" s="5" t="s">
        <v>20</v>
      </c>
      <c r="W4">
        <f>COUNTIF(AB15:AB231,"wrong cut service")</f>
        <v>1</v>
      </c>
    </row>
    <row r="5" spans="1:28" x14ac:dyDescent="0.2">
      <c r="A5" s="24"/>
      <c r="B5" s="24"/>
      <c r="C5" s="24"/>
      <c r="D5" s="30"/>
      <c r="E5" t="s">
        <v>22</v>
      </c>
      <c r="F5">
        <f>COUNTIF(G15:G232,"程序错检出")</f>
        <v>1</v>
      </c>
      <c r="G5" s="25"/>
      <c r="H5" s="5" t="s">
        <v>22</v>
      </c>
      <c r="I5">
        <f>COUNTIF(N15:N232,"程序错检出")</f>
        <v>2</v>
      </c>
      <c r="J5" s="24"/>
      <c r="K5" s="24"/>
      <c r="L5" s="24"/>
      <c r="M5" s="24"/>
      <c r="N5" s="40"/>
      <c r="O5" s="5" t="s">
        <v>22</v>
      </c>
      <c r="P5">
        <f>COUNTIF(U15:U232,"程序错检出")</f>
        <v>2</v>
      </c>
      <c r="Q5" s="24"/>
      <c r="R5" s="24"/>
      <c r="S5" s="24"/>
      <c r="T5" s="24"/>
      <c r="U5" s="24"/>
      <c r="V5" s="5" t="s">
        <v>22</v>
      </c>
      <c r="W5">
        <f>COUNTIF(AB15:AB232,"程序错检出")</f>
        <v>2</v>
      </c>
      <c r="X5" s="24"/>
      <c r="Y5" s="24"/>
      <c r="Z5" s="24"/>
      <c r="AA5" s="24"/>
      <c r="AB5" s="24"/>
    </row>
    <row r="6" spans="1:28" x14ac:dyDescent="0.2">
      <c r="A6" s="24"/>
      <c r="B6" s="24"/>
      <c r="C6" s="24"/>
      <c r="D6" s="30"/>
      <c r="E6" s="24"/>
      <c r="F6" s="24"/>
      <c r="G6" s="24"/>
      <c r="H6" s="41"/>
      <c r="I6" s="24"/>
      <c r="J6" s="24"/>
      <c r="K6" s="24"/>
      <c r="L6" s="24"/>
      <c r="M6" s="24"/>
      <c r="N6" s="40"/>
      <c r="O6" s="41"/>
      <c r="P6" s="24"/>
      <c r="Q6" s="24"/>
      <c r="R6" s="24"/>
      <c r="S6" s="24"/>
      <c r="T6" s="24"/>
      <c r="U6" s="24"/>
      <c r="V6" s="41"/>
      <c r="W6" s="24"/>
      <c r="X6" s="24"/>
      <c r="Y6" s="24"/>
      <c r="Z6" s="24"/>
      <c r="AA6" s="24"/>
      <c r="AB6" s="24"/>
    </row>
    <row r="7" spans="1:28" x14ac:dyDescent="0.2">
      <c r="B7" s="24"/>
      <c r="C7" s="24"/>
      <c r="D7" s="30"/>
      <c r="F7" s="30"/>
      <c r="G7" s="25"/>
      <c r="I7" s="30"/>
      <c r="J7" s="24"/>
      <c r="K7" s="24"/>
      <c r="L7" s="24"/>
      <c r="M7" s="24"/>
      <c r="N7" s="40"/>
      <c r="O7" s="5"/>
      <c r="P7" s="30"/>
      <c r="Q7" s="24"/>
      <c r="R7" s="24"/>
      <c r="S7" s="24"/>
      <c r="T7" s="24"/>
      <c r="U7" s="24"/>
      <c r="V7" s="5"/>
      <c r="W7" s="30"/>
      <c r="X7" s="24"/>
      <c r="Y7" s="24"/>
      <c r="Z7" s="24"/>
      <c r="AA7" s="24"/>
      <c r="AB7" s="24"/>
    </row>
    <row r="8" spans="1:28" x14ac:dyDescent="0.2">
      <c r="B8" s="24"/>
      <c r="C8" s="24"/>
      <c r="D8" s="30"/>
      <c r="E8" t="s">
        <v>43</v>
      </c>
      <c r="F8" s="35">
        <f>F4/F3</f>
        <v>0.5</v>
      </c>
      <c r="G8" s="25"/>
      <c r="H8" s="5" t="s">
        <v>43</v>
      </c>
      <c r="I8" s="35">
        <f>I4/I3</f>
        <v>0.33333333333333331</v>
      </c>
      <c r="J8" s="24"/>
      <c r="K8" s="24"/>
      <c r="L8" s="24"/>
      <c r="M8" s="24"/>
      <c r="N8" s="40"/>
      <c r="O8" s="5" t="s">
        <v>43</v>
      </c>
      <c r="P8" s="35">
        <f>P4/P3</f>
        <v>0.33333333333333331</v>
      </c>
      <c r="Q8" s="24"/>
      <c r="R8" s="24"/>
      <c r="S8" s="24"/>
      <c r="T8" s="24"/>
      <c r="U8" s="24"/>
      <c r="V8" s="5" t="s">
        <v>43</v>
      </c>
      <c r="W8" s="35">
        <f>W4/W3</f>
        <v>0.33333333333333331</v>
      </c>
      <c r="X8" s="24"/>
      <c r="Y8" s="24"/>
      <c r="Z8" s="24"/>
      <c r="AA8" s="24"/>
      <c r="AB8" s="24"/>
    </row>
    <row r="9" spans="1:28" x14ac:dyDescent="0.2">
      <c r="D9"/>
      <c r="E9" t="s">
        <v>14</v>
      </c>
      <c r="F9" s="35">
        <f>F4/$B2</f>
        <v>1</v>
      </c>
      <c r="G9" s="25"/>
      <c r="H9" s="5" t="s">
        <v>14</v>
      </c>
      <c r="I9" s="35">
        <f>I4/$B2</f>
        <v>1</v>
      </c>
      <c r="O9" s="5" t="s">
        <v>14</v>
      </c>
      <c r="P9" s="35">
        <f>P4/$B2</f>
        <v>1</v>
      </c>
      <c r="V9" s="5" t="s">
        <v>14</v>
      </c>
      <c r="W9" s="35">
        <f>W4/$B2</f>
        <v>1</v>
      </c>
    </row>
    <row r="10" spans="1:28" x14ac:dyDescent="0.2">
      <c r="A10" s="29"/>
      <c r="D10" s="30"/>
      <c r="E10" t="s">
        <v>46</v>
      </c>
      <c r="F10" s="31">
        <f>($B1-F5)/$B1</f>
        <v>0.8</v>
      </c>
      <c r="G10" s="25"/>
      <c r="H10" s="5" t="s">
        <v>46</v>
      </c>
      <c r="I10" s="31">
        <f>($B1-I5)/$B1</f>
        <v>0.6</v>
      </c>
      <c r="O10" s="5" t="s">
        <v>46</v>
      </c>
      <c r="P10" s="31">
        <f>($B1-P5)/$B1</f>
        <v>0.6</v>
      </c>
      <c r="V10" s="5" t="s">
        <v>46</v>
      </c>
      <c r="W10" s="31">
        <f>($B1-W5)/$B1</f>
        <v>0.6</v>
      </c>
    </row>
    <row r="11" spans="1:28" x14ac:dyDescent="0.2">
      <c r="B11" s="35"/>
      <c r="C11"/>
      <c r="D11"/>
    </row>
    <row r="12" spans="1:28" x14ac:dyDescent="0.2">
      <c r="A12" s="46" t="s">
        <v>17</v>
      </c>
      <c r="B12" s="46"/>
      <c r="C12" s="47" t="s">
        <v>10</v>
      </c>
      <c r="D12" s="48"/>
      <c r="E12" s="46" t="s">
        <v>6</v>
      </c>
      <c r="F12" s="46"/>
      <c r="G12" s="39"/>
      <c r="H12" s="42"/>
      <c r="I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</row>
    <row r="13" spans="1:28" x14ac:dyDescent="0.2">
      <c r="A13" s="35"/>
      <c r="B13" s="35"/>
      <c r="C13" s="36"/>
      <c r="D13" s="37"/>
      <c r="E13" s="44" t="s">
        <v>51</v>
      </c>
      <c r="F13" s="43"/>
      <c r="G13" s="45"/>
      <c r="H13" s="44" t="s">
        <v>53</v>
      </c>
      <c r="I13" s="43"/>
      <c r="J13" s="43"/>
      <c r="K13" s="43"/>
      <c r="L13" s="43"/>
      <c r="M13" s="43"/>
      <c r="N13" s="45"/>
      <c r="O13" s="44" t="s">
        <v>54</v>
      </c>
      <c r="P13" s="43"/>
      <c r="Q13" s="43"/>
      <c r="R13" s="43"/>
      <c r="S13" s="43"/>
      <c r="T13" s="43"/>
      <c r="U13" s="45"/>
      <c r="V13" s="44" t="s">
        <v>55</v>
      </c>
      <c r="W13" s="43"/>
      <c r="X13" s="43"/>
      <c r="Y13" s="43"/>
      <c r="Z13" s="43"/>
      <c r="AA13" s="43"/>
      <c r="AB13" s="45"/>
    </row>
    <row r="14" spans="1:28" x14ac:dyDescent="0.2">
      <c r="A14" s="1" t="s">
        <v>3</v>
      </c>
      <c r="B14" s="1" t="s">
        <v>5</v>
      </c>
      <c r="C14" s="5" t="s">
        <v>18</v>
      </c>
      <c r="D14" s="7" t="s">
        <v>19</v>
      </c>
      <c r="E14" t="s">
        <v>15</v>
      </c>
      <c r="F14" t="s">
        <v>16</v>
      </c>
      <c r="G14" t="s">
        <v>52</v>
      </c>
      <c r="H14" s="5" t="s">
        <v>15</v>
      </c>
      <c r="I14" s="22" t="s">
        <v>56</v>
      </c>
      <c r="J14" s="38" t="s">
        <v>57</v>
      </c>
      <c r="K14" t="s">
        <v>58</v>
      </c>
      <c r="L14" t="s">
        <v>59</v>
      </c>
      <c r="M14" t="s">
        <v>16</v>
      </c>
      <c r="N14" s="7" t="s">
        <v>52</v>
      </c>
      <c r="O14" t="s">
        <v>15</v>
      </c>
      <c r="P14" s="22" t="s">
        <v>56</v>
      </c>
      <c r="Q14" s="38" t="s">
        <v>57</v>
      </c>
      <c r="R14" t="s">
        <v>58</v>
      </c>
      <c r="S14" t="s">
        <v>59</v>
      </c>
      <c r="T14" t="s">
        <v>16</v>
      </c>
      <c r="U14" s="7" t="s">
        <v>52</v>
      </c>
      <c r="V14" t="s">
        <v>15</v>
      </c>
      <c r="W14" s="22" t="s">
        <v>56</v>
      </c>
      <c r="X14" s="38" t="s">
        <v>57</v>
      </c>
      <c r="Y14" t="s">
        <v>58</v>
      </c>
      <c r="Z14" t="s">
        <v>59</v>
      </c>
      <c r="AA14" t="s">
        <v>16</v>
      </c>
      <c r="AB14" s="7" t="s">
        <v>52</v>
      </c>
    </row>
    <row r="15" spans="1:28" x14ac:dyDescent="0.2">
      <c r="A15" s="1" t="s">
        <v>24</v>
      </c>
      <c r="B15" s="1" t="s">
        <v>4</v>
      </c>
      <c r="C15" s="5" t="str">
        <f>IF(NOT(A15=""),_xlfn.IFNA(VLOOKUP(A15,$E$15:$F$63,2,FALSE),"未检出"),"错检")</f>
        <v>[wrongCutService]</v>
      </c>
      <c r="D15" s="7">
        <v>1</v>
      </c>
      <c r="E15" t="s">
        <v>29</v>
      </c>
      <c r="F15" t="s">
        <v>41</v>
      </c>
      <c r="G15" t="str">
        <f>IFERROR(VLOOKUP(E15,$A$15:$B$63,2,FALSE),"程序错检出")</f>
        <v>wrong cut service</v>
      </c>
      <c r="H15" t="s">
        <v>60</v>
      </c>
      <c r="I15">
        <v>2</v>
      </c>
      <c r="J15">
        <v>1</v>
      </c>
      <c r="K15">
        <f>IF(IFERROR(VLOOKUP(H15,$E$15:$E$999,1,FALSE),0)=0,0,1)</f>
        <v>0</v>
      </c>
      <c r="L15">
        <f t="shared" ref="L15:L18" si="0">K15*0.7+IF(J15=1,I15*0.1,0)</f>
        <v>0.2</v>
      </c>
      <c r="M15" t="str">
        <f>IF(L15&gt;0,"[wrongCutService]","")</f>
        <v>[wrongCutService]</v>
      </c>
      <c r="N15" s="7" t="str">
        <f>IF(M15="[wrongCutService]",IFERROR(VLOOKUP(H15,$A$15:$B$63,2,FALSE),"程序错检出"),"")</f>
        <v>程序错检出</v>
      </c>
      <c r="O15" t="s">
        <v>60</v>
      </c>
      <c r="P15">
        <v>2</v>
      </c>
      <c r="Q15">
        <v>1</v>
      </c>
      <c r="R15">
        <f>IF(IFERROR(VLOOKUP(O15,$E$15:$E$999,1,FALSE),0)=0,0,1)</f>
        <v>0</v>
      </c>
      <c r="S15">
        <f t="shared" ref="S15:S18" si="1">R15*0.7+IF(Q15=1,P15*0.1,0)</f>
        <v>0.2</v>
      </c>
      <c r="T15" t="str">
        <f>IF(S15&gt;0,"[wrongCutService]","")</f>
        <v>[wrongCutService]</v>
      </c>
      <c r="U15" s="7" t="str">
        <f>IF(T15="[wrongCutService]",IFERROR(VLOOKUP(O15,$A$15:$B$63,2,FALSE),"程序错检出"),"")</f>
        <v>程序错检出</v>
      </c>
      <c r="V15" t="s">
        <v>60</v>
      </c>
      <c r="W15">
        <v>2</v>
      </c>
      <c r="X15">
        <v>1</v>
      </c>
      <c r="Y15">
        <f>IF(IFERROR(VLOOKUP(V15,$E$15:$E$999,1,FALSE),0)=0,0,1)</f>
        <v>0</v>
      </c>
      <c r="Z15">
        <f t="shared" ref="Z15:Z18" si="2">Y15*0.7+IF(X15=1,W15*0.1,0)</f>
        <v>0.2</v>
      </c>
      <c r="AA15" t="str">
        <f>IF(Z15&gt;0,"[wrongCutService]","")</f>
        <v>[wrongCutService]</v>
      </c>
      <c r="AB15" s="7" t="str">
        <f>IF(AA15="[wrongCutService]",IFERROR(VLOOKUP(V15,$A$15:$B$63,2,FALSE),"程序错检出"),"")</f>
        <v>程序错检出</v>
      </c>
    </row>
    <row r="16" spans="1:28" x14ac:dyDescent="0.2">
      <c r="A16" s="1"/>
      <c r="B16" s="3"/>
      <c r="C16" s="5" t="str">
        <f>IF(NOT(A16=""),_xlfn.IFNA(VLOOKUP(A16,$E$15:$F$63,2,FALSE),"未检出"),"错检")</f>
        <v>错检</v>
      </c>
      <c r="D16" s="7">
        <v>0</v>
      </c>
      <c r="E16" t="s">
        <v>38</v>
      </c>
      <c r="F16" t="s">
        <v>41</v>
      </c>
      <c r="G16" t="str">
        <f>IFERROR(VLOOKUP(E16,$A$15:$B$63,2,FALSE),"程序错检出")</f>
        <v>程序错检出</v>
      </c>
      <c r="H16" t="s">
        <v>29</v>
      </c>
      <c r="I16">
        <v>2</v>
      </c>
      <c r="J16">
        <v>1</v>
      </c>
      <c r="K16">
        <f t="shared" ref="K16:K18" si="3">IF(IFERROR(VLOOKUP(H16,$E$15:$E$999,1,FALSE),0)=0,0,1)</f>
        <v>1</v>
      </c>
      <c r="L16">
        <f t="shared" si="0"/>
        <v>0.89999999999999991</v>
      </c>
      <c r="M16" t="str">
        <f t="shared" ref="M16:M18" si="4">IF(L16&gt;0,"[wrongCutService]","")</f>
        <v>[wrongCutService]</v>
      </c>
      <c r="N16" s="7" t="str">
        <f t="shared" ref="N16:N18" si="5">IF(M16="[wrongCutService]",IFERROR(VLOOKUP(H16,$A$15:$B$63,2,FALSE),"程序错检出"),"")</f>
        <v>wrong cut service</v>
      </c>
      <c r="O16" t="s">
        <v>29</v>
      </c>
      <c r="P16">
        <v>0</v>
      </c>
      <c r="Q16">
        <v>0</v>
      </c>
      <c r="R16">
        <f t="shared" ref="R16:R18" si="6">IF(IFERROR(VLOOKUP(O16,$E$15:$E$999,1,FALSE),0)=0,0,1)</f>
        <v>1</v>
      </c>
      <c r="S16">
        <f t="shared" si="1"/>
        <v>0.7</v>
      </c>
      <c r="T16" t="str">
        <f t="shared" ref="T16:T18" si="7">IF(S16&gt;0,"[wrongCutService]","")</f>
        <v>[wrongCutService]</v>
      </c>
      <c r="U16" s="7" t="str">
        <f t="shared" ref="U16:U18" si="8">IF(T16="[wrongCutService]",IFERROR(VLOOKUP(O16,$A$15:$B$63,2,FALSE),"程序错检出"),"")</f>
        <v>wrong cut service</v>
      </c>
      <c r="V16" t="s">
        <v>29</v>
      </c>
      <c r="W16">
        <v>0</v>
      </c>
      <c r="X16">
        <v>0</v>
      </c>
      <c r="Y16">
        <f t="shared" ref="Y16:Y18" si="9">IF(IFERROR(VLOOKUP(V16,$E$15:$E$999,1,FALSE),0)=0,0,1)</f>
        <v>1</v>
      </c>
      <c r="Z16">
        <f t="shared" si="2"/>
        <v>0.7</v>
      </c>
      <c r="AA16" t="str">
        <f t="shared" ref="AA16:AA18" si="10">IF(Z16&gt;0,"[wrongCutService]","")</f>
        <v>[wrongCutService]</v>
      </c>
      <c r="AB16" s="7" t="str">
        <f t="shared" ref="AB16:AB18" si="11">IF(AA16="[wrongCutService]",IFERROR(VLOOKUP(V16,$A$15:$B$63,2,FALSE),"程序错检出"),"")</f>
        <v>wrong cut service</v>
      </c>
    </row>
    <row r="17" spans="1:28" x14ac:dyDescent="0.2">
      <c r="A17" s="1"/>
      <c r="B17" s="4"/>
      <c r="H17" t="s">
        <v>61</v>
      </c>
      <c r="I17">
        <v>1</v>
      </c>
      <c r="J17">
        <v>0</v>
      </c>
      <c r="K17">
        <f t="shared" si="3"/>
        <v>0</v>
      </c>
      <c r="L17">
        <f t="shared" si="0"/>
        <v>0</v>
      </c>
      <c r="M17" t="str">
        <f t="shared" si="4"/>
        <v/>
      </c>
      <c r="N17" s="7" t="str">
        <f t="shared" si="5"/>
        <v/>
      </c>
      <c r="O17" t="s">
        <v>61</v>
      </c>
      <c r="P17">
        <v>0</v>
      </c>
      <c r="Q17">
        <v>0</v>
      </c>
      <c r="R17">
        <f t="shared" si="6"/>
        <v>0</v>
      </c>
      <c r="S17">
        <f t="shared" si="1"/>
        <v>0</v>
      </c>
      <c r="T17" t="str">
        <f t="shared" si="7"/>
        <v/>
      </c>
      <c r="U17" s="7" t="str">
        <f t="shared" si="8"/>
        <v/>
      </c>
      <c r="V17" t="s">
        <v>61</v>
      </c>
      <c r="W17">
        <v>0</v>
      </c>
      <c r="X17">
        <v>0</v>
      </c>
      <c r="Y17">
        <f t="shared" si="9"/>
        <v>0</v>
      </c>
      <c r="Z17">
        <f t="shared" si="2"/>
        <v>0</v>
      </c>
      <c r="AA17" t="str">
        <f t="shared" si="10"/>
        <v/>
      </c>
      <c r="AB17" s="7" t="str">
        <f t="shared" si="11"/>
        <v/>
      </c>
    </row>
    <row r="18" spans="1:28" x14ac:dyDescent="0.2">
      <c r="A18" s="1"/>
      <c r="B18" s="3"/>
      <c r="H18" t="s">
        <v>38</v>
      </c>
      <c r="I18">
        <v>2</v>
      </c>
      <c r="J18">
        <v>1</v>
      </c>
      <c r="K18">
        <f t="shared" si="3"/>
        <v>1</v>
      </c>
      <c r="L18">
        <f t="shared" si="0"/>
        <v>0.89999999999999991</v>
      </c>
      <c r="M18" t="str">
        <f t="shared" si="4"/>
        <v>[wrongCutService]</v>
      </c>
      <c r="N18" s="7" t="str">
        <f t="shared" si="5"/>
        <v>程序错检出</v>
      </c>
      <c r="O18" t="s">
        <v>38</v>
      </c>
      <c r="P18">
        <v>1</v>
      </c>
      <c r="Q18">
        <v>0</v>
      </c>
      <c r="R18">
        <f t="shared" si="6"/>
        <v>1</v>
      </c>
      <c r="S18">
        <f t="shared" si="1"/>
        <v>0.7</v>
      </c>
      <c r="T18" t="str">
        <f t="shared" si="7"/>
        <v>[wrongCutService]</v>
      </c>
      <c r="U18" s="7" t="str">
        <f t="shared" si="8"/>
        <v>程序错检出</v>
      </c>
      <c r="V18" t="s">
        <v>38</v>
      </c>
      <c r="W18">
        <v>1</v>
      </c>
      <c r="X18">
        <v>0</v>
      </c>
      <c r="Y18">
        <f t="shared" si="9"/>
        <v>1</v>
      </c>
      <c r="Z18">
        <f t="shared" si="2"/>
        <v>0.7</v>
      </c>
      <c r="AA18" t="str">
        <f t="shared" si="10"/>
        <v>[wrongCutService]</v>
      </c>
      <c r="AB18" s="7" t="str">
        <f t="shared" si="11"/>
        <v>程序错检出</v>
      </c>
    </row>
    <row r="19" spans="1:28" x14ac:dyDescent="0.2">
      <c r="A19" s="1"/>
      <c r="B19" s="3"/>
      <c r="U19" s="7"/>
      <c r="AB19" s="7"/>
    </row>
    <row r="20" spans="1:28" x14ac:dyDescent="0.2">
      <c r="A20" s="1"/>
      <c r="B20" s="3"/>
      <c r="U20" s="7"/>
      <c r="AB20" s="7"/>
    </row>
    <row r="21" spans="1:28" x14ac:dyDescent="0.2">
      <c r="A21" s="1"/>
      <c r="B21" s="3"/>
      <c r="U21" s="7"/>
      <c r="AB21" s="7"/>
    </row>
    <row r="22" spans="1:28" x14ac:dyDescent="0.2">
      <c r="A22" s="1"/>
      <c r="B22" s="3"/>
      <c r="U22" s="7"/>
      <c r="AB22" s="7"/>
    </row>
    <row r="23" spans="1:28" x14ac:dyDescent="0.2">
      <c r="A23" s="1"/>
      <c r="B23" s="3"/>
      <c r="U23" s="7"/>
      <c r="AB23" s="7"/>
    </row>
    <row r="24" spans="1:28" x14ac:dyDescent="0.2">
      <c r="A24" s="1"/>
      <c r="B24" s="4"/>
      <c r="U24" s="7"/>
      <c r="AB24" s="7"/>
    </row>
    <row r="25" spans="1:28" x14ac:dyDescent="0.2">
      <c r="A25" s="1"/>
      <c r="B25" s="4"/>
      <c r="U25" s="7"/>
      <c r="AB25" s="7"/>
    </row>
    <row r="26" spans="1:28" x14ac:dyDescent="0.2">
      <c r="A26" s="1"/>
      <c r="B26" s="4"/>
      <c r="U26" s="7"/>
      <c r="AB26" s="7"/>
    </row>
    <row r="27" spans="1:28" x14ac:dyDescent="0.2">
      <c r="A27" s="1"/>
      <c r="B27" s="4"/>
      <c r="U27" s="7"/>
      <c r="AB27" s="7"/>
    </row>
    <row r="28" spans="1:28" x14ac:dyDescent="0.2">
      <c r="A28" s="1"/>
      <c r="B28" s="3"/>
      <c r="U28" s="7"/>
      <c r="AB28" s="7"/>
    </row>
    <row r="29" spans="1:28" x14ac:dyDescent="0.2">
      <c r="A29" s="1"/>
      <c r="B29" s="3"/>
      <c r="U29" s="7"/>
      <c r="AB29" s="7"/>
    </row>
    <row r="30" spans="1:28" x14ac:dyDescent="0.2">
      <c r="A30" s="1"/>
      <c r="B30" s="3"/>
    </row>
    <row r="31" spans="1:28" x14ac:dyDescent="0.2">
      <c r="A31" s="1"/>
      <c r="B31" s="3"/>
    </row>
  </sheetData>
  <mergeCells count="7">
    <mergeCell ref="H13:N13"/>
    <mergeCell ref="O13:U13"/>
    <mergeCell ref="V13:AB13"/>
    <mergeCell ref="A12:B12"/>
    <mergeCell ref="C12:D12"/>
    <mergeCell ref="E12:F12"/>
    <mergeCell ref="E13:G13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4FA44-B3CC-47E9-B911-A4C56EFBC98E}">
  <dimension ref="A1:I72"/>
  <sheetViews>
    <sheetView workbookViewId="0">
      <selection activeCell="F20" sqref="F20:H29"/>
    </sheetView>
  </sheetViews>
  <sheetFormatPr defaultRowHeight="14.25" x14ac:dyDescent="0.2"/>
  <cols>
    <col min="1" max="1" width="26.25" bestFit="1" customWidth="1"/>
    <col min="2" max="2" width="53.375" bestFit="1" customWidth="1"/>
    <col min="3" max="3" width="31.625" bestFit="1" customWidth="1"/>
    <col min="4" max="4" width="26.5" style="5" bestFit="1" customWidth="1"/>
    <col min="5" max="5" width="9" style="18" bestFit="1" customWidth="1"/>
    <col min="6" max="6" width="17.125" style="12" bestFit="1" customWidth="1"/>
    <col min="7" max="7" width="88.5" bestFit="1" customWidth="1"/>
    <col min="8" max="8" width="31.125" bestFit="1" customWidth="1"/>
  </cols>
  <sheetData>
    <row r="1" spans="1:8" x14ac:dyDescent="0.2">
      <c r="A1" t="s">
        <v>42</v>
      </c>
      <c r="B1">
        <v>27</v>
      </c>
      <c r="C1" t="s">
        <v>12</v>
      </c>
      <c r="D1">
        <v>4</v>
      </c>
      <c r="E1" s="22"/>
      <c r="F1"/>
    </row>
    <row r="2" spans="1:8" x14ac:dyDescent="0.2">
      <c r="D2"/>
      <c r="E2" s="38"/>
      <c r="F2"/>
    </row>
    <row r="3" spans="1:8" x14ac:dyDescent="0.2">
      <c r="A3" t="s">
        <v>13</v>
      </c>
      <c r="B3">
        <f>COUNTA($H$20:$H$254)</f>
        <v>10</v>
      </c>
      <c r="D3"/>
      <c r="E3" s="22"/>
      <c r="F3"/>
    </row>
    <row r="4" spans="1:8" x14ac:dyDescent="0.2">
      <c r="A4" t="s">
        <v>20</v>
      </c>
      <c r="B4">
        <f>COUNTIF(E20:E236,1)</f>
        <v>4</v>
      </c>
      <c r="D4"/>
      <c r="E4" s="22"/>
      <c r="F4"/>
    </row>
    <row r="5" spans="1:8" x14ac:dyDescent="0.2">
      <c r="A5" t="s">
        <v>49</v>
      </c>
      <c r="B5">
        <f>COUNTIF(D20:D236,"程序未检出")</f>
        <v>0</v>
      </c>
      <c r="D5"/>
      <c r="E5" s="28"/>
      <c r="F5" s="34"/>
    </row>
    <row r="6" spans="1:8" x14ac:dyDescent="0.2">
      <c r="A6" t="s">
        <v>22</v>
      </c>
      <c r="B6">
        <f>COUNTIF(I20:I237,"程序错检出")</f>
        <v>6</v>
      </c>
      <c r="D6"/>
      <c r="E6" s="28"/>
      <c r="F6" s="34"/>
    </row>
    <row r="7" spans="1:8" x14ac:dyDescent="0.2">
      <c r="D7"/>
      <c r="E7" s="25"/>
      <c r="F7" s="24"/>
      <c r="G7" s="25"/>
      <c r="H7" s="27"/>
    </row>
    <row r="8" spans="1:8" x14ac:dyDescent="0.2">
      <c r="D8"/>
      <c r="E8" s="25"/>
      <c r="F8" s="24"/>
      <c r="G8" s="25"/>
      <c r="H8" s="27"/>
    </row>
    <row r="9" spans="1:8" x14ac:dyDescent="0.2">
      <c r="A9" t="s">
        <v>43</v>
      </c>
      <c r="B9" s="34">
        <f>B4/B3</f>
        <v>0.4</v>
      </c>
      <c r="C9" t="s">
        <v>44</v>
      </c>
      <c r="D9"/>
      <c r="E9" s="30"/>
      <c r="F9" s="30"/>
      <c r="G9" s="24"/>
      <c r="H9" s="27"/>
    </row>
    <row r="10" spans="1:8" x14ac:dyDescent="0.2">
      <c r="A10" t="s">
        <v>14</v>
      </c>
      <c r="B10" s="34">
        <f>B4/D1</f>
        <v>1</v>
      </c>
      <c r="C10" t="s">
        <v>45</v>
      </c>
      <c r="D10" s="25"/>
      <c r="E10" s="30"/>
      <c r="F10" s="24"/>
      <c r="G10" s="25"/>
      <c r="H10" s="27"/>
    </row>
    <row r="11" spans="1:8" x14ac:dyDescent="0.2">
      <c r="A11" t="s">
        <v>46</v>
      </c>
      <c r="B11" s="34">
        <f>(B1-B6)/B1</f>
        <v>0.77777777777777779</v>
      </c>
      <c r="C11" s="29" t="s">
        <v>47</v>
      </c>
      <c r="D11" s="25"/>
      <c r="E11" s="25"/>
      <c r="F11" s="24"/>
      <c r="G11" s="25"/>
      <c r="H11" s="27"/>
    </row>
    <row r="12" spans="1:8" x14ac:dyDescent="0.2">
      <c r="A12" s="24"/>
      <c r="B12" s="24"/>
      <c r="C12" s="24"/>
      <c r="D12" s="25"/>
      <c r="E12" s="30"/>
      <c r="F12" s="30"/>
      <c r="G12" s="24"/>
      <c r="H12" s="27"/>
    </row>
    <row r="13" spans="1:8" x14ac:dyDescent="0.2">
      <c r="D13" s="24"/>
      <c r="E13" s="25"/>
      <c r="F13" s="24"/>
      <c r="G13" s="25"/>
      <c r="H13" s="27"/>
    </row>
    <row r="14" spans="1:8" x14ac:dyDescent="0.2">
      <c r="A14" s="24"/>
      <c r="B14" s="24"/>
      <c r="C14" s="24"/>
      <c r="D14" s="25"/>
      <c r="E14" s="30"/>
      <c r="F14" s="24"/>
      <c r="G14" s="25"/>
      <c r="H14" s="27"/>
    </row>
    <row r="15" spans="1:8" x14ac:dyDescent="0.2">
      <c r="A15" s="24"/>
      <c r="B15" s="24"/>
      <c r="C15" s="24"/>
      <c r="D15" s="25"/>
      <c r="E15" s="26"/>
      <c r="F15" s="30"/>
      <c r="G15" s="24"/>
      <c r="H15" s="27"/>
    </row>
    <row r="16" spans="1:8" x14ac:dyDescent="0.2">
      <c r="B16" s="23"/>
      <c r="C16" s="23"/>
      <c r="D16" s="13"/>
      <c r="E16" s="16"/>
      <c r="F16" s="13"/>
      <c r="G16" s="23"/>
      <c r="H16" s="23"/>
    </row>
    <row r="17" spans="1:9" x14ac:dyDescent="0.2">
      <c r="C17" s="23"/>
      <c r="D17" s="13"/>
      <c r="E17" s="16"/>
      <c r="F17" s="13"/>
      <c r="G17" s="23"/>
      <c r="H17" s="23"/>
    </row>
    <row r="18" spans="1:9" s="15" customFormat="1" x14ac:dyDescent="0.2">
      <c r="A18" s="43" t="s">
        <v>9</v>
      </c>
      <c r="B18" s="43"/>
      <c r="C18" s="43"/>
      <c r="D18" s="44" t="s">
        <v>21</v>
      </c>
      <c r="E18" s="45"/>
      <c r="F18" s="44" t="s">
        <v>6</v>
      </c>
      <c r="G18" s="43"/>
      <c r="H18" s="43"/>
    </row>
    <row r="19" spans="1:9" x14ac:dyDescent="0.2">
      <c r="A19" s="1" t="s">
        <v>3</v>
      </c>
      <c r="B19" s="1" t="s">
        <v>1</v>
      </c>
      <c r="C19" s="1" t="s">
        <v>2</v>
      </c>
      <c r="D19" s="6" t="s">
        <v>6</v>
      </c>
      <c r="E19" s="17" t="s">
        <v>11</v>
      </c>
      <c r="F19" s="14" t="s">
        <v>3</v>
      </c>
      <c r="G19" t="s">
        <v>7</v>
      </c>
      <c r="H19" t="s">
        <v>8</v>
      </c>
    </row>
    <row r="20" spans="1:9" x14ac:dyDescent="0.2">
      <c r="A20" s="1" t="s">
        <v>24</v>
      </c>
      <c r="B20" s="1" t="s">
        <v>25</v>
      </c>
      <c r="C20" s="1" t="s">
        <v>0</v>
      </c>
      <c r="D20" s="5" t="str">
        <f>IF(NOT(B20=""),_xlfn.IFNA(VLOOKUP(B20,$G$20:$H$1008,2,FALSE),"未检出"),"错检")</f>
        <v>[wrongCutInterfaceInService]</v>
      </c>
      <c r="E20" s="18">
        <v>1</v>
      </c>
      <c r="F20" s="12" t="s">
        <v>29</v>
      </c>
      <c r="G20" t="s">
        <v>30</v>
      </c>
      <c r="H20" t="s">
        <v>23</v>
      </c>
      <c r="I20" t="str">
        <f>IFERROR(VLOOKUP(G20,$B$20:$C$999,2,FALSE),"程序错检出")</f>
        <v>wrong cut interface</v>
      </c>
    </row>
    <row r="21" spans="1:9" x14ac:dyDescent="0.2">
      <c r="A21" s="1" t="s">
        <v>24</v>
      </c>
      <c r="B21" s="1" t="s">
        <v>26</v>
      </c>
      <c r="C21" s="1" t="s">
        <v>0</v>
      </c>
      <c r="D21" s="5" t="str">
        <f t="shared" ref="D21:D23" si="0">IF(NOT(B21=""),_xlfn.IFNA(VLOOKUP(B21,$G$20:$H$1008,2,FALSE),""),"错检")</f>
        <v>[wrongCutInterfaceInService]</v>
      </c>
      <c r="E21" s="18">
        <v>1</v>
      </c>
      <c r="F21" s="12" t="s">
        <v>29</v>
      </c>
      <c r="G21" t="s">
        <v>31</v>
      </c>
      <c r="H21" t="s">
        <v>23</v>
      </c>
      <c r="I21" t="str">
        <f t="shared" ref="I21:I29" si="1">IFERROR(VLOOKUP(G21,$B$20:$C$999,2,FALSE),"程序错检出")</f>
        <v>wrong cut interface</v>
      </c>
    </row>
    <row r="22" spans="1:9" x14ac:dyDescent="0.2">
      <c r="A22" s="1" t="s">
        <v>24</v>
      </c>
      <c r="B22" s="1" t="s">
        <v>27</v>
      </c>
      <c r="C22" s="1" t="s">
        <v>0</v>
      </c>
      <c r="D22" s="5" t="str">
        <f t="shared" si="0"/>
        <v>[wrongCutInterfaceInService]</v>
      </c>
      <c r="E22" s="18">
        <v>1</v>
      </c>
      <c r="F22" s="12" t="s">
        <v>29</v>
      </c>
      <c r="G22" t="s">
        <v>32</v>
      </c>
      <c r="H22" t="s">
        <v>23</v>
      </c>
      <c r="I22" t="str">
        <f t="shared" si="1"/>
        <v>程序错检出</v>
      </c>
    </row>
    <row r="23" spans="1:9" x14ac:dyDescent="0.2">
      <c r="A23" s="1" t="s">
        <v>24</v>
      </c>
      <c r="B23" s="1" t="s">
        <v>28</v>
      </c>
      <c r="C23" s="1" t="s">
        <v>0</v>
      </c>
      <c r="D23" s="5" t="str">
        <f t="shared" si="0"/>
        <v>[wrongCutInterfaceInService]</v>
      </c>
      <c r="E23" s="18">
        <v>1</v>
      </c>
      <c r="F23" s="12" t="s">
        <v>29</v>
      </c>
      <c r="G23" t="s">
        <v>33</v>
      </c>
      <c r="H23" t="s">
        <v>23</v>
      </c>
      <c r="I23" t="str">
        <f t="shared" si="1"/>
        <v>程序错检出</v>
      </c>
    </row>
    <row r="24" spans="1:9" x14ac:dyDescent="0.2">
      <c r="A24" s="1"/>
      <c r="B24" s="1"/>
      <c r="C24" s="1"/>
      <c r="F24" s="12" t="s">
        <v>29</v>
      </c>
      <c r="G24" t="s">
        <v>34</v>
      </c>
      <c r="H24" t="s">
        <v>23</v>
      </c>
      <c r="I24" t="str">
        <f t="shared" si="1"/>
        <v>程序错检出</v>
      </c>
    </row>
    <row r="25" spans="1:9" x14ac:dyDescent="0.2">
      <c r="A25" s="1"/>
      <c r="B25" s="1"/>
      <c r="C25" s="1"/>
      <c r="F25" s="12" t="s">
        <v>29</v>
      </c>
      <c r="G25" t="s">
        <v>35</v>
      </c>
      <c r="H25" t="s">
        <v>23</v>
      </c>
      <c r="I25" t="str">
        <f t="shared" si="1"/>
        <v>wrong cut interface</v>
      </c>
    </row>
    <row r="26" spans="1:9" x14ac:dyDescent="0.2">
      <c r="A26" s="1"/>
      <c r="B26" s="1"/>
      <c r="C26" s="1"/>
      <c r="F26" s="12" t="s">
        <v>29</v>
      </c>
      <c r="G26" t="s">
        <v>36</v>
      </c>
      <c r="H26" t="s">
        <v>23</v>
      </c>
      <c r="I26" t="str">
        <f t="shared" si="1"/>
        <v>程序错检出</v>
      </c>
    </row>
    <row r="27" spans="1:9" x14ac:dyDescent="0.2">
      <c r="A27" s="1"/>
      <c r="B27" s="1"/>
      <c r="C27" s="1"/>
      <c r="F27" s="12" t="s">
        <v>29</v>
      </c>
      <c r="G27" t="s">
        <v>37</v>
      </c>
      <c r="H27" t="s">
        <v>23</v>
      </c>
      <c r="I27" t="str">
        <f t="shared" si="1"/>
        <v>wrong cut interface</v>
      </c>
    </row>
    <row r="28" spans="1:9" x14ac:dyDescent="0.2">
      <c r="A28" s="1"/>
      <c r="B28" s="1"/>
      <c r="C28" s="1"/>
      <c r="F28" s="12" t="s">
        <v>38</v>
      </c>
      <c r="G28" t="s">
        <v>39</v>
      </c>
      <c r="H28" t="s">
        <v>23</v>
      </c>
      <c r="I28" t="str">
        <f t="shared" si="1"/>
        <v>程序错检出</v>
      </c>
    </row>
    <row r="29" spans="1:9" x14ac:dyDescent="0.2">
      <c r="A29" s="1"/>
      <c r="B29" s="1"/>
      <c r="C29" s="1"/>
      <c r="F29" s="12" t="s">
        <v>38</v>
      </c>
      <c r="G29" t="s">
        <v>40</v>
      </c>
      <c r="H29" t="s">
        <v>23</v>
      </c>
      <c r="I29" t="str">
        <f t="shared" si="1"/>
        <v>程序错检出</v>
      </c>
    </row>
    <row r="30" spans="1:9" x14ac:dyDescent="0.2">
      <c r="A30" s="1"/>
      <c r="B30" s="1"/>
      <c r="C30" s="1"/>
    </row>
    <row r="31" spans="1:9" x14ac:dyDescent="0.2">
      <c r="A31" s="1"/>
      <c r="B31" s="1"/>
      <c r="C31" s="2"/>
    </row>
    <row r="32" spans="1:9" x14ac:dyDescent="0.2">
      <c r="A32" s="1"/>
      <c r="B32" s="1"/>
      <c r="C32" s="2"/>
    </row>
    <row r="33" spans="1:3" x14ac:dyDescent="0.2">
      <c r="A33" s="1"/>
      <c r="B33" s="1"/>
      <c r="C33" s="1"/>
    </row>
    <row r="34" spans="1:3" x14ac:dyDescent="0.2">
      <c r="A34" s="1"/>
      <c r="B34" s="1"/>
      <c r="C34" s="1"/>
    </row>
    <row r="35" spans="1:3" x14ac:dyDescent="0.2">
      <c r="A35" s="1"/>
      <c r="B35" s="1"/>
      <c r="C35" s="1"/>
    </row>
    <row r="36" spans="1:3" x14ac:dyDescent="0.2">
      <c r="A36" s="1"/>
      <c r="B36" s="1"/>
      <c r="C36" s="2"/>
    </row>
    <row r="37" spans="1:3" x14ac:dyDescent="0.2">
      <c r="A37" s="1"/>
      <c r="B37" s="1"/>
      <c r="C37" s="2"/>
    </row>
    <row r="38" spans="1:3" x14ac:dyDescent="0.2">
      <c r="A38" s="1"/>
      <c r="B38" s="1"/>
      <c r="C38" s="1"/>
    </row>
    <row r="39" spans="1:3" x14ac:dyDescent="0.2">
      <c r="A39" s="1"/>
      <c r="B39" s="1"/>
      <c r="C39" s="1"/>
    </row>
    <row r="40" spans="1:3" x14ac:dyDescent="0.2">
      <c r="A40" s="1"/>
      <c r="B40" s="1"/>
      <c r="C40" s="1"/>
    </row>
    <row r="41" spans="1:3" x14ac:dyDescent="0.2">
      <c r="A41" s="1"/>
      <c r="B41" s="1"/>
      <c r="C41" s="1"/>
    </row>
    <row r="42" spans="1:3" x14ac:dyDescent="0.2">
      <c r="A42" s="1"/>
      <c r="B42" s="1"/>
      <c r="C42" s="1"/>
    </row>
    <row r="43" spans="1:3" x14ac:dyDescent="0.2">
      <c r="A43" s="1"/>
      <c r="B43" s="1"/>
      <c r="C43" s="1"/>
    </row>
    <row r="44" spans="1:3" x14ac:dyDescent="0.2">
      <c r="A44" s="1"/>
      <c r="B44" s="1"/>
      <c r="C44" s="1"/>
    </row>
    <row r="45" spans="1:3" x14ac:dyDescent="0.2">
      <c r="A45" s="1"/>
      <c r="B45" s="1"/>
      <c r="C45" s="1"/>
    </row>
    <row r="46" spans="1:3" x14ac:dyDescent="0.2">
      <c r="A46" s="1"/>
      <c r="B46" s="1"/>
      <c r="C46" s="1"/>
    </row>
    <row r="47" spans="1:3" x14ac:dyDescent="0.2">
      <c r="A47" s="1"/>
      <c r="B47" s="1"/>
      <c r="C47" s="1"/>
    </row>
    <row r="48" spans="1:3" x14ac:dyDescent="0.2">
      <c r="A48" s="1"/>
      <c r="B48" s="1"/>
      <c r="C48" s="1"/>
    </row>
    <row r="49" spans="1:3" x14ac:dyDescent="0.2">
      <c r="A49" s="1"/>
      <c r="B49" s="1"/>
      <c r="C49" s="1"/>
    </row>
    <row r="50" spans="1:3" x14ac:dyDescent="0.2">
      <c r="A50" s="1"/>
      <c r="B50" s="1"/>
      <c r="C50" s="1"/>
    </row>
    <row r="51" spans="1:3" x14ac:dyDescent="0.2">
      <c r="A51" s="1"/>
      <c r="B51" s="1"/>
      <c r="C51" s="1"/>
    </row>
    <row r="52" spans="1:3" x14ac:dyDescent="0.2">
      <c r="A52" s="1"/>
      <c r="B52" s="1"/>
      <c r="C52" s="1"/>
    </row>
    <row r="53" spans="1:3" x14ac:dyDescent="0.2">
      <c r="A53" s="1"/>
      <c r="B53" s="1"/>
      <c r="C53" s="1"/>
    </row>
    <row r="54" spans="1:3" x14ac:dyDescent="0.2">
      <c r="A54" s="1"/>
      <c r="B54" s="1"/>
      <c r="C54" s="1"/>
    </row>
    <row r="55" spans="1:3" x14ac:dyDescent="0.2">
      <c r="A55" s="1"/>
      <c r="B55" s="1"/>
      <c r="C55" s="1"/>
    </row>
    <row r="56" spans="1:3" x14ac:dyDescent="0.2">
      <c r="A56" s="1"/>
      <c r="B56" s="1"/>
      <c r="C56" s="1"/>
    </row>
    <row r="57" spans="1:3" x14ac:dyDescent="0.2">
      <c r="A57" s="1"/>
      <c r="B57" s="1"/>
      <c r="C57" s="1"/>
    </row>
    <row r="58" spans="1:3" x14ac:dyDescent="0.2">
      <c r="A58" s="1"/>
      <c r="B58" s="1"/>
      <c r="C58" s="1"/>
    </row>
    <row r="59" spans="1:3" x14ac:dyDescent="0.2">
      <c r="A59" s="1"/>
      <c r="B59" s="1"/>
      <c r="C59" s="1"/>
    </row>
    <row r="60" spans="1:3" x14ac:dyDescent="0.2">
      <c r="A60" s="1"/>
      <c r="B60" s="1"/>
      <c r="C60" s="1"/>
    </row>
    <row r="61" spans="1:3" x14ac:dyDescent="0.2">
      <c r="A61" s="1"/>
      <c r="B61" s="1"/>
      <c r="C61" s="1"/>
    </row>
    <row r="62" spans="1:3" x14ac:dyDescent="0.2">
      <c r="A62" s="1"/>
      <c r="B62" s="1"/>
      <c r="C62" s="1"/>
    </row>
    <row r="63" spans="1:3" x14ac:dyDescent="0.2">
      <c r="A63" s="1"/>
      <c r="B63" s="1"/>
      <c r="C63" s="1"/>
    </row>
    <row r="64" spans="1:3" x14ac:dyDescent="0.2">
      <c r="A64" s="1"/>
      <c r="B64" s="1"/>
      <c r="C64" s="1"/>
    </row>
    <row r="65" spans="1:7" x14ac:dyDescent="0.2">
      <c r="A65" s="1"/>
      <c r="B65" s="1"/>
      <c r="C65" s="1"/>
    </row>
    <row r="66" spans="1:7" x14ac:dyDescent="0.2">
      <c r="A66" s="1"/>
      <c r="B66" s="1"/>
      <c r="C66" s="1"/>
    </row>
    <row r="67" spans="1:7" x14ac:dyDescent="0.2">
      <c r="A67" s="1"/>
      <c r="B67" s="1"/>
      <c r="C67" s="1"/>
      <c r="G67" s="1"/>
    </row>
    <row r="68" spans="1:7" x14ac:dyDescent="0.2">
      <c r="A68" s="1"/>
      <c r="B68" s="1"/>
      <c r="C68" s="1"/>
    </row>
    <row r="69" spans="1:7" x14ac:dyDescent="0.2">
      <c r="A69" s="1"/>
      <c r="B69" s="1"/>
      <c r="C69" s="1"/>
    </row>
    <row r="70" spans="1:7" x14ac:dyDescent="0.2">
      <c r="A70" s="1"/>
      <c r="B70" s="1"/>
      <c r="C70" s="1"/>
    </row>
    <row r="71" spans="1:7" x14ac:dyDescent="0.2">
      <c r="A71" s="1"/>
      <c r="B71" s="1"/>
      <c r="C71" s="1"/>
    </row>
    <row r="72" spans="1:7" x14ac:dyDescent="0.2">
      <c r="A72" s="1"/>
      <c r="B72" s="1"/>
      <c r="C72" s="1"/>
    </row>
  </sheetData>
  <mergeCells count="3">
    <mergeCell ref="A18:C18"/>
    <mergeCell ref="D18:E18"/>
    <mergeCell ref="F18:H1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9BC2B-88B8-4EDE-BA45-61F24690537D}">
  <dimension ref="A1:AB31"/>
  <sheetViews>
    <sheetView workbookViewId="0">
      <selection activeCell="E15" sqref="E15:F16"/>
    </sheetView>
  </sheetViews>
  <sheetFormatPr defaultRowHeight="14.25" x14ac:dyDescent="0.2"/>
  <cols>
    <col min="1" max="1" width="32.125" bestFit="1" customWidth="1"/>
    <col min="2" max="2" width="23.5" bestFit="1" customWidth="1"/>
    <col min="3" max="3" width="16.875" style="5" bestFit="1" customWidth="1"/>
    <col min="4" max="4" width="7.125" style="7" bestFit="1" customWidth="1"/>
    <col min="5" max="5" width="32.125" bestFit="1" customWidth="1"/>
    <col min="6" max="6" width="16.875" bestFit="1" customWidth="1"/>
    <col min="7" max="7" width="16.375" bestFit="1" customWidth="1"/>
    <col min="8" max="8" width="32.125" style="5" bestFit="1" customWidth="1"/>
    <col min="9" max="9" width="12.75" bestFit="1" customWidth="1"/>
    <col min="10" max="10" width="13" bestFit="1" customWidth="1"/>
    <col min="11" max="11" width="13" customWidth="1"/>
    <col min="12" max="12" width="7.125" bestFit="1" customWidth="1"/>
    <col min="13" max="13" width="16.875" bestFit="1" customWidth="1"/>
    <col min="14" max="14" width="16.375" style="7" bestFit="1" customWidth="1"/>
    <col min="15" max="15" width="32.125" bestFit="1" customWidth="1"/>
    <col min="16" max="16" width="12.75" bestFit="1" customWidth="1"/>
    <col min="17" max="18" width="13" bestFit="1" customWidth="1"/>
    <col min="19" max="19" width="7.125" bestFit="1" customWidth="1"/>
    <col min="20" max="20" width="16.875" bestFit="1" customWidth="1"/>
    <col min="21" max="21" width="16.375" bestFit="1" customWidth="1"/>
    <col min="22" max="22" width="32.125" bestFit="1" customWidth="1"/>
    <col min="23" max="23" width="12.75" bestFit="1" customWidth="1"/>
    <col min="24" max="25" width="13" bestFit="1" customWidth="1"/>
    <col min="26" max="26" width="7.125" bestFit="1" customWidth="1"/>
    <col min="27" max="27" width="16.875" bestFit="1" customWidth="1"/>
    <col min="28" max="28" width="16.375" bestFit="1" customWidth="1"/>
  </cols>
  <sheetData>
    <row r="1" spans="1:28" x14ac:dyDescent="0.2">
      <c r="A1" t="s">
        <v>48</v>
      </c>
      <c r="B1">
        <v>5</v>
      </c>
    </row>
    <row r="2" spans="1:28" x14ac:dyDescent="0.2">
      <c r="A2" t="s">
        <v>12</v>
      </c>
      <c r="B2">
        <f>COUNTA(A15:A1000)</f>
        <v>1</v>
      </c>
      <c r="C2"/>
      <c r="D2"/>
    </row>
    <row r="3" spans="1:28" x14ac:dyDescent="0.2">
      <c r="D3"/>
      <c r="E3" t="s">
        <v>50</v>
      </c>
      <c r="F3">
        <f>COUNTA($F$15:$F$249)</f>
        <v>2</v>
      </c>
      <c r="H3" s="5" t="s">
        <v>50</v>
      </c>
      <c r="I3">
        <f>COUNTIF(M$15:M$249,"[wrongCutService]")</f>
        <v>3</v>
      </c>
      <c r="O3" s="5" t="s">
        <v>50</v>
      </c>
      <c r="P3">
        <f>COUNTIF(T$15:T$249,"[wrongCutService]")</f>
        <v>3</v>
      </c>
      <c r="V3" s="5" t="s">
        <v>50</v>
      </c>
      <c r="W3">
        <f>COUNTIF(AA$15:AA$249,"[wrongCutService]")</f>
        <v>3</v>
      </c>
    </row>
    <row r="4" spans="1:28" x14ac:dyDescent="0.2">
      <c r="D4"/>
      <c r="E4" t="s">
        <v>20</v>
      </c>
      <c r="F4">
        <f>COUNTIF(G15:G231,"wrong cut service")</f>
        <v>1</v>
      </c>
      <c r="H4" s="5" t="s">
        <v>20</v>
      </c>
      <c r="I4">
        <f>COUNTIF(N15:N231,"wrong cut service")</f>
        <v>1</v>
      </c>
      <c r="O4" s="5" t="s">
        <v>20</v>
      </c>
      <c r="P4">
        <f>COUNTIF(U15:U231,"wrong cut service")</f>
        <v>1</v>
      </c>
      <c r="V4" s="5" t="s">
        <v>20</v>
      </c>
      <c r="W4">
        <f>COUNTIF(AB15:AB231,"wrong cut service")</f>
        <v>1</v>
      </c>
    </row>
    <row r="5" spans="1:28" x14ac:dyDescent="0.2">
      <c r="A5" s="24"/>
      <c r="B5" s="24"/>
      <c r="C5" s="24"/>
      <c r="D5" s="30"/>
      <c r="E5" t="s">
        <v>22</v>
      </c>
      <c r="F5">
        <f>COUNTIF(G15:G232,"程序错检出")</f>
        <v>1</v>
      </c>
      <c r="G5" s="25"/>
      <c r="H5" s="5" t="s">
        <v>22</v>
      </c>
      <c r="I5">
        <f>COUNTIF(N15:N232,"程序错检出")</f>
        <v>2</v>
      </c>
      <c r="J5" s="24"/>
      <c r="K5" s="24"/>
      <c r="L5" s="24"/>
      <c r="M5" s="24"/>
      <c r="N5" s="40"/>
      <c r="O5" s="5" t="s">
        <v>22</v>
      </c>
      <c r="P5">
        <f>COUNTIF(U15:U232,"程序错检出")</f>
        <v>2</v>
      </c>
      <c r="Q5" s="24"/>
      <c r="R5" s="24"/>
      <c r="S5" s="24"/>
      <c r="T5" s="24"/>
      <c r="U5" s="24"/>
      <c r="V5" s="5" t="s">
        <v>22</v>
      </c>
      <c r="W5">
        <f>COUNTIF(AB15:AB232,"程序错检出")</f>
        <v>2</v>
      </c>
      <c r="X5" s="24"/>
      <c r="Y5" s="24"/>
      <c r="Z5" s="24"/>
      <c r="AA5" s="24"/>
      <c r="AB5" s="24"/>
    </row>
    <row r="6" spans="1:28" x14ac:dyDescent="0.2">
      <c r="A6" s="24"/>
      <c r="B6" s="24"/>
      <c r="C6" s="24"/>
      <c r="D6" s="30"/>
      <c r="E6" s="24"/>
      <c r="F6" s="24"/>
      <c r="G6" s="24"/>
      <c r="H6" s="41"/>
      <c r="I6" s="24"/>
      <c r="J6" s="24"/>
      <c r="K6" s="24"/>
      <c r="L6" s="24"/>
      <c r="M6" s="24"/>
      <c r="N6" s="40"/>
      <c r="O6" s="41"/>
      <c r="P6" s="24"/>
      <c r="Q6" s="24"/>
      <c r="R6" s="24"/>
      <c r="S6" s="24"/>
      <c r="T6" s="24"/>
      <c r="U6" s="24"/>
      <c r="V6" s="41"/>
      <c r="W6" s="24"/>
      <c r="X6" s="24"/>
      <c r="Y6" s="24"/>
      <c r="Z6" s="24"/>
      <c r="AA6" s="24"/>
      <c r="AB6" s="24"/>
    </row>
    <row r="7" spans="1:28" x14ac:dyDescent="0.2">
      <c r="B7" s="24"/>
      <c r="C7" s="24"/>
      <c r="D7" s="30"/>
      <c r="F7" s="30"/>
      <c r="G7" s="25"/>
      <c r="I7" s="30"/>
      <c r="J7" s="24"/>
      <c r="K7" s="24"/>
      <c r="L7" s="24"/>
      <c r="M7" s="24"/>
      <c r="N7" s="40"/>
      <c r="O7" s="5"/>
      <c r="P7" s="30"/>
      <c r="Q7" s="24"/>
      <c r="R7" s="24"/>
      <c r="S7" s="24"/>
      <c r="T7" s="24"/>
      <c r="U7" s="24"/>
      <c r="V7" s="5"/>
      <c r="W7" s="30"/>
      <c r="X7" s="24"/>
      <c r="Y7" s="24"/>
      <c r="Z7" s="24"/>
      <c r="AA7" s="24"/>
      <c r="AB7" s="24"/>
    </row>
    <row r="8" spans="1:28" x14ac:dyDescent="0.2">
      <c r="B8" s="24"/>
      <c r="C8" s="24"/>
      <c r="D8" s="30"/>
      <c r="E8" t="s">
        <v>43</v>
      </c>
      <c r="F8" s="35">
        <f>F4/F3</f>
        <v>0.5</v>
      </c>
      <c r="G8" s="25"/>
      <c r="H8" s="5" t="s">
        <v>43</v>
      </c>
      <c r="I8" s="35">
        <f>I4/I3</f>
        <v>0.33333333333333331</v>
      </c>
      <c r="J8" s="24"/>
      <c r="K8" s="24"/>
      <c r="L8" s="24"/>
      <c r="M8" s="24"/>
      <c r="N8" s="40"/>
      <c r="O8" s="5" t="s">
        <v>43</v>
      </c>
      <c r="P8" s="35">
        <f>P4/P3</f>
        <v>0.33333333333333331</v>
      </c>
      <c r="Q8" s="24"/>
      <c r="R8" s="24"/>
      <c r="S8" s="24"/>
      <c r="T8" s="24"/>
      <c r="U8" s="24"/>
      <c r="V8" s="5" t="s">
        <v>43</v>
      </c>
      <c r="W8" s="35">
        <f>W4/W3</f>
        <v>0.33333333333333331</v>
      </c>
      <c r="X8" s="24"/>
      <c r="Y8" s="24"/>
      <c r="Z8" s="24"/>
      <c r="AA8" s="24"/>
      <c r="AB8" s="24"/>
    </row>
    <row r="9" spans="1:28" x14ac:dyDescent="0.2">
      <c r="D9"/>
      <c r="E9" t="s">
        <v>14</v>
      </c>
      <c r="F9" s="35">
        <f>F4/$B2</f>
        <v>1</v>
      </c>
      <c r="G9" s="25"/>
      <c r="H9" s="5" t="s">
        <v>14</v>
      </c>
      <c r="I9" s="35">
        <f>I4/$B2</f>
        <v>1</v>
      </c>
      <c r="O9" s="5" t="s">
        <v>14</v>
      </c>
      <c r="P9" s="35">
        <f>P4/$B2</f>
        <v>1</v>
      </c>
      <c r="V9" s="5" t="s">
        <v>14</v>
      </c>
      <c r="W9" s="35">
        <f>W4/$B2</f>
        <v>1</v>
      </c>
    </row>
    <row r="10" spans="1:28" x14ac:dyDescent="0.2">
      <c r="A10" s="29"/>
      <c r="D10" s="30"/>
      <c r="E10" t="s">
        <v>46</v>
      </c>
      <c r="F10" s="31">
        <f>($B1-F5)/$B1</f>
        <v>0.8</v>
      </c>
      <c r="G10" s="25"/>
      <c r="H10" s="5" t="s">
        <v>46</v>
      </c>
      <c r="I10" s="31">
        <f>($B1-I5)/$B1</f>
        <v>0.6</v>
      </c>
      <c r="O10" s="5" t="s">
        <v>46</v>
      </c>
      <c r="P10" s="31">
        <f>($B1-P5)/$B1</f>
        <v>0.6</v>
      </c>
      <c r="V10" s="5" t="s">
        <v>46</v>
      </c>
      <c r="W10" s="31">
        <f>($B1-W5)/$B1</f>
        <v>0.6</v>
      </c>
    </row>
    <row r="11" spans="1:28" x14ac:dyDescent="0.2">
      <c r="B11" s="35"/>
      <c r="C11"/>
      <c r="D11"/>
    </row>
    <row r="12" spans="1:28" x14ac:dyDescent="0.2">
      <c r="A12" s="46" t="s">
        <v>17</v>
      </c>
      <c r="B12" s="46"/>
      <c r="C12" s="47" t="s">
        <v>10</v>
      </c>
      <c r="D12" s="48"/>
      <c r="E12" s="46" t="s">
        <v>6</v>
      </c>
      <c r="F12" s="46"/>
      <c r="G12" s="39"/>
      <c r="H12" s="42"/>
      <c r="I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</row>
    <row r="13" spans="1:28" x14ac:dyDescent="0.2">
      <c r="A13" s="35"/>
      <c r="B13" s="35"/>
      <c r="C13" s="36"/>
      <c r="D13" s="37"/>
      <c r="E13" s="44" t="s">
        <v>51</v>
      </c>
      <c r="F13" s="43"/>
      <c r="G13" s="45"/>
      <c r="H13" s="44" t="s">
        <v>53</v>
      </c>
      <c r="I13" s="43"/>
      <c r="J13" s="43"/>
      <c r="K13" s="43"/>
      <c r="L13" s="43"/>
      <c r="M13" s="43"/>
      <c r="N13" s="45"/>
      <c r="O13" s="44" t="s">
        <v>54</v>
      </c>
      <c r="P13" s="43"/>
      <c r="Q13" s="43"/>
      <c r="R13" s="43"/>
      <c r="S13" s="43"/>
      <c r="T13" s="43"/>
      <c r="U13" s="45"/>
      <c r="V13" s="44" t="s">
        <v>55</v>
      </c>
      <c r="W13" s="43"/>
      <c r="X13" s="43"/>
      <c r="Y13" s="43"/>
      <c r="Z13" s="43"/>
      <c r="AA13" s="43"/>
      <c r="AB13" s="45"/>
    </row>
    <row r="14" spans="1:28" x14ac:dyDescent="0.2">
      <c r="A14" s="1" t="s">
        <v>3</v>
      </c>
      <c r="B14" s="1" t="s">
        <v>5</v>
      </c>
      <c r="C14" s="5" t="s">
        <v>18</v>
      </c>
      <c r="D14" s="7" t="s">
        <v>19</v>
      </c>
      <c r="E14" t="s">
        <v>15</v>
      </c>
      <c r="F14" t="s">
        <v>16</v>
      </c>
      <c r="G14" t="s">
        <v>52</v>
      </c>
      <c r="H14" s="5" t="s">
        <v>15</v>
      </c>
      <c r="I14" s="22" t="s">
        <v>56</v>
      </c>
      <c r="J14" s="38" t="s">
        <v>57</v>
      </c>
      <c r="K14" t="s">
        <v>58</v>
      </c>
      <c r="L14" t="s">
        <v>59</v>
      </c>
      <c r="M14" t="s">
        <v>16</v>
      </c>
      <c r="N14" s="7" t="s">
        <v>52</v>
      </c>
      <c r="O14" t="s">
        <v>15</v>
      </c>
      <c r="P14" s="22" t="s">
        <v>56</v>
      </c>
      <c r="Q14" s="38" t="s">
        <v>57</v>
      </c>
      <c r="R14" t="s">
        <v>58</v>
      </c>
      <c r="S14" t="s">
        <v>59</v>
      </c>
      <c r="T14" t="s">
        <v>16</v>
      </c>
      <c r="U14" s="7" t="s">
        <v>52</v>
      </c>
      <c r="V14" t="s">
        <v>15</v>
      </c>
      <c r="W14" s="22" t="s">
        <v>56</v>
      </c>
      <c r="X14" s="38" t="s">
        <v>57</v>
      </c>
      <c r="Y14" t="s">
        <v>58</v>
      </c>
      <c r="Z14" t="s">
        <v>59</v>
      </c>
      <c r="AA14" t="s">
        <v>16</v>
      </c>
      <c r="AB14" s="7" t="s">
        <v>52</v>
      </c>
    </row>
    <row r="15" spans="1:28" x14ac:dyDescent="0.2">
      <c r="A15" s="1" t="s">
        <v>24</v>
      </c>
      <c r="B15" s="1" t="s">
        <v>4</v>
      </c>
      <c r="C15" s="5" t="str">
        <f>IF(NOT(A15=""),_xlfn.IFNA(VLOOKUP(A15,$E$15:$F$63,2,FALSE),"未检出"),"错检")</f>
        <v>[wrongCutService]</v>
      </c>
      <c r="D15" s="7">
        <v>1</v>
      </c>
      <c r="E15" t="s">
        <v>29</v>
      </c>
      <c r="F15" t="s">
        <v>41</v>
      </c>
      <c r="G15" t="str">
        <f>IFERROR(VLOOKUP(E15,$A$15:$B$63,2,FALSE),"程序错检出")</f>
        <v>wrong cut service</v>
      </c>
      <c r="H15" t="s">
        <v>60</v>
      </c>
      <c r="I15">
        <v>2</v>
      </c>
      <c r="J15">
        <v>1</v>
      </c>
      <c r="K15">
        <f>IF(IFERROR(VLOOKUP(H15,$E$15:$E$999,1,FALSE),0)=0,0,1)</f>
        <v>0</v>
      </c>
      <c r="L15">
        <f t="shared" ref="L15:L18" si="0">K15*0.7+IF(J15=1,I15*0.1,0)</f>
        <v>0.2</v>
      </c>
      <c r="M15" t="str">
        <f>IF(L15&gt;0,"[wrongCutService]","")</f>
        <v>[wrongCutService]</v>
      </c>
      <c r="N15" s="7" t="str">
        <f>IF(M15="[wrongCutService]",IFERROR(VLOOKUP(H15,$A$15:$B$63,2,FALSE),"程序错检出"),"")</f>
        <v>程序错检出</v>
      </c>
      <c r="O15" t="s">
        <v>60</v>
      </c>
      <c r="P15">
        <v>2</v>
      </c>
      <c r="Q15">
        <v>1</v>
      </c>
      <c r="R15">
        <f>IF(IFERROR(VLOOKUP(O15,$E$15:$E$999,1,FALSE),0)=0,0,1)</f>
        <v>0</v>
      </c>
      <c r="S15">
        <f t="shared" ref="S15:S18" si="1">R15*0.7+IF(Q15=1,P15*0.1,0)</f>
        <v>0.2</v>
      </c>
      <c r="T15" t="str">
        <f>IF(S15&gt;0,"[wrongCutService]","")</f>
        <v>[wrongCutService]</v>
      </c>
      <c r="U15" s="7" t="str">
        <f>IF(T15="[wrongCutService]",IFERROR(VLOOKUP(O15,$A$15:$B$63,2,FALSE),"程序错检出"),"")</f>
        <v>程序错检出</v>
      </c>
      <c r="V15" t="s">
        <v>60</v>
      </c>
      <c r="W15">
        <v>2</v>
      </c>
      <c r="X15">
        <v>1</v>
      </c>
      <c r="Y15">
        <f>IF(IFERROR(VLOOKUP(V15,$E$15:$E$999,1,FALSE),0)=0,0,1)</f>
        <v>0</v>
      </c>
      <c r="Z15">
        <f t="shared" ref="Z15:Z18" si="2">Y15*0.7+IF(X15=1,W15*0.1,0)</f>
        <v>0.2</v>
      </c>
      <c r="AA15" t="str">
        <f>IF(Z15&gt;0,"[wrongCutService]","")</f>
        <v>[wrongCutService]</v>
      </c>
      <c r="AB15" s="7" t="str">
        <f>IF(AA15="[wrongCutService]",IFERROR(VLOOKUP(V15,$A$15:$B$63,2,FALSE),"程序错检出"),"")</f>
        <v>程序错检出</v>
      </c>
    </row>
    <row r="16" spans="1:28" x14ac:dyDescent="0.2">
      <c r="A16" s="1"/>
      <c r="B16" s="3"/>
      <c r="C16" s="5" t="str">
        <f>IF(NOT(A16=""),_xlfn.IFNA(VLOOKUP(A16,$E$15:$F$63,2,FALSE),"未检出"),"错检")</f>
        <v>错检</v>
      </c>
      <c r="D16" s="7">
        <v>0</v>
      </c>
      <c r="E16" t="s">
        <v>38</v>
      </c>
      <c r="F16" t="s">
        <v>41</v>
      </c>
      <c r="G16" t="str">
        <f>IFERROR(VLOOKUP(E16,$A$15:$B$63,2,FALSE),"程序错检出")</f>
        <v>程序错检出</v>
      </c>
      <c r="H16" t="s">
        <v>29</v>
      </c>
      <c r="I16">
        <v>2</v>
      </c>
      <c r="J16">
        <v>1</v>
      </c>
      <c r="K16">
        <f t="shared" ref="K16:K18" si="3">IF(IFERROR(VLOOKUP(H16,$E$15:$E$999,1,FALSE),0)=0,0,1)</f>
        <v>1</v>
      </c>
      <c r="L16">
        <f t="shared" si="0"/>
        <v>0.89999999999999991</v>
      </c>
      <c r="M16" t="str">
        <f t="shared" ref="M16:M18" si="4">IF(L16&gt;0,"[wrongCutService]","")</f>
        <v>[wrongCutService]</v>
      </c>
      <c r="N16" s="7" t="str">
        <f t="shared" ref="N16:N18" si="5">IF(M16="[wrongCutService]",IFERROR(VLOOKUP(H16,$A$15:$B$63,2,FALSE),"程序错检出"),"")</f>
        <v>wrong cut service</v>
      </c>
      <c r="O16" t="s">
        <v>29</v>
      </c>
      <c r="P16">
        <v>0</v>
      </c>
      <c r="Q16">
        <v>0</v>
      </c>
      <c r="R16">
        <f t="shared" ref="R16:R18" si="6">IF(IFERROR(VLOOKUP(O16,$E$15:$E$999,1,FALSE),0)=0,0,1)</f>
        <v>1</v>
      </c>
      <c r="S16">
        <f t="shared" si="1"/>
        <v>0.7</v>
      </c>
      <c r="T16" t="str">
        <f t="shared" ref="T16:T18" si="7">IF(S16&gt;0,"[wrongCutService]","")</f>
        <v>[wrongCutService]</v>
      </c>
      <c r="U16" s="7" t="str">
        <f t="shared" ref="U16:U18" si="8">IF(T16="[wrongCutService]",IFERROR(VLOOKUP(O16,$A$15:$B$63,2,FALSE),"程序错检出"),"")</f>
        <v>wrong cut service</v>
      </c>
      <c r="V16" t="s">
        <v>29</v>
      </c>
      <c r="W16">
        <v>0</v>
      </c>
      <c r="X16">
        <v>0</v>
      </c>
      <c r="Y16">
        <f t="shared" ref="Y16:Y18" si="9">IF(IFERROR(VLOOKUP(V16,$E$15:$E$999,1,FALSE),0)=0,0,1)</f>
        <v>1</v>
      </c>
      <c r="Z16">
        <f t="shared" si="2"/>
        <v>0.7</v>
      </c>
      <c r="AA16" t="str">
        <f t="shared" ref="AA16:AA18" si="10">IF(Z16&gt;0,"[wrongCutService]","")</f>
        <v>[wrongCutService]</v>
      </c>
      <c r="AB16" s="7" t="str">
        <f t="shared" ref="AB16:AB18" si="11">IF(AA16="[wrongCutService]",IFERROR(VLOOKUP(V16,$A$15:$B$63,2,FALSE),"程序错检出"),"")</f>
        <v>wrong cut service</v>
      </c>
    </row>
    <row r="17" spans="1:28" x14ac:dyDescent="0.2">
      <c r="A17" s="1"/>
      <c r="B17" s="4"/>
      <c r="H17" t="s">
        <v>61</v>
      </c>
      <c r="I17">
        <v>1</v>
      </c>
      <c r="J17">
        <v>0</v>
      </c>
      <c r="K17">
        <f t="shared" si="3"/>
        <v>0</v>
      </c>
      <c r="L17">
        <f t="shared" si="0"/>
        <v>0</v>
      </c>
      <c r="M17" t="str">
        <f t="shared" si="4"/>
        <v/>
      </c>
      <c r="N17" s="7" t="str">
        <f t="shared" si="5"/>
        <v/>
      </c>
      <c r="O17" t="s">
        <v>61</v>
      </c>
      <c r="P17">
        <v>0</v>
      </c>
      <c r="Q17">
        <v>0</v>
      </c>
      <c r="R17">
        <f t="shared" si="6"/>
        <v>0</v>
      </c>
      <c r="S17">
        <f t="shared" si="1"/>
        <v>0</v>
      </c>
      <c r="T17" t="str">
        <f t="shared" si="7"/>
        <v/>
      </c>
      <c r="U17" s="7" t="str">
        <f t="shared" si="8"/>
        <v/>
      </c>
      <c r="V17" t="s">
        <v>61</v>
      </c>
      <c r="W17">
        <v>0</v>
      </c>
      <c r="X17">
        <v>0</v>
      </c>
      <c r="Y17">
        <f t="shared" si="9"/>
        <v>0</v>
      </c>
      <c r="Z17">
        <f t="shared" si="2"/>
        <v>0</v>
      </c>
      <c r="AA17" t="str">
        <f t="shared" si="10"/>
        <v/>
      </c>
      <c r="AB17" s="7" t="str">
        <f t="shared" si="11"/>
        <v/>
      </c>
    </row>
    <row r="18" spans="1:28" x14ac:dyDescent="0.2">
      <c r="A18" s="1"/>
      <c r="B18" s="3"/>
      <c r="H18" t="s">
        <v>38</v>
      </c>
      <c r="I18">
        <v>2</v>
      </c>
      <c r="J18">
        <v>1</v>
      </c>
      <c r="K18">
        <f t="shared" si="3"/>
        <v>1</v>
      </c>
      <c r="L18">
        <f t="shared" si="0"/>
        <v>0.89999999999999991</v>
      </c>
      <c r="M18" t="str">
        <f t="shared" si="4"/>
        <v>[wrongCutService]</v>
      </c>
      <c r="N18" s="7" t="str">
        <f t="shared" si="5"/>
        <v>程序错检出</v>
      </c>
      <c r="O18" t="s">
        <v>38</v>
      </c>
      <c r="P18">
        <v>1</v>
      </c>
      <c r="Q18">
        <v>0</v>
      </c>
      <c r="R18">
        <f t="shared" si="6"/>
        <v>1</v>
      </c>
      <c r="S18">
        <f t="shared" si="1"/>
        <v>0.7</v>
      </c>
      <c r="T18" t="str">
        <f t="shared" si="7"/>
        <v>[wrongCutService]</v>
      </c>
      <c r="U18" s="7" t="str">
        <f t="shared" si="8"/>
        <v>程序错检出</v>
      </c>
      <c r="V18" t="s">
        <v>38</v>
      </c>
      <c r="W18">
        <v>1</v>
      </c>
      <c r="X18">
        <v>0</v>
      </c>
      <c r="Y18">
        <f t="shared" si="9"/>
        <v>1</v>
      </c>
      <c r="Z18">
        <f t="shared" si="2"/>
        <v>0.7</v>
      </c>
      <c r="AA18" t="str">
        <f t="shared" si="10"/>
        <v>[wrongCutService]</v>
      </c>
      <c r="AB18" s="7" t="str">
        <f t="shared" si="11"/>
        <v>程序错检出</v>
      </c>
    </row>
    <row r="19" spans="1:28" x14ac:dyDescent="0.2">
      <c r="A19" s="1"/>
      <c r="B19" s="3"/>
      <c r="U19" s="7"/>
      <c r="AB19" s="7"/>
    </row>
    <row r="20" spans="1:28" x14ac:dyDescent="0.2">
      <c r="A20" s="1"/>
      <c r="B20" s="3"/>
      <c r="U20" s="7"/>
      <c r="AB20" s="7"/>
    </row>
    <row r="21" spans="1:28" x14ac:dyDescent="0.2">
      <c r="A21" s="1"/>
      <c r="B21" s="3"/>
      <c r="U21" s="7"/>
      <c r="AB21" s="7"/>
    </row>
    <row r="22" spans="1:28" x14ac:dyDescent="0.2">
      <c r="A22" s="1"/>
      <c r="B22" s="3"/>
      <c r="U22" s="7"/>
      <c r="AB22" s="7"/>
    </row>
    <row r="23" spans="1:28" x14ac:dyDescent="0.2">
      <c r="A23" s="1"/>
      <c r="B23" s="3"/>
      <c r="U23" s="7"/>
      <c r="AB23" s="7"/>
    </row>
    <row r="24" spans="1:28" x14ac:dyDescent="0.2">
      <c r="A24" s="1"/>
      <c r="B24" s="4"/>
      <c r="U24" s="7"/>
      <c r="AB24" s="7"/>
    </row>
    <row r="25" spans="1:28" x14ac:dyDescent="0.2">
      <c r="A25" s="1"/>
      <c r="B25" s="4"/>
      <c r="U25" s="7"/>
      <c r="AB25" s="7"/>
    </row>
    <row r="26" spans="1:28" x14ac:dyDescent="0.2">
      <c r="A26" s="1"/>
      <c r="B26" s="4"/>
      <c r="U26" s="7"/>
      <c r="AB26" s="7"/>
    </row>
    <row r="27" spans="1:28" x14ac:dyDescent="0.2">
      <c r="A27" s="1"/>
      <c r="B27" s="4"/>
      <c r="U27" s="7"/>
      <c r="AB27" s="7"/>
    </row>
    <row r="28" spans="1:28" x14ac:dyDescent="0.2">
      <c r="A28" s="1"/>
      <c r="B28" s="3"/>
      <c r="U28" s="7"/>
      <c r="AB28" s="7"/>
    </row>
    <row r="29" spans="1:28" x14ac:dyDescent="0.2">
      <c r="A29" s="1"/>
      <c r="B29" s="3"/>
      <c r="U29" s="7"/>
      <c r="AB29" s="7"/>
    </row>
    <row r="30" spans="1:28" x14ac:dyDescent="0.2">
      <c r="A30" s="1"/>
      <c r="B30" s="3"/>
    </row>
    <row r="31" spans="1:28" x14ac:dyDescent="0.2">
      <c r="A31" s="1"/>
      <c r="B31" s="3"/>
    </row>
  </sheetData>
  <mergeCells count="7">
    <mergeCell ref="H13:N13"/>
    <mergeCell ref="O13:U13"/>
    <mergeCell ref="V13:AB13"/>
    <mergeCell ref="A12:B12"/>
    <mergeCell ref="C12:D12"/>
    <mergeCell ref="E12:F12"/>
    <mergeCell ref="E13:G13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86EA2-C30F-454B-8B10-0D1FD55708FA}">
  <dimension ref="A1:I72"/>
  <sheetViews>
    <sheetView workbookViewId="0">
      <selection activeCell="F20" sqref="F20:H28"/>
    </sheetView>
  </sheetViews>
  <sheetFormatPr defaultRowHeight="14.25" x14ac:dyDescent="0.2"/>
  <cols>
    <col min="1" max="1" width="26.25" bestFit="1" customWidth="1"/>
    <col min="2" max="2" width="53.375" bestFit="1" customWidth="1"/>
    <col min="3" max="3" width="31.625" bestFit="1" customWidth="1"/>
    <col min="4" max="4" width="26.5" style="5" bestFit="1" customWidth="1"/>
    <col min="5" max="5" width="9" style="18" bestFit="1" customWidth="1"/>
    <col min="6" max="6" width="17.125" style="12" bestFit="1" customWidth="1"/>
    <col min="7" max="7" width="88.5" bestFit="1" customWidth="1"/>
    <col min="8" max="8" width="31.125" bestFit="1" customWidth="1"/>
  </cols>
  <sheetData>
    <row r="1" spans="1:8" x14ac:dyDescent="0.2">
      <c r="A1" t="s">
        <v>42</v>
      </c>
      <c r="B1">
        <v>27</v>
      </c>
      <c r="C1" t="s">
        <v>12</v>
      </c>
      <c r="D1">
        <v>4</v>
      </c>
      <c r="E1" s="22"/>
      <c r="F1"/>
    </row>
    <row r="2" spans="1:8" x14ac:dyDescent="0.2">
      <c r="D2"/>
      <c r="E2" s="38"/>
      <c r="F2"/>
    </row>
    <row r="3" spans="1:8" x14ac:dyDescent="0.2">
      <c r="A3" t="s">
        <v>13</v>
      </c>
      <c r="B3">
        <f>COUNTA($H$20:$H$254)</f>
        <v>9</v>
      </c>
      <c r="D3"/>
      <c r="E3" s="22"/>
      <c r="F3"/>
    </row>
    <row r="4" spans="1:8" x14ac:dyDescent="0.2">
      <c r="A4" t="s">
        <v>20</v>
      </c>
      <c r="B4">
        <f>COUNTIF(E20:E236,1)</f>
        <v>4</v>
      </c>
      <c r="D4"/>
      <c r="E4" s="22"/>
      <c r="F4"/>
    </row>
    <row r="5" spans="1:8" x14ac:dyDescent="0.2">
      <c r="A5" t="s">
        <v>49</v>
      </c>
      <c r="B5">
        <f>COUNTIF(D20:D236,"程序未检出")</f>
        <v>0</v>
      </c>
      <c r="D5"/>
      <c r="E5" s="28"/>
      <c r="F5" s="34"/>
    </row>
    <row r="6" spans="1:8" x14ac:dyDescent="0.2">
      <c r="A6" t="s">
        <v>22</v>
      </c>
      <c r="B6">
        <f>COUNTIF(I20:I237,"程序错检出")</f>
        <v>5</v>
      </c>
      <c r="D6"/>
      <c r="E6" s="28"/>
      <c r="F6" s="34"/>
    </row>
    <row r="7" spans="1:8" x14ac:dyDescent="0.2">
      <c r="D7"/>
      <c r="E7" s="25"/>
      <c r="F7" s="24"/>
      <c r="G7" s="25"/>
      <c r="H7" s="27"/>
    </row>
    <row r="8" spans="1:8" x14ac:dyDescent="0.2">
      <c r="D8"/>
      <c r="E8" s="25"/>
      <c r="F8" s="24"/>
      <c r="G8" s="25"/>
      <c r="H8" s="27"/>
    </row>
    <row r="9" spans="1:8" x14ac:dyDescent="0.2">
      <c r="A9" t="s">
        <v>43</v>
      </c>
      <c r="B9" s="34">
        <f>B4/B3</f>
        <v>0.44444444444444442</v>
      </c>
      <c r="C9" t="s">
        <v>44</v>
      </c>
      <c r="D9"/>
      <c r="E9" s="30"/>
      <c r="F9" s="30"/>
      <c r="G9" s="24"/>
      <c r="H9" s="27"/>
    </row>
    <row r="10" spans="1:8" x14ac:dyDescent="0.2">
      <c r="A10" t="s">
        <v>14</v>
      </c>
      <c r="B10" s="34">
        <f>B4/D1</f>
        <v>1</v>
      </c>
      <c r="C10" t="s">
        <v>45</v>
      </c>
      <c r="D10" s="25"/>
      <c r="E10" s="30"/>
      <c r="F10" s="24"/>
      <c r="G10" s="25"/>
      <c r="H10" s="27"/>
    </row>
    <row r="11" spans="1:8" x14ac:dyDescent="0.2">
      <c r="A11" t="s">
        <v>46</v>
      </c>
      <c r="B11" s="34">
        <f>(B1-B6)/B1</f>
        <v>0.81481481481481477</v>
      </c>
      <c r="C11" s="29" t="s">
        <v>47</v>
      </c>
      <c r="D11" s="25"/>
      <c r="E11" s="25"/>
      <c r="F11" s="24"/>
      <c r="G11" s="25"/>
      <c r="H11" s="27"/>
    </row>
    <row r="12" spans="1:8" x14ac:dyDescent="0.2">
      <c r="A12" s="24"/>
      <c r="B12" s="24"/>
      <c r="C12" s="24"/>
      <c r="D12" s="25"/>
      <c r="E12" s="30"/>
      <c r="F12" s="30"/>
      <c r="G12" s="24"/>
      <c r="H12" s="27"/>
    </row>
    <row r="13" spans="1:8" x14ac:dyDescent="0.2">
      <c r="D13" s="24"/>
      <c r="E13" s="25"/>
      <c r="F13" s="24"/>
      <c r="G13" s="25"/>
      <c r="H13" s="27"/>
    </row>
    <row r="14" spans="1:8" x14ac:dyDescent="0.2">
      <c r="A14" s="24"/>
      <c r="B14" s="24"/>
      <c r="C14" s="24"/>
      <c r="D14" s="25"/>
      <c r="E14" s="30"/>
      <c r="F14" s="24"/>
      <c r="G14" s="25"/>
      <c r="H14" s="27"/>
    </row>
    <row r="15" spans="1:8" x14ac:dyDescent="0.2">
      <c r="A15" s="24"/>
      <c r="B15" s="24"/>
      <c r="C15" s="24"/>
      <c r="D15" s="25"/>
      <c r="E15" s="26"/>
      <c r="F15" s="30"/>
      <c r="G15" s="24"/>
      <c r="H15" s="27"/>
    </row>
    <row r="16" spans="1:8" x14ac:dyDescent="0.2">
      <c r="B16" s="23"/>
      <c r="C16" s="23"/>
      <c r="D16" s="13"/>
      <c r="E16" s="16"/>
      <c r="F16" s="13"/>
      <c r="G16" s="23"/>
      <c r="H16" s="23"/>
    </row>
    <row r="17" spans="1:9" x14ac:dyDescent="0.2">
      <c r="C17" s="23"/>
      <c r="D17" s="13"/>
      <c r="E17" s="16"/>
      <c r="F17" s="13"/>
      <c r="G17" s="23"/>
      <c r="H17" s="23"/>
    </row>
    <row r="18" spans="1:9" s="15" customFormat="1" x14ac:dyDescent="0.2">
      <c r="A18" s="43" t="s">
        <v>9</v>
      </c>
      <c r="B18" s="43"/>
      <c r="C18" s="43"/>
      <c r="D18" s="44" t="s">
        <v>21</v>
      </c>
      <c r="E18" s="45"/>
      <c r="F18" s="44" t="s">
        <v>6</v>
      </c>
      <c r="G18" s="43"/>
      <c r="H18" s="43"/>
    </row>
    <row r="19" spans="1:9" x14ac:dyDescent="0.2">
      <c r="A19" s="1" t="s">
        <v>3</v>
      </c>
      <c r="B19" s="1" t="s">
        <v>1</v>
      </c>
      <c r="C19" s="1" t="s">
        <v>2</v>
      </c>
      <c r="D19" s="6" t="s">
        <v>6</v>
      </c>
      <c r="E19" s="17" t="s">
        <v>11</v>
      </c>
      <c r="F19" s="14" t="s">
        <v>3</v>
      </c>
      <c r="G19" t="s">
        <v>7</v>
      </c>
      <c r="H19" t="s">
        <v>8</v>
      </c>
    </row>
    <row r="20" spans="1:9" x14ac:dyDescent="0.2">
      <c r="A20" s="1" t="s">
        <v>24</v>
      </c>
      <c r="B20" s="1" t="s">
        <v>25</v>
      </c>
      <c r="C20" s="1" t="s">
        <v>0</v>
      </c>
      <c r="D20" s="5" t="str">
        <f>IF(NOT(B20=""),_xlfn.IFNA(VLOOKUP(B20,$G$20:$H$1008,2,FALSE),"未检出"),"错检")</f>
        <v>[wrongCutInterfaceInService]</v>
      </c>
      <c r="E20" s="18">
        <v>1</v>
      </c>
      <c r="F20" s="12" t="s">
        <v>29</v>
      </c>
      <c r="G20" t="s">
        <v>30</v>
      </c>
      <c r="H20" t="s">
        <v>23</v>
      </c>
      <c r="I20" t="str">
        <f>IFERROR(VLOOKUP(G20,$B$20:$C$999,2,FALSE),"程序错检出")</f>
        <v>wrong cut interface</v>
      </c>
    </row>
    <row r="21" spans="1:9" x14ac:dyDescent="0.2">
      <c r="A21" s="1" t="s">
        <v>24</v>
      </c>
      <c r="B21" s="1" t="s">
        <v>26</v>
      </c>
      <c r="C21" s="1" t="s">
        <v>0</v>
      </c>
      <c r="D21" s="5" t="str">
        <f t="shared" ref="D21:D23" si="0">IF(NOT(B21=""),_xlfn.IFNA(VLOOKUP(B21,$G$20:$H$1008,2,FALSE),""),"错检")</f>
        <v>[wrongCutInterfaceInService]</v>
      </c>
      <c r="E21" s="18">
        <v>1</v>
      </c>
      <c r="F21" s="12" t="s">
        <v>29</v>
      </c>
      <c r="G21" t="s">
        <v>31</v>
      </c>
      <c r="H21" t="s">
        <v>23</v>
      </c>
      <c r="I21" t="str">
        <f t="shared" ref="I21:I28" si="1">IFERROR(VLOOKUP(G21,$B$20:$C$999,2,FALSE),"程序错检出")</f>
        <v>wrong cut interface</v>
      </c>
    </row>
    <row r="22" spans="1:9" x14ac:dyDescent="0.2">
      <c r="A22" s="1" t="s">
        <v>24</v>
      </c>
      <c r="B22" s="1" t="s">
        <v>27</v>
      </c>
      <c r="C22" s="1" t="s">
        <v>0</v>
      </c>
      <c r="D22" s="5" t="str">
        <f t="shared" si="0"/>
        <v>[wrongCutInterfaceInService]</v>
      </c>
      <c r="E22" s="18">
        <v>1</v>
      </c>
      <c r="F22" s="12" t="s">
        <v>29</v>
      </c>
      <c r="G22" t="s">
        <v>32</v>
      </c>
      <c r="H22" t="s">
        <v>23</v>
      </c>
      <c r="I22" t="str">
        <f t="shared" si="1"/>
        <v>程序错检出</v>
      </c>
    </row>
    <row r="23" spans="1:9" x14ac:dyDescent="0.2">
      <c r="A23" s="1" t="s">
        <v>24</v>
      </c>
      <c r="B23" s="1" t="s">
        <v>28</v>
      </c>
      <c r="C23" s="1" t="s">
        <v>0</v>
      </c>
      <c r="D23" s="5" t="str">
        <f t="shared" si="0"/>
        <v>[wrongCutInterfaceInService]</v>
      </c>
      <c r="E23" s="18">
        <v>1</v>
      </c>
      <c r="F23" s="12" t="s">
        <v>29</v>
      </c>
      <c r="G23" t="s">
        <v>33</v>
      </c>
      <c r="H23" t="s">
        <v>23</v>
      </c>
      <c r="I23" t="str">
        <f t="shared" si="1"/>
        <v>程序错检出</v>
      </c>
    </row>
    <row r="24" spans="1:9" x14ac:dyDescent="0.2">
      <c r="A24" s="1"/>
      <c r="B24" s="1"/>
      <c r="C24" s="1"/>
      <c r="F24" s="12" t="s">
        <v>29</v>
      </c>
      <c r="G24" t="s">
        <v>34</v>
      </c>
      <c r="H24" t="s">
        <v>23</v>
      </c>
      <c r="I24" t="str">
        <f t="shared" si="1"/>
        <v>程序错检出</v>
      </c>
    </row>
    <row r="25" spans="1:9" x14ac:dyDescent="0.2">
      <c r="A25" s="1"/>
      <c r="B25" s="1"/>
      <c r="C25" s="1"/>
      <c r="F25" s="12" t="s">
        <v>29</v>
      </c>
      <c r="G25" t="s">
        <v>35</v>
      </c>
      <c r="H25" t="s">
        <v>23</v>
      </c>
      <c r="I25" t="str">
        <f t="shared" si="1"/>
        <v>wrong cut interface</v>
      </c>
    </row>
    <row r="26" spans="1:9" x14ac:dyDescent="0.2">
      <c r="A26" s="1"/>
      <c r="B26" s="1"/>
      <c r="C26" s="1"/>
      <c r="F26" s="12" t="s">
        <v>29</v>
      </c>
      <c r="G26" t="s">
        <v>37</v>
      </c>
      <c r="H26" t="s">
        <v>23</v>
      </c>
      <c r="I26" t="str">
        <f t="shared" si="1"/>
        <v>wrong cut interface</v>
      </c>
    </row>
    <row r="27" spans="1:9" x14ac:dyDescent="0.2">
      <c r="A27" s="1"/>
      <c r="B27" s="1"/>
      <c r="C27" s="1"/>
      <c r="F27" s="12" t="s">
        <v>38</v>
      </c>
      <c r="G27" t="s">
        <v>39</v>
      </c>
      <c r="H27" t="s">
        <v>23</v>
      </c>
      <c r="I27" t="str">
        <f t="shared" si="1"/>
        <v>程序错检出</v>
      </c>
    </row>
    <row r="28" spans="1:9" x14ac:dyDescent="0.2">
      <c r="A28" s="1"/>
      <c r="B28" s="1"/>
      <c r="C28" s="1"/>
      <c r="F28" s="12" t="s">
        <v>38</v>
      </c>
      <c r="G28" t="s">
        <v>40</v>
      </c>
      <c r="H28" t="s">
        <v>23</v>
      </c>
      <c r="I28" t="str">
        <f t="shared" si="1"/>
        <v>程序错检出</v>
      </c>
    </row>
    <row r="29" spans="1:9" x14ac:dyDescent="0.2">
      <c r="A29" s="1"/>
      <c r="B29" s="1"/>
      <c r="C29" s="1"/>
    </row>
    <row r="30" spans="1:9" x14ac:dyDescent="0.2">
      <c r="A30" s="1"/>
      <c r="B30" s="1"/>
      <c r="C30" s="1"/>
    </row>
    <row r="31" spans="1:9" x14ac:dyDescent="0.2">
      <c r="A31" s="1"/>
      <c r="B31" s="1"/>
      <c r="C31" s="2"/>
    </row>
    <row r="32" spans="1:9" x14ac:dyDescent="0.2">
      <c r="A32" s="1"/>
      <c r="B32" s="1"/>
      <c r="C32" s="2"/>
    </row>
    <row r="33" spans="1:3" x14ac:dyDescent="0.2">
      <c r="A33" s="1"/>
      <c r="B33" s="1"/>
      <c r="C33" s="1"/>
    </row>
    <row r="34" spans="1:3" x14ac:dyDescent="0.2">
      <c r="A34" s="1"/>
      <c r="B34" s="1"/>
      <c r="C34" s="1"/>
    </row>
    <row r="35" spans="1:3" x14ac:dyDescent="0.2">
      <c r="A35" s="1"/>
      <c r="B35" s="1"/>
      <c r="C35" s="1"/>
    </row>
    <row r="36" spans="1:3" x14ac:dyDescent="0.2">
      <c r="A36" s="1"/>
      <c r="B36" s="1"/>
      <c r="C36" s="2"/>
    </row>
    <row r="37" spans="1:3" x14ac:dyDescent="0.2">
      <c r="A37" s="1"/>
      <c r="B37" s="1"/>
      <c r="C37" s="2"/>
    </row>
    <row r="38" spans="1:3" x14ac:dyDescent="0.2">
      <c r="A38" s="1"/>
      <c r="B38" s="1"/>
      <c r="C38" s="1"/>
    </row>
    <row r="39" spans="1:3" x14ac:dyDescent="0.2">
      <c r="A39" s="1"/>
      <c r="B39" s="1"/>
      <c r="C39" s="1"/>
    </row>
    <row r="40" spans="1:3" x14ac:dyDescent="0.2">
      <c r="A40" s="1"/>
      <c r="B40" s="1"/>
      <c r="C40" s="1"/>
    </row>
    <row r="41" spans="1:3" x14ac:dyDescent="0.2">
      <c r="A41" s="1"/>
      <c r="B41" s="1"/>
      <c r="C41" s="1"/>
    </row>
    <row r="42" spans="1:3" x14ac:dyDescent="0.2">
      <c r="A42" s="1"/>
      <c r="B42" s="1"/>
      <c r="C42" s="1"/>
    </row>
    <row r="43" spans="1:3" x14ac:dyDescent="0.2">
      <c r="A43" s="1"/>
      <c r="B43" s="1"/>
      <c r="C43" s="1"/>
    </row>
    <row r="44" spans="1:3" x14ac:dyDescent="0.2">
      <c r="A44" s="1"/>
      <c r="B44" s="1"/>
      <c r="C44" s="1"/>
    </row>
    <row r="45" spans="1:3" x14ac:dyDescent="0.2">
      <c r="A45" s="1"/>
      <c r="B45" s="1"/>
      <c r="C45" s="1"/>
    </row>
    <row r="46" spans="1:3" x14ac:dyDescent="0.2">
      <c r="A46" s="1"/>
      <c r="B46" s="1"/>
      <c r="C46" s="1"/>
    </row>
    <row r="47" spans="1:3" x14ac:dyDescent="0.2">
      <c r="A47" s="1"/>
      <c r="B47" s="1"/>
      <c r="C47" s="1"/>
    </row>
    <row r="48" spans="1:3" x14ac:dyDescent="0.2">
      <c r="A48" s="1"/>
      <c r="B48" s="1"/>
      <c r="C48" s="1"/>
    </row>
    <row r="49" spans="1:3" x14ac:dyDescent="0.2">
      <c r="A49" s="1"/>
      <c r="B49" s="1"/>
      <c r="C49" s="1"/>
    </row>
    <row r="50" spans="1:3" x14ac:dyDescent="0.2">
      <c r="A50" s="1"/>
      <c r="B50" s="1"/>
      <c r="C50" s="1"/>
    </row>
    <row r="51" spans="1:3" x14ac:dyDescent="0.2">
      <c r="A51" s="1"/>
      <c r="B51" s="1"/>
      <c r="C51" s="1"/>
    </row>
    <row r="52" spans="1:3" x14ac:dyDescent="0.2">
      <c r="A52" s="1"/>
      <c r="B52" s="1"/>
      <c r="C52" s="1"/>
    </row>
    <row r="53" spans="1:3" x14ac:dyDescent="0.2">
      <c r="A53" s="1"/>
      <c r="B53" s="1"/>
      <c r="C53" s="1"/>
    </row>
    <row r="54" spans="1:3" x14ac:dyDescent="0.2">
      <c r="A54" s="1"/>
      <c r="B54" s="1"/>
      <c r="C54" s="1"/>
    </row>
    <row r="55" spans="1:3" x14ac:dyDescent="0.2">
      <c r="A55" s="1"/>
      <c r="B55" s="1"/>
      <c r="C55" s="1"/>
    </row>
    <row r="56" spans="1:3" x14ac:dyDescent="0.2">
      <c r="A56" s="1"/>
      <c r="B56" s="1"/>
      <c r="C56" s="1"/>
    </row>
    <row r="57" spans="1:3" x14ac:dyDescent="0.2">
      <c r="A57" s="1"/>
      <c r="B57" s="1"/>
      <c r="C57" s="1"/>
    </row>
    <row r="58" spans="1:3" x14ac:dyDescent="0.2">
      <c r="A58" s="1"/>
      <c r="B58" s="1"/>
      <c r="C58" s="1"/>
    </row>
    <row r="59" spans="1:3" x14ac:dyDescent="0.2">
      <c r="A59" s="1"/>
      <c r="B59" s="1"/>
      <c r="C59" s="1"/>
    </row>
    <row r="60" spans="1:3" x14ac:dyDescent="0.2">
      <c r="A60" s="1"/>
      <c r="B60" s="1"/>
      <c r="C60" s="1"/>
    </row>
    <row r="61" spans="1:3" x14ac:dyDescent="0.2">
      <c r="A61" s="1"/>
      <c r="B61" s="1"/>
      <c r="C61" s="1"/>
    </row>
    <row r="62" spans="1:3" x14ac:dyDescent="0.2">
      <c r="A62" s="1"/>
      <c r="B62" s="1"/>
      <c r="C62" s="1"/>
    </row>
    <row r="63" spans="1:3" x14ac:dyDescent="0.2">
      <c r="A63" s="1"/>
      <c r="B63" s="1"/>
      <c r="C63" s="1"/>
    </row>
    <row r="64" spans="1:3" x14ac:dyDescent="0.2">
      <c r="A64" s="1"/>
      <c r="B64" s="1"/>
      <c r="C64" s="1"/>
    </row>
    <row r="65" spans="1:7" x14ac:dyDescent="0.2">
      <c r="A65" s="1"/>
      <c r="B65" s="1"/>
      <c r="C65" s="1"/>
    </row>
    <row r="66" spans="1:7" x14ac:dyDescent="0.2">
      <c r="A66" s="1"/>
      <c r="B66" s="1"/>
      <c r="C66" s="1"/>
    </row>
    <row r="67" spans="1:7" x14ac:dyDescent="0.2">
      <c r="A67" s="1"/>
      <c r="B67" s="1"/>
      <c r="C67" s="1"/>
      <c r="G67" s="1"/>
    </row>
    <row r="68" spans="1:7" x14ac:dyDescent="0.2">
      <c r="A68" s="1"/>
      <c r="B68" s="1"/>
      <c r="C68" s="1"/>
    </row>
    <row r="69" spans="1:7" x14ac:dyDescent="0.2">
      <c r="A69" s="1"/>
      <c r="B69" s="1"/>
      <c r="C69" s="1"/>
    </row>
    <row r="70" spans="1:7" x14ac:dyDescent="0.2">
      <c r="A70" s="1"/>
      <c r="B70" s="1"/>
      <c r="C70" s="1"/>
    </row>
    <row r="71" spans="1:7" x14ac:dyDescent="0.2">
      <c r="A71" s="1"/>
      <c r="B71" s="1"/>
      <c r="C71" s="1"/>
    </row>
    <row r="72" spans="1:7" x14ac:dyDescent="0.2">
      <c r="A72" s="1"/>
      <c r="B72" s="1"/>
      <c r="C72" s="1"/>
    </row>
  </sheetData>
  <mergeCells count="3">
    <mergeCell ref="A18:C18"/>
    <mergeCell ref="D18:E18"/>
    <mergeCell ref="F18:H1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接口异味（节点增强+类型推导）</vt:lpstr>
      <vt:lpstr>微服务异味（节点增强+类型推导）</vt:lpstr>
      <vt:lpstr>接口异味（单节点增强 ）</vt:lpstr>
      <vt:lpstr>微服务异味（单节点增强）</vt:lpstr>
      <vt:lpstr>接口异味（词频+类型推导)</vt:lpstr>
      <vt:lpstr>微服务异味（词频+类型推导)</vt:lpstr>
      <vt:lpstr>接口异味（单词频) </vt:lpstr>
      <vt:lpstr>微服务异味（单词频)</vt:lpstr>
      <vt:lpstr>接口异味（仅tf-idf)  </vt:lpstr>
      <vt:lpstr>微服务异味（仅tf-idf)</vt:lpstr>
      <vt:lpstr>接口异味（tf-idf + 类型推导)  </vt:lpstr>
      <vt:lpstr>微服务异味（tf-idf + 类型推导)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kimbobo</dc:creator>
  <cp:lastModifiedBy>宝清 金</cp:lastModifiedBy>
  <dcterms:created xsi:type="dcterms:W3CDTF">2015-06-05T18:19:34Z</dcterms:created>
  <dcterms:modified xsi:type="dcterms:W3CDTF">2023-12-14T07:04:42Z</dcterms:modified>
</cp:coreProperties>
</file>