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franca\Dev\SimuCam_Development\FPGA_Developments\COM_Module_v1_5\References\"/>
    </mc:Choice>
  </mc:AlternateContent>
  <xr:revisionPtr revIDLastSave="0" documentId="13_ncr:1_{79B18EB6-BF46-45AE-AE61-F7CA998B1211}" xr6:coauthVersionLast="40" xr6:coauthVersionMax="40" xr10:uidLastSave="{00000000-0000-0000-0000-000000000000}"/>
  <bookViews>
    <workbookView xWindow="0" yWindow="0" windowWidth="28800" windowHeight="11628" xr2:uid="{00000000-000D-0000-FFFF-FFFF00000000}"/>
  </bookViews>
  <sheets>
    <sheet name="AVS COMM Registers Named" sheetId="1" r:id="rId1"/>
    <sheet name="AVS COMM Registers" sheetId="17" r:id="rId2"/>
    <sheet name="AVS COMM Registers TABLE" sheetId="13" r:id="rId3"/>
    <sheet name="NIOS defines" sheetId="19" r:id="rId4"/>
    <sheet name="Register VHDL Types" sheetId="14" r:id="rId5"/>
    <sheet name="Register VHDL Types TABLE" sheetId="18" r:id="rId6"/>
    <sheet name="Register VHDL RMAP RD Case" sheetId="15" r:id="rId7"/>
    <sheet name="Register VHDL RMAP WR Case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3" l="1"/>
  <c r="G4" i="13"/>
  <c r="K3" i="13" l="1"/>
  <c r="J3" i="13"/>
  <c r="O22" i="19" l="1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3" i="19"/>
  <c r="L103" i="19"/>
  <c r="L102" i="19"/>
  <c r="L100" i="19"/>
  <c r="L99" i="19"/>
  <c r="L97" i="19"/>
  <c r="L96" i="19"/>
  <c r="L95" i="19"/>
  <c r="M95" i="19" s="1"/>
  <c r="L94" i="19"/>
  <c r="L92" i="19"/>
  <c r="L90" i="19"/>
  <c r="L88" i="19"/>
  <c r="M88" i="19" s="1"/>
  <c r="L86" i="19"/>
  <c r="L85" i="19"/>
  <c r="L83" i="19"/>
  <c r="L82" i="19"/>
  <c r="L80" i="19"/>
  <c r="L79" i="19"/>
  <c r="L77" i="19"/>
  <c r="L75" i="19"/>
  <c r="L74" i="19"/>
  <c r="L72" i="19"/>
  <c r="M72" i="19" s="1"/>
  <c r="L71" i="19"/>
  <c r="L69" i="19"/>
  <c r="L67" i="19"/>
  <c r="L65" i="19"/>
  <c r="L64" i="19"/>
  <c r="L63" i="19"/>
  <c r="M63" i="19" s="1"/>
  <c r="L62" i="19"/>
  <c r="L61" i="19"/>
  <c r="L60" i="19"/>
  <c r="L59" i="19"/>
  <c r="M59" i="19" s="1"/>
  <c r="L58" i="19"/>
  <c r="M58" i="19" s="1"/>
  <c r="L57" i="19"/>
  <c r="L56" i="19"/>
  <c r="M56" i="19" s="1"/>
  <c r="L55" i="19"/>
  <c r="L54" i="19"/>
  <c r="L53" i="19"/>
  <c r="L52" i="19"/>
  <c r="M52" i="19" s="1"/>
  <c r="L50" i="19"/>
  <c r="L49" i="19"/>
  <c r="L47" i="19"/>
  <c r="M47" i="19" s="1"/>
  <c r="L46" i="19"/>
  <c r="L44" i="19"/>
  <c r="L43" i="19"/>
  <c r="L42" i="19"/>
  <c r="L41" i="19"/>
  <c r="L39" i="19"/>
  <c r="M39" i="19" s="1"/>
  <c r="L38" i="19"/>
  <c r="M38" i="19" s="1"/>
  <c r="M37" i="19"/>
  <c r="L37" i="19"/>
  <c r="L35" i="19"/>
  <c r="L34" i="19"/>
  <c r="L33" i="19"/>
  <c r="M33" i="19" s="1"/>
  <c r="L32" i="19"/>
  <c r="L31" i="19"/>
  <c r="L30" i="19"/>
  <c r="L29" i="19"/>
  <c r="L28" i="19"/>
  <c r="M28" i="19" s="1"/>
  <c r="L27" i="19"/>
  <c r="L26" i="19"/>
  <c r="L25" i="19"/>
  <c r="M25" i="19" s="1"/>
  <c r="F36" i="19"/>
  <c r="F37" i="19"/>
  <c r="O37" i="19" s="1"/>
  <c r="F38" i="19"/>
  <c r="O38" i="19" s="1"/>
  <c r="F39" i="19"/>
  <c r="O39" i="19" s="1"/>
  <c r="F40" i="19"/>
  <c r="F41" i="19"/>
  <c r="O41" i="19" s="1"/>
  <c r="F42" i="19"/>
  <c r="O42" i="19" s="1"/>
  <c r="F43" i="19"/>
  <c r="O43" i="19" s="1"/>
  <c r="F44" i="19"/>
  <c r="O44" i="19" s="1"/>
  <c r="F45" i="19"/>
  <c r="F46" i="19"/>
  <c r="O46" i="19" s="1"/>
  <c r="F47" i="19"/>
  <c r="O47" i="19" s="1"/>
  <c r="F48" i="19"/>
  <c r="F49" i="19"/>
  <c r="O49" i="19" s="1"/>
  <c r="F50" i="19"/>
  <c r="O50" i="19" s="1"/>
  <c r="F51" i="19"/>
  <c r="F52" i="19"/>
  <c r="O52" i="19" s="1"/>
  <c r="F53" i="19"/>
  <c r="O53" i="19" s="1"/>
  <c r="F54" i="19"/>
  <c r="O54" i="19" s="1"/>
  <c r="F55" i="19"/>
  <c r="O55" i="19" s="1"/>
  <c r="F56" i="19"/>
  <c r="O56" i="19" s="1"/>
  <c r="F57" i="19"/>
  <c r="O57" i="19" s="1"/>
  <c r="F58" i="19"/>
  <c r="O58" i="19" s="1"/>
  <c r="F59" i="19"/>
  <c r="O59" i="19" s="1"/>
  <c r="F60" i="19"/>
  <c r="O60" i="19" s="1"/>
  <c r="F61" i="19"/>
  <c r="O61" i="19" s="1"/>
  <c r="F62" i="19"/>
  <c r="O62" i="19" s="1"/>
  <c r="F63" i="19"/>
  <c r="O63" i="19" s="1"/>
  <c r="F64" i="19"/>
  <c r="O64" i="19" s="1"/>
  <c r="F65" i="19"/>
  <c r="O65" i="19" s="1"/>
  <c r="F66" i="19"/>
  <c r="F67" i="19"/>
  <c r="O67" i="19" s="1"/>
  <c r="F68" i="19"/>
  <c r="F69" i="19"/>
  <c r="O69" i="19" s="1"/>
  <c r="F70" i="19"/>
  <c r="F71" i="19"/>
  <c r="O71" i="19" s="1"/>
  <c r="F72" i="19"/>
  <c r="O72" i="19" s="1"/>
  <c r="F73" i="19"/>
  <c r="F74" i="19"/>
  <c r="O74" i="19" s="1"/>
  <c r="F75" i="19"/>
  <c r="O75" i="19" s="1"/>
  <c r="F76" i="19"/>
  <c r="F77" i="19"/>
  <c r="O77" i="19" s="1"/>
  <c r="F78" i="19"/>
  <c r="F79" i="19"/>
  <c r="O79" i="19" s="1"/>
  <c r="F80" i="19"/>
  <c r="O80" i="19" s="1"/>
  <c r="F81" i="19"/>
  <c r="F82" i="19"/>
  <c r="O82" i="19" s="1"/>
  <c r="F83" i="19"/>
  <c r="O83" i="19" s="1"/>
  <c r="F84" i="19"/>
  <c r="F85" i="19"/>
  <c r="O85" i="19" s="1"/>
  <c r="F86" i="19"/>
  <c r="O86" i="19" s="1"/>
  <c r="F87" i="19"/>
  <c r="F88" i="19"/>
  <c r="O88" i="19" s="1"/>
  <c r="F89" i="19"/>
  <c r="F90" i="19"/>
  <c r="O90" i="19" s="1"/>
  <c r="F91" i="19"/>
  <c r="F92" i="19"/>
  <c r="O92" i="19" s="1"/>
  <c r="F93" i="19"/>
  <c r="F94" i="19"/>
  <c r="O94" i="19" s="1"/>
  <c r="F95" i="19"/>
  <c r="O95" i="19" s="1"/>
  <c r="F96" i="19"/>
  <c r="O96" i="19" s="1"/>
  <c r="F97" i="19"/>
  <c r="O97" i="19" s="1"/>
  <c r="F98" i="19"/>
  <c r="F99" i="19"/>
  <c r="O99" i="19" s="1"/>
  <c r="F100" i="19"/>
  <c r="O100" i="19" s="1"/>
  <c r="F101" i="19"/>
  <c r="F102" i="19"/>
  <c r="O102" i="19" s="1"/>
  <c r="F103" i="19"/>
  <c r="O103" i="19" s="1"/>
  <c r="F26" i="19"/>
  <c r="O26" i="19" s="1"/>
  <c r="F27" i="19"/>
  <c r="O27" i="19" s="1"/>
  <c r="F28" i="19"/>
  <c r="O28" i="19" s="1"/>
  <c r="F29" i="19"/>
  <c r="O29" i="19" s="1"/>
  <c r="F30" i="19"/>
  <c r="O30" i="19" s="1"/>
  <c r="F31" i="19"/>
  <c r="F32" i="19"/>
  <c r="O32" i="19" s="1"/>
  <c r="F33" i="19"/>
  <c r="O33" i="19" s="1"/>
  <c r="F34" i="19"/>
  <c r="O34" i="19" s="1"/>
  <c r="F35" i="19"/>
  <c r="O35" i="19" s="1"/>
  <c r="F25" i="19"/>
  <c r="O25" i="19" s="1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25" i="19"/>
  <c r="C26" i="19"/>
  <c r="C27" i="19"/>
  <c r="C28" i="19"/>
  <c r="C29" i="19"/>
  <c r="C30" i="19"/>
  <c r="C31" i="19"/>
  <c r="C32" i="19"/>
  <c r="C33" i="19"/>
  <c r="C34" i="19"/>
  <c r="C35" i="19"/>
  <c r="C37" i="19"/>
  <c r="C38" i="19"/>
  <c r="C39" i="19"/>
  <c r="C41" i="19"/>
  <c r="C42" i="19"/>
  <c r="C43" i="19"/>
  <c r="C44" i="19"/>
  <c r="C46" i="19"/>
  <c r="C47" i="19"/>
  <c r="C49" i="19"/>
  <c r="C50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7" i="19"/>
  <c r="C69" i="19"/>
  <c r="C71" i="19"/>
  <c r="C72" i="19"/>
  <c r="C74" i="19"/>
  <c r="C75" i="19"/>
  <c r="C77" i="19"/>
  <c r="C79" i="19"/>
  <c r="C80" i="19"/>
  <c r="C82" i="19"/>
  <c r="C83" i="19"/>
  <c r="C85" i="19"/>
  <c r="C86" i="19"/>
  <c r="C88" i="19"/>
  <c r="C90" i="19"/>
  <c r="C92" i="19"/>
  <c r="C94" i="19"/>
  <c r="C95" i="19"/>
  <c r="C96" i="19"/>
  <c r="C97" i="19"/>
  <c r="C99" i="19"/>
  <c r="C100" i="19"/>
  <c r="C102" i="19"/>
  <c r="C103" i="19"/>
  <c r="C25" i="19"/>
  <c r="L4" i="19"/>
  <c r="M4" i="19" s="1"/>
  <c r="L5" i="19"/>
  <c r="M5" i="19" s="1"/>
  <c r="L6" i="19"/>
  <c r="M6" i="19" s="1"/>
  <c r="L7" i="19"/>
  <c r="M7" i="19" s="1"/>
  <c r="L8" i="19"/>
  <c r="M8" i="19" s="1"/>
  <c r="L9" i="19"/>
  <c r="M9" i="19" s="1"/>
  <c r="L10" i="19"/>
  <c r="M10" i="19" s="1"/>
  <c r="L11" i="19"/>
  <c r="M11" i="19" s="1"/>
  <c r="L12" i="19"/>
  <c r="M12" i="19" s="1"/>
  <c r="L13" i="19"/>
  <c r="M13" i="19" s="1"/>
  <c r="L14" i="19"/>
  <c r="M14" i="19"/>
  <c r="L15" i="19"/>
  <c r="M15" i="19" s="1"/>
  <c r="L16" i="19"/>
  <c r="M16" i="19" s="1"/>
  <c r="L17" i="19"/>
  <c r="M17" i="19" s="1"/>
  <c r="L18" i="19"/>
  <c r="M18" i="19" s="1"/>
  <c r="L19" i="19"/>
  <c r="M19" i="19" s="1"/>
  <c r="L20" i="19"/>
  <c r="M20" i="19" s="1"/>
  <c r="L21" i="19"/>
  <c r="M21" i="19" s="1"/>
  <c r="L22" i="19"/>
  <c r="M22" i="19" s="1"/>
  <c r="L3" i="19"/>
  <c r="M3" i="19" s="1"/>
  <c r="C4" i="19"/>
  <c r="D4" i="19" s="1"/>
  <c r="C5" i="19"/>
  <c r="D5" i="19" s="1"/>
  <c r="C6" i="19"/>
  <c r="D6" i="19" s="1"/>
  <c r="C7" i="19"/>
  <c r="D7" i="19" s="1"/>
  <c r="C8" i="19"/>
  <c r="D8" i="19" s="1"/>
  <c r="C9" i="19"/>
  <c r="D9" i="19" s="1"/>
  <c r="C10" i="19"/>
  <c r="D10" i="19" s="1"/>
  <c r="C11" i="19"/>
  <c r="D11" i="19" s="1"/>
  <c r="C12" i="19"/>
  <c r="D12" i="19" s="1"/>
  <c r="C13" i="19"/>
  <c r="D13" i="19" s="1"/>
  <c r="C14" i="19"/>
  <c r="D14" i="19" s="1"/>
  <c r="C15" i="19"/>
  <c r="D15" i="19" s="1"/>
  <c r="C16" i="19"/>
  <c r="D16" i="19" s="1"/>
  <c r="C17" i="19"/>
  <c r="D17" i="19" s="1"/>
  <c r="C18" i="19"/>
  <c r="D18" i="19" s="1"/>
  <c r="C19" i="19"/>
  <c r="D19" i="19" s="1"/>
  <c r="C20" i="19"/>
  <c r="D20" i="19" s="1"/>
  <c r="C21" i="19"/>
  <c r="D21" i="19" s="1"/>
  <c r="C22" i="19"/>
  <c r="D22" i="19" s="1"/>
  <c r="C3" i="19"/>
  <c r="D3" i="19" s="1"/>
  <c r="P158" i="14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1" i="14"/>
  <c r="P110" i="14"/>
  <c r="P109" i="14"/>
  <c r="P107" i="14"/>
  <c r="P106" i="14"/>
  <c r="P105" i="14"/>
  <c r="P103" i="14"/>
  <c r="P102" i="14"/>
  <c r="P101" i="14"/>
  <c r="P98" i="14"/>
  <c r="P97" i="14"/>
  <c r="P96" i="14"/>
  <c r="P93" i="14"/>
  <c r="P92" i="14"/>
  <c r="P91" i="14"/>
  <c r="P88" i="14"/>
  <c r="P87" i="14"/>
  <c r="P86" i="14"/>
  <c r="P84" i="14"/>
  <c r="P83" i="14"/>
  <c r="P82" i="14"/>
  <c r="P79" i="14"/>
  <c r="P78" i="14"/>
  <c r="P77" i="14"/>
  <c r="P74" i="14"/>
  <c r="P73" i="14"/>
  <c r="P72" i="14"/>
  <c r="P70" i="14"/>
  <c r="P69" i="14"/>
  <c r="P68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9" i="14"/>
  <c r="P8" i="14"/>
  <c r="P7" i="14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4" i="13"/>
  <c r="AB114" i="15"/>
  <c r="AB113" i="15"/>
  <c r="AB112" i="15"/>
  <c r="AB107" i="15"/>
  <c r="AB102" i="15"/>
  <c r="AB94" i="15"/>
  <c r="AB91" i="15"/>
  <c r="AB88" i="15"/>
  <c r="AB85" i="15"/>
  <c r="AB82" i="15"/>
  <c r="AB79" i="15"/>
  <c r="AB75" i="15"/>
  <c r="AB72" i="15"/>
  <c r="AB69" i="15"/>
  <c r="AB66" i="15"/>
  <c r="AB64" i="15"/>
  <c r="AB62" i="15"/>
  <c r="AB45" i="15"/>
  <c r="AB41" i="15"/>
  <c r="AB37" i="15"/>
  <c r="AB31" i="15"/>
  <c r="AB26" i="15"/>
  <c r="AB11" i="15"/>
  <c r="AB68" i="16"/>
  <c r="AB67" i="16"/>
  <c r="AB66" i="16"/>
  <c r="AB65" i="16"/>
  <c r="AB64" i="16"/>
  <c r="AB61" i="16"/>
  <c r="AB60" i="16"/>
  <c r="AB59" i="16"/>
  <c r="AB54" i="16"/>
  <c r="AB52" i="16"/>
  <c r="AB50" i="16"/>
  <c r="AB48" i="16"/>
  <c r="AB47" i="16"/>
  <c r="AB46" i="16"/>
  <c r="AB45" i="16"/>
  <c r="AB44" i="16"/>
  <c r="AB41" i="16"/>
  <c r="AB39" i="16"/>
  <c r="AB36" i="16"/>
  <c r="AB33" i="16"/>
  <c r="AB32" i="16"/>
  <c r="AB31" i="16"/>
  <c r="AB30" i="16"/>
  <c r="AB29" i="16"/>
  <c r="AB28" i="16"/>
  <c r="AB27" i="16"/>
  <c r="AB24" i="16"/>
  <c r="AB23" i="16"/>
  <c r="AB22" i="16"/>
  <c r="AB17" i="16"/>
  <c r="AB15" i="16"/>
  <c r="AB10" i="16"/>
  <c r="T72" i="16"/>
  <c r="V72" i="16" s="1"/>
  <c r="R12" i="15"/>
  <c r="T14" i="16"/>
  <c r="V14" i="16"/>
  <c r="O31" i="19" l="1"/>
  <c r="M80" i="19"/>
  <c r="M77" i="19"/>
  <c r="M69" i="19"/>
  <c r="M60" i="19"/>
  <c r="M55" i="19"/>
  <c r="M50" i="19"/>
  <c r="M49" i="19"/>
  <c r="M42" i="19"/>
  <c r="M34" i="19"/>
  <c r="M30" i="19"/>
  <c r="M26" i="19"/>
  <c r="M41" i="19"/>
  <c r="M82" i="19"/>
  <c r="M96" i="19"/>
  <c r="M83" i="19"/>
  <c r="M102" i="19"/>
  <c r="M103" i="19"/>
  <c r="M99" i="19"/>
  <c r="M100" i="19"/>
  <c r="M94" i="19"/>
  <c r="M97" i="19"/>
  <c r="M92" i="19"/>
  <c r="M90" i="19"/>
  <c r="M86" i="19"/>
  <c r="M85" i="19"/>
  <c r="M79" i="19"/>
  <c r="M74" i="19"/>
  <c r="M75" i="19"/>
  <c r="M71" i="19"/>
  <c r="M67" i="19"/>
  <c r="M53" i="19"/>
  <c r="M61" i="19"/>
  <c r="M64" i="19"/>
  <c r="M54" i="19"/>
  <c r="M62" i="19"/>
  <c r="M57" i="19"/>
  <c r="M65" i="19"/>
  <c r="M46" i="19"/>
  <c r="M43" i="19"/>
  <c r="M44" i="19"/>
  <c r="M31" i="19"/>
  <c r="M29" i="19"/>
  <c r="M32" i="19"/>
  <c r="M27" i="19"/>
  <c r="M35" i="19"/>
  <c r="X14" i="16"/>
  <c r="R87" i="15" l="1"/>
  <c r="AB87" i="15" s="1"/>
  <c r="R74" i="15"/>
  <c r="AB74" i="15" s="1"/>
  <c r="R55" i="15"/>
  <c r="R54" i="15"/>
  <c r="R52" i="15"/>
  <c r="R51" i="15"/>
  <c r="R50" i="15"/>
  <c r="R49" i="15"/>
  <c r="R48" i="15"/>
  <c r="R47" i="15"/>
  <c r="R46" i="15"/>
  <c r="R43" i="15"/>
  <c r="R42" i="15"/>
  <c r="R39" i="15"/>
  <c r="R38" i="15"/>
  <c r="R35" i="15"/>
  <c r="R34" i="15"/>
  <c r="R33" i="15"/>
  <c r="R32" i="15"/>
  <c r="R29" i="15"/>
  <c r="R28" i="15"/>
  <c r="R27" i="15"/>
  <c r="R13" i="15"/>
  <c r="R14" i="15"/>
  <c r="R16" i="15"/>
  <c r="R17" i="15"/>
  <c r="R18" i="15"/>
  <c r="R19" i="15"/>
  <c r="AB19" i="15" s="1"/>
  <c r="R20" i="15"/>
  <c r="R21" i="15"/>
  <c r="R22" i="15"/>
  <c r="R23" i="15"/>
  <c r="R25" i="15"/>
  <c r="R24" i="15"/>
  <c r="AB24" i="15" s="1"/>
  <c r="R15" i="15"/>
  <c r="AB15" i="15" s="1"/>
  <c r="Y25" i="15"/>
  <c r="P25" i="15"/>
  <c r="E13" i="18"/>
  <c r="C10" i="14"/>
  <c r="J10" i="14"/>
  <c r="P10" i="14" s="1"/>
  <c r="F10" i="14"/>
  <c r="K16" i="13"/>
  <c r="G16" i="13"/>
  <c r="L16" i="13"/>
  <c r="H15" i="13"/>
  <c r="I16" i="13"/>
  <c r="H16" i="13"/>
  <c r="F16" i="13"/>
  <c r="E16" i="13"/>
  <c r="B157" i="14" l="1"/>
  <c r="B156" i="14"/>
  <c r="B155" i="14"/>
  <c r="B154" i="14"/>
  <c r="B153" i="14"/>
  <c r="B152" i="14"/>
  <c r="B151" i="14"/>
  <c r="B150" i="14"/>
  <c r="B149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C3" i="17"/>
  <c r="C3" i="1"/>
  <c r="C10" i="1" s="1"/>
  <c r="C17" i="1" s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129" i="1" s="1"/>
  <c r="C136" i="1" s="1"/>
  <c r="E3" i="13"/>
  <c r="P113" i="15" l="1"/>
  <c r="AB8" i="16"/>
  <c r="AB7" i="16"/>
  <c r="AB6" i="16"/>
  <c r="AB5" i="16"/>
  <c r="AB4" i="16"/>
  <c r="T69" i="16"/>
  <c r="AB2" i="16"/>
  <c r="M9" i="16"/>
  <c r="AB9" i="16" s="1"/>
  <c r="V63" i="16"/>
  <c r="V62" i="16"/>
  <c r="V58" i="16"/>
  <c r="V57" i="16"/>
  <c r="V56" i="16"/>
  <c r="V55" i="16"/>
  <c r="V53" i="16"/>
  <c r="V51" i="16"/>
  <c r="V49" i="16"/>
  <c r="V43" i="16"/>
  <c r="V42" i="16"/>
  <c r="V40" i="16"/>
  <c r="V38" i="16"/>
  <c r="V37" i="16"/>
  <c r="V35" i="16"/>
  <c r="V34" i="16"/>
  <c r="V26" i="16"/>
  <c r="V25" i="16"/>
  <c r="V21" i="16"/>
  <c r="V20" i="16"/>
  <c r="V19" i="16"/>
  <c r="V18" i="16"/>
  <c r="V16" i="16"/>
  <c r="V13" i="16"/>
  <c r="V12" i="16"/>
  <c r="V11" i="16"/>
  <c r="T11" i="16"/>
  <c r="X11" i="16" s="1"/>
  <c r="M10" i="15"/>
  <c r="AB10" i="15" s="1"/>
  <c r="H28" i="13"/>
  <c r="E3" i="16"/>
  <c r="P103" i="15"/>
  <c r="P104" i="15"/>
  <c r="P105" i="15"/>
  <c r="P106" i="15"/>
  <c r="P108" i="15"/>
  <c r="P109" i="15"/>
  <c r="P110" i="15"/>
  <c r="P111" i="15"/>
  <c r="Y12" i="15"/>
  <c r="P22" i="15"/>
  <c r="P23" i="15"/>
  <c r="P24" i="15"/>
  <c r="P27" i="15"/>
  <c r="P28" i="15"/>
  <c r="P29" i="15"/>
  <c r="P30" i="15"/>
  <c r="P32" i="15"/>
  <c r="P33" i="15"/>
  <c r="P34" i="15"/>
  <c r="P35" i="15"/>
  <c r="P36" i="15"/>
  <c r="P38" i="15"/>
  <c r="P39" i="15"/>
  <c r="P40" i="15"/>
  <c r="P42" i="15"/>
  <c r="P43" i="15"/>
  <c r="P44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3" i="15"/>
  <c r="P65" i="15"/>
  <c r="P67" i="15"/>
  <c r="P68" i="15"/>
  <c r="P70" i="15"/>
  <c r="P71" i="15"/>
  <c r="P73" i="15"/>
  <c r="P74" i="15"/>
  <c r="P76" i="15"/>
  <c r="P77" i="15"/>
  <c r="P78" i="15"/>
  <c r="P80" i="15"/>
  <c r="P81" i="15"/>
  <c r="P83" i="15"/>
  <c r="P84" i="15"/>
  <c r="P86" i="15"/>
  <c r="P87" i="15"/>
  <c r="P89" i="15"/>
  <c r="P90" i="15"/>
  <c r="P92" i="15"/>
  <c r="P93" i="15"/>
  <c r="P95" i="15"/>
  <c r="P96" i="15"/>
  <c r="P97" i="15"/>
  <c r="P98" i="15"/>
  <c r="P99" i="15"/>
  <c r="P100" i="15"/>
  <c r="P101" i="15"/>
  <c r="P21" i="15"/>
  <c r="P20" i="15"/>
  <c r="P19" i="15"/>
  <c r="P18" i="15"/>
  <c r="P17" i="15"/>
  <c r="P16" i="15"/>
  <c r="P15" i="15"/>
  <c r="P14" i="15"/>
  <c r="P13" i="15"/>
  <c r="P12" i="15"/>
  <c r="K77" i="13"/>
  <c r="I83" i="13"/>
  <c r="G83" i="13" s="1"/>
  <c r="U111" i="15" s="1"/>
  <c r="H83" i="13"/>
  <c r="I81" i="13"/>
  <c r="G81" i="13" s="1"/>
  <c r="U109" i="15" s="1"/>
  <c r="H81" i="13"/>
  <c r="I79" i="13"/>
  <c r="H79" i="13"/>
  <c r="I77" i="13"/>
  <c r="G77" i="13" s="1"/>
  <c r="U104" i="15" s="1"/>
  <c r="H77" i="13"/>
  <c r="I75" i="13"/>
  <c r="H75" i="13"/>
  <c r="I73" i="13"/>
  <c r="G73" i="13" s="1"/>
  <c r="U99" i="15" s="1"/>
  <c r="H73" i="13"/>
  <c r="I70" i="13"/>
  <c r="H70" i="13"/>
  <c r="I68" i="13"/>
  <c r="G68" i="13" s="1"/>
  <c r="U93" i="15" s="1"/>
  <c r="H68" i="13"/>
  <c r="I66" i="13"/>
  <c r="R90" i="15" s="1"/>
  <c r="AB90" i="15" s="1"/>
  <c r="H66" i="13"/>
  <c r="I64" i="13"/>
  <c r="H64" i="13"/>
  <c r="I58" i="13"/>
  <c r="H58" i="13"/>
  <c r="I55" i="13"/>
  <c r="G55" i="13" s="1"/>
  <c r="U74" i="15" s="1"/>
  <c r="H55" i="13"/>
  <c r="I47" i="13"/>
  <c r="R61" i="15" s="1"/>
  <c r="AB61" i="15" s="1"/>
  <c r="H47" i="13"/>
  <c r="I39" i="13"/>
  <c r="G39" i="13" s="1"/>
  <c r="U53" i="15" s="1"/>
  <c r="H39" i="13"/>
  <c r="K39" i="13"/>
  <c r="I31" i="13"/>
  <c r="H31" i="13"/>
  <c r="I25" i="13"/>
  <c r="G25" i="13" s="1"/>
  <c r="U36" i="15" s="1"/>
  <c r="H25" i="13"/>
  <c r="I20" i="13"/>
  <c r="R30" i="15" s="1"/>
  <c r="AB30" i="15" s="1"/>
  <c r="H20" i="13"/>
  <c r="I15" i="13"/>
  <c r="G15" i="13" s="1"/>
  <c r="U24" i="15" s="1"/>
  <c r="I10" i="13"/>
  <c r="H10" i="13"/>
  <c r="K10" i="13"/>
  <c r="K83" i="13"/>
  <c r="K81" i="13"/>
  <c r="K79" i="13"/>
  <c r="G79" i="13"/>
  <c r="U106" i="15" s="1"/>
  <c r="K75" i="13"/>
  <c r="G75" i="13"/>
  <c r="U101" i="15" s="1"/>
  <c r="K73" i="13"/>
  <c r="R99" i="15"/>
  <c r="AB99" i="15" s="1"/>
  <c r="K70" i="13"/>
  <c r="G70" i="13"/>
  <c r="U96" i="15" s="1"/>
  <c r="K68" i="13"/>
  <c r="K66" i="13"/>
  <c r="G66" i="13"/>
  <c r="U90" i="15" s="1"/>
  <c r="K64" i="13"/>
  <c r="G64" i="13"/>
  <c r="U87" i="15" s="1"/>
  <c r="K58" i="13"/>
  <c r="G58" i="13"/>
  <c r="U78" i="15" s="1"/>
  <c r="K55" i="13"/>
  <c r="K47" i="13"/>
  <c r="K31" i="13"/>
  <c r="G31" i="13"/>
  <c r="U44" i="15" s="1"/>
  <c r="K28" i="13"/>
  <c r="I28" i="13"/>
  <c r="G28" i="13" s="1"/>
  <c r="U40" i="15" s="1"/>
  <c r="K25" i="13"/>
  <c r="K20" i="13"/>
  <c r="G20" i="13"/>
  <c r="U30" i="15" s="1"/>
  <c r="K15" i="13"/>
  <c r="K6" i="13"/>
  <c r="I6" i="13"/>
  <c r="G6" i="13" s="1"/>
  <c r="U15" i="15" s="1"/>
  <c r="H6" i="13"/>
  <c r="E2" i="15"/>
  <c r="AB2" i="15" s="1"/>
  <c r="F158" i="14"/>
  <c r="D49" i="13"/>
  <c r="E32" i="13"/>
  <c r="Y46" i="15" s="1"/>
  <c r="I67" i="13"/>
  <c r="I65" i="13"/>
  <c r="I63" i="13"/>
  <c r="I62" i="13"/>
  <c r="I61" i="13"/>
  <c r="I60" i="13"/>
  <c r="I59" i="13"/>
  <c r="I57" i="13"/>
  <c r="I56" i="13"/>
  <c r="I54" i="13"/>
  <c r="I53" i="13"/>
  <c r="I52" i="13"/>
  <c r="I51" i="13"/>
  <c r="I50" i="13"/>
  <c r="I49" i="13"/>
  <c r="I48" i="13"/>
  <c r="I30" i="13"/>
  <c r="I29" i="13"/>
  <c r="I18" i="13"/>
  <c r="I17" i="13"/>
  <c r="H3" i="13"/>
  <c r="H4" i="13"/>
  <c r="H5" i="13"/>
  <c r="H7" i="13"/>
  <c r="H8" i="13"/>
  <c r="H9" i="13"/>
  <c r="H11" i="13"/>
  <c r="H12" i="13"/>
  <c r="H13" i="13"/>
  <c r="H14" i="13"/>
  <c r="H17" i="13"/>
  <c r="H18" i="13"/>
  <c r="H19" i="13"/>
  <c r="H21" i="13"/>
  <c r="H22" i="13"/>
  <c r="H23" i="13"/>
  <c r="H24" i="13"/>
  <c r="H26" i="13"/>
  <c r="H27" i="13"/>
  <c r="H29" i="13"/>
  <c r="H30" i="13"/>
  <c r="H32" i="13"/>
  <c r="H33" i="13"/>
  <c r="H34" i="13"/>
  <c r="H35" i="13"/>
  <c r="H36" i="13"/>
  <c r="H37" i="13"/>
  <c r="H38" i="13"/>
  <c r="H40" i="13"/>
  <c r="H41" i="13"/>
  <c r="H42" i="13"/>
  <c r="H43" i="13"/>
  <c r="H44" i="13"/>
  <c r="H45" i="13"/>
  <c r="H46" i="13"/>
  <c r="H48" i="13"/>
  <c r="H49" i="13"/>
  <c r="H50" i="13"/>
  <c r="H51" i="13"/>
  <c r="H52" i="13"/>
  <c r="H53" i="13"/>
  <c r="H54" i="13"/>
  <c r="H56" i="13"/>
  <c r="H57" i="13"/>
  <c r="H59" i="13"/>
  <c r="H60" i="13"/>
  <c r="H61" i="13"/>
  <c r="H62" i="13"/>
  <c r="H63" i="13"/>
  <c r="H65" i="13"/>
  <c r="H67" i="13"/>
  <c r="H69" i="13"/>
  <c r="H71" i="13"/>
  <c r="H72" i="13"/>
  <c r="H74" i="13"/>
  <c r="H76" i="13"/>
  <c r="H78" i="13"/>
  <c r="H80" i="13"/>
  <c r="H82" i="13"/>
  <c r="B3" i="13"/>
  <c r="D80" i="13"/>
  <c r="D76" i="13"/>
  <c r="B122" i="14" s="1"/>
  <c r="D69" i="13"/>
  <c r="D67" i="13"/>
  <c r="D65" i="13"/>
  <c r="D63" i="13"/>
  <c r="D61" i="13"/>
  <c r="B98" i="14" s="1"/>
  <c r="D59" i="13"/>
  <c r="D56" i="13"/>
  <c r="D54" i="13"/>
  <c r="D52" i="13"/>
  <c r="D50" i="13"/>
  <c r="D48" i="13"/>
  <c r="D32" i="13"/>
  <c r="D29" i="13"/>
  <c r="B44" i="14" s="1"/>
  <c r="D26" i="13"/>
  <c r="D21" i="13"/>
  <c r="D17" i="13"/>
  <c r="D3" i="13"/>
  <c r="L3" i="13"/>
  <c r="L4" i="13"/>
  <c r="L5" i="13"/>
  <c r="L7" i="13"/>
  <c r="L8" i="13"/>
  <c r="L9" i="13"/>
  <c r="L11" i="13"/>
  <c r="L12" i="13"/>
  <c r="L13" i="13"/>
  <c r="L14" i="13"/>
  <c r="L17" i="13"/>
  <c r="L18" i="13"/>
  <c r="L19" i="13"/>
  <c r="L21" i="13"/>
  <c r="L22" i="13"/>
  <c r="L23" i="13"/>
  <c r="L24" i="13"/>
  <c r="L26" i="13"/>
  <c r="L27" i="13"/>
  <c r="L29" i="13"/>
  <c r="L30" i="13"/>
  <c r="L32" i="13"/>
  <c r="L33" i="13"/>
  <c r="L34" i="13"/>
  <c r="L35" i="13"/>
  <c r="L36" i="13"/>
  <c r="L37" i="13"/>
  <c r="L38" i="13"/>
  <c r="L40" i="13"/>
  <c r="L41" i="13"/>
  <c r="L42" i="13"/>
  <c r="L43" i="13"/>
  <c r="L44" i="13"/>
  <c r="L45" i="13"/>
  <c r="L46" i="13"/>
  <c r="L48" i="13"/>
  <c r="L49" i="13"/>
  <c r="L50" i="13"/>
  <c r="L51" i="13"/>
  <c r="L52" i="13"/>
  <c r="L53" i="13"/>
  <c r="L54" i="13"/>
  <c r="L56" i="13"/>
  <c r="L57" i="13"/>
  <c r="L59" i="13"/>
  <c r="L60" i="13"/>
  <c r="L61" i="13"/>
  <c r="L62" i="13"/>
  <c r="L63" i="13"/>
  <c r="L65" i="13"/>
  <c r="L67" i="13"/>
  <c r="L69" i="13"/>
  <c r="L71" i="13"/>
  <c r="L72" i="13"/>
  <c r="L74" i="13"/>
  <c r="L76" i="13"/>
  <c r="L78" i="13"/>
  <c r="L80" i="13"/>
  <c r="L82" i="13"/>
  <c r="F3" i="13"/>
  <c r="F4" i="13"/>
  <c r="F5" i="13"/>
  <c r="G5" i="13" s="1"/>
  <c r="F7" i="13"/>
  <c r="G7" i="13" s="1"/>
  <c r="F8" i="13"/>
  <c r="G8" i="13" s="1"/>
  <c r="F9" i="13"/>
  <c r="G9" i="13" s="1"/>
  <c r="F11" i="13"/>
  <c r="G11" i="13" s="1"/>
  <c r="F12" i="13"/>
  <c r="G12" i="13" s="1"/>
  <c r="F13" i="13"/>
  <c r="G13" i="13" s="1"/>
  <c r="F14" i="13"/>
  <c r="G14" i="13" s="1"/>
  <c r="F17" i="13"/>
  <c r="G17" i="13" s="1"/>
  <c r="F18" i="13"/>
  <c r="G18" i="13" s="1"/>
  <c r="F19" i="13"/>
  <c r="G19" i="13" s="1"/>
  <c r="F21" i="13"/>
  <c r="G21" i="13" s="1"/>
  <c r="F22" i="13"/>
  <c r="G22" i="13" s="1"/>
  <c r="F23" i="13"/>
  <c r="G23" i="13" s="1"/>
  <c r="F24" i="13"/>
  <c r="G24" i="13" s="1"/>
  <c r="F26" i="13"/>
  <c r="G26" i="13" s="1"/>
  <c r="F27" i="13"/>
  <c r="G27" i="13" s="1"/>
  <c r="F29" i="13"/>
  <c r="G29" i="13" s="1"/>
  <c r="F30" i="13"/>
  <c r="G30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40" i="13"/>
  <c r="G40" i="13" s="1"/>
  <c r="F41" i="13"/>
  <c r="G41" i="13" s="1"/>
  <c r="F42" i="13"/>
  <c r="G42" i="13" s="1"/>
  <c r="F43" i="13"/>
  <c r="G43" i="13" s="1"/>
  <c r="F44" i="13"/>
  <c r="G44" i="13" s="1"/>
  <c r="F45" i="13"/>
  <c r="G45" i="13" s="1"/>
  <c r="F46" i="13"/>
  <c r="G46" i="13" s="1"/>
  <c r="F48" i="13"/>
  <c r="G48" i="13" s="1"/>
  <c r="F49" i="13"/>
  <c r="G49" i="13" s="1"/>
  <c r="F50" i="13"/>
  <c r="G50" i="13" s="1"/>
  <c r="F51" i="13"/>
  <c r="G51" i="13" s="1"/>
  <c r="F52" i="13"/>
  <c r="G52" i="13" s="1"/>
  <c r="F53" i="13"/>
  <c r="G53" i="13" s="1"/>
  <c r="F54" i="13"/>
  <c r="G54" i="13" s="1"/>
  <c r="F56" i="13"/>
  <c r="G56" i="13" s="1"/>
  <c r="F57" i="13"/>
  <c r="G57" i="13" s="1"/>
  <c r="F59" i="13"/>
  <c r="G59" i="13" s="1"/>
  <c r="F60" i="13"/>
  <c r="G60" i="13" s="1"/>
  <c r="F61" i="13"/>
  <c r="G61" i="13" s="1"/>
  <c r="F62" i="13"/>
  <c r="G62" i="13" s="1"/>
  <c r="F63" i="13"/>
  <c r="G63" i="13" s="1"/>
  <c r="F65" i="13"/>
  <c r="G65" i="13" s="1"/>
  <c r="F67" i="13"/>
  <c r="G67" i="13" s="1"/>
  <c r="F69" i="13"/>
  <c r="G69" i="13" s="1"/>
  <c r="F71" i="13"/>
  <c r="G71" i="13" s="1"/>
  <c r="F72" i="13"/>
  <c r="G72" i="13" s="1"/>
  <c r="F74" i="13"/>
  <c r="G74" i="13" s="1"/>
  <c r="F76" i="13"/>
  <c r="G76" i="13" s="1"/>
  <c r="F78" i="13"/>
  <c r="G78" i="13" s="1"/>
  <c r="F80" i="13"/>
  <c r="G80" i="13" s="1"/>
  <c r="F82" i="13"/>
  <c r="G82" i="13" s="1"/>
  <c r="E82" i="13"/>
  <c r="E62" i="18" s="1"/>
  <c r="AB3" i="16" l="1"/>
  <c r="R78" i="15"/>
  <c r="AB78" i="15" s="1"/>
  <c r="V69" i="16"/>
  <c r="F155" i="14"/>
  <c r="B93" i="14"/>
  <c r="B49" i="14"/>
  <c r="F141" i="14"/>
  <c r="B103" i="14"/>
  <c r="F137" i="14"/>
  <c r="B74" i="14"/>
  <c r="B111" i="14"/>
  <c r="G10" i="13"/>
  <c r="U19" i="15" s="1"/>
  <c r="R104" i="15"/>
  <c r="AB104" i="15" s="1"/>
  <c r="F133" i="14"/>
  <c r="F149" i="14"/>
  <c r="B13" i="14"/>
  <c r="B6" i="14"/>
  <c r="B79" i="14"/>
  <c r="B115" i="14"/>
  <c r="Y110" i="15"/>
  <c r="F150" i="14"/>
  <c r="B27" i="14"/>
  <c r="B23" i="14"/>
  <c r="F139" i="14"/>
  <c r="B84" i="14"/>
  <c r="R40" i="15"/>
  <c r="AB40" i="15" s="1"/>
  <c r="F135" i="14"/>
  <c r="B32" i="14"/>
  <c r="B88" i="14"/>
  <c r="F145" i="14"/>
  <c r="B127" i="14"/>
  <c r="B70" i="14"/>
  <c r="T95" i="16"/>
  <c r="G47" i="13"/>
  <c r="U61" i="15" s="1"/>
  <c r="R96" i="15"/>
  <c r="AB96" i="15" s="1"/>
  <c r="F151" i="14"/>
  <c r="B39" i="14"/>
  <c r="B66" i="14"/>
  <c r="F142" i="14"/>
  <c r="B107" i="14"/>
  <c r="T63" i="16"/>
  <c r="X63" i="16" s="1"/>
  <c r="R106" i="15"/>
  <c r="AB106" i="15" s="1"/>
  <c r="R101" i="15"/>
  <c r="AB101" i="15" s="1"/>
  <c r="R53" i="15"/>
  <c r="AB53" i="15" s="1"/>
  <c r="R111" i="15"/>
  <c r="AB111" i="15" s="1"/>
  <c r="R109" i="15"/>
  <c r="AB109" i="15" s="1"/>
  <c r="R93" i="15"/>
  <c r="AB93" i="15" s="1"/>
  <c r="R44" i="15"/>
  <c r="AB44" i="15" s="1"/>
  <c r="R36" i="15"/>
  <c r="AB36" i="15" s="1"/>
  <c r="F154" i="14"/>
  <c r="F143" i="14"/>
  <c r="F138" i="14"/>
  <c r="F136" i="14"/>
  <c r="F156" i="14"/>
  <c r="F144" i="14"/>
  <c r="E25" i="18"/>
  <c r="F50" i="14"/>
  <c r="E3" i="18"/>
  <c r="F7" i="14"/>
  <c r="F140" i="14"/>
  <c r="F157" i="14"/>
  <c r="F134" i="14"/>
  <c r="F152" i="14"/>
  <c r="F129" i="14"/>
  <c r="F153" i="14"/>
  <c r="C83" i="13"/>
  <c r="C79" i="13"/>
  <c r="C75" i="13"/>
  <c r="C72" i="13"/>
  <c r="C71" i="13"/>
  <c r="C62" i="13"/>
  <c r="C58" i="13"/>
  <c r="C53" i="13"/>
  <c r="C51" i="13"/>
  <c r="K82" i="13"/>
  <c r="E67" i="13"/>
  <c r="E65" i="13"/>
  <c r="E62" i="13"/>
  <c r="Y84" i="15" s="1"/>
  <c r="E63" i="13"/>
  <c r="E61" i="13"/>
  <c r="Y83" i="15" s="1"/>
  <c r="E60" i="13"/>
  <c r="Y81" i="15" s="1"/>
  <c r="E59" i="13"/>
  <c r="Y80" i="15" s="1"/>
  <c r="E57" i="13"/>
  <c r="E54" i="13"/>
  <c r="E52" i="13"/>
  <c r="E51" i="13"/>
  <c r="E50" i="13"/>
  <c r="E49" i="13"/>
  <c r="Y65" i="15" s="1"/>
  <c r="E48" i="13"/>
  <c r="Y63" i="15" s="1"/>
  <c r="E30" i="13"/>
  <c r="E29" i="13"/>
  <c r="E18" i="13"/>
  <c r="Y28" i="15" s="1"/>
  <c r="E17" i="13"/>
  <c r="E80" i="13"/>
  <c r="E78" i="13"/>
  <c r="Y105" i="15" s="1"/>
  <c r="E76" i="13"/>
  <c r="Y103" i="15" s="1"/>
  <c r="E74" i="13"/>
  <c r="E72" i="13"/>
  <c r="E71" i="13"/>
  <c r="E69" i="13"/>
  <c r="E56" i="13"/>
  <c r="E53" i="13"/>
  <c r="E46" i="13"/>
  <c r="Y60" i="15" s="1"/>
  <c r="E45" i="13"/>
  <c r="Y59" i="15" s="1"/>
  <c r="E44" i="13"/>
  <c r="Y58" i="15" s="1"/>
  <c r="E43" i="13"/>
  <c r="Y57" i="15" s="1"/>
  <c r="E42" i="13"/>
  <c r="E41" i="13"/>
  <c r="Y55" i="15" s="1"/>
  <c r="E40" i="13"/>
  <c r="Y54" i="15" s="1"/>
  <c r="E38" i="13"/>
  <c r="Y52" i="15" s="1"/>
  <c r="E37" i="13"/>
  <c r="Y51" i="15" s="1"/>
  <c r="E36" i="13"/>
  <c r="Y50" i="15" s="1"/>
  <c r="E35" i="13"/>
  <c r="Y49" i="15" s="1"/>
  <c r="E34" i="13"/>
  <c r="Y48" i="15" s="1"/>
  <c r="E33" i="13"/>
  <c r="Y47" i="15" s="1"/>
  <c r="E27" i="13"/>
  <c r="Y39" i="15" s="1"/>
  <c r="E26" i="13"/>
  <c r="Y38" i="15" s="1"/>
  <c r="E24" i="13"/>
  <c r="E23" i="13"/>
  <c r="E22" i="13"/>
  <c r="E21" i="13"/>
  <c r="E19" i="13"/>
  <c r="E14" i="13"/>
  <c r="Y23" i="15" s="1"/>
  <c r="E13" i="13"/>
  <c r="Y22" i="15" s="1"/>
  <c r="E12" i="13"/>
  <c r="Y21" i="15" s="1"/>
  <c r="E11" i="13"/>
  <c r="Y20" i="15" s="1"/>
  <c r="E9" i="13"/>
  <c r="Y18" i="15" s="1"/>
  <c r="E8" i="13"/>
  <c r="Y17" i="15" s="1"/>
  <c r="E7" i="13"/>
  <c r="Y16" i="15" s="1"/>
  <c r="E5" i="13"/>
  <c r="E4" i="13"/>
  <c r="C47" i="13"/>
  <c r="C45" i="13"/>
  <c r="C44" i="13"/>
  <c r="C43" i="13"/>
  <c r="C42" i="13"/>
  <c r="C41" i="13"/>
  <c r="C40" i="13"/>
  <c r="C38" i="13"/>
  <c r="C37" i="13"/>
  <c r="C36" i="13"/>
  <c r="C35" i="13"/>
  <c r="C34" i="13"/>
  <c r="C33" i="13"/>
  <c r="C31" i="13"/>
  <c r="C28" i="13"/>
  <c r="C25" i="13"/>
  <c r="C23" i="13"/>
  <c r="C22" i="13"/>
  <c r="C20" i="13"/>
  <c r="C18" i="13"/>
  <c r="C16" i="13"/>
  <c r="C13" i="13"/>
  <c r="C12" i="13"/>
  <c r="C11" i="13"/>
  <c r="C9" i="13"/>
  <c r="C8" i="13"/>
  <c r="C7" i="13"/>
  <c r="C5" i="13"/>
  <c r="C4" i="13"/>
  <c r="Y56" i="15" l="1"/>
  <c r="R56" i="15" s="1"/>
  <c r="R105" i="15"/>
  <c r="R86" i="15"/>
  <c r="R73" i="15"/>
  <c r="R60" i="15"/>
  <c r="R103" i="15"/>
  <c r="R71" i="15"/>
  <c r="R59" i="15"/>
  <c r="R100" i="15"/>
  <c r="R84" i="15"/>
  <c r="R70" i="15"/>
  <c r="R58" i="15"/>
  <c r="R76" i="15"/>
  <c r="R98" i="15"/>
  <c r="R83" i="15"/>
  <c r="R57" i="15"/>
  <c r="R97" i="15"/>
  <c r="R81" i="15"/>
  <c r="R68" i="15"/>
  <c r="R63" i="15"/>
  <c r="R95" i="15"/>
  <c r="R80" i="15"/>
  <c r="R67" i="15"/>
  <c r="R110" i="15"/>
  <c r="R92" i="15"/>
  <c r="R77" i="15"/>
  <c r="R65" i="15"/>
  <c r="R108" i="15"/>
  <c r="R89" i="15"/>
  <c r="Y29" i="15"/>
  <c r="T73" i="16"/>
  <c r="T16" i="16"/>
  <c r="X16" i="16" s="1"/>
  <c r="C7" i="14"/>
  <c r="C6" i="14" s="1"/>
  <c r="F6" i="14" s="1"/>
  <c r="C129" i="14"/>
  <c r="C50" i="14"/>
  <c r="C49" i="14" s="1"/>
  <c r="F49" i="14" s="1"/>
  <c r="T62" i="16"/>
  <c r="X62" i="16" s="1"/>
  <c r="T94" i="16"/>
  <c r="V94" i="16" s="1"/>
  <c r="Y108" i="15"/>
  <c r="T55" i="16"/>
  <c r="X55" i="16" s="1"/>
  <c r="T90" i="16"/>
  <c r="V90" i="16" s="1"/>
  <c r="Y95" i="15"/>
  <c r="K71" i="13"/>
  <c r="T56" i="16"/>
  <c r="X56" i="16" s="1"/>
  <c r="T91" i="16"/>
  <c r="V91" i="16" s="1"/>
  <c r="Y97" i="15"/>
  <c r="T57" i="16"/>
  <c r="X57" i="16" s="1"/>
  <c r="Y98" i="15"/>
  <c r="T92" i="16"/>
  <c r="V92" i="16" s="1"/>
  <c r="T58" i="16"/>
  <c r="X58" i="16" s="1"/>
  <c r="Y100" i="15"/>
  <c r="T93" i="16"/>
  <c r="V93" i="16" s="1"/>
  <c r="T53" i="16"/>
  <c r="X53" i="16" s="1"/>
  <c r="Y92" i="15"/>
  <c r="T89" i="16"/>
  <c r="V89" i="16" s="1"/>
  <c r="T88" i="16"/>
  <c r="V88" i="16" s="1"/>
  <c r="Y89" i="15"/>
  <c r="T51" i="16"/>
  <c r="X51" i="16" s="1"/>
  <c r="T87" i="16"/>
  <c r="V87" i="16" s="1"/>
  <c r="Y86" i="15"/>
  <c r="T49" i="16"/>
  <c r="X49" i="16" s="1"/>
  <c r="T85" i="16"/>
  <c r="V85" i="16" s="1"/>
  <c r="T42" i="16"/>
  <c r="X42" i="16" s="1"/>
  <c r="Y76" i="15"/>
  <c r="Y77" i="15"/>
  <c r="T86" i="16"/>
  <c r="V86" i="16" s="1"/>
  <c r="T43" i="16"/>
  <c r="X43" i="16" s="1"/>
  <c r="T40" i="16"/>
  <c r="X40" i="16" s="1"/>
  <c r="T84" i="16"/>
  <c r="V84" i="16" s="1"/>
  <c r="Y73" i="15"/>
  <c r="Y70" i="15"/>
  <c r="T82" i="16"/>
  <c r="V82" i="16" s="1"/>
  <c r="T37" i="16"/>
  <c r="X37" i="16" s="1"/>
  <c r="Y71" i="15"/>
  <c r="T83" i="16"/>
  <c r="V83" i="16" s="1"/>
  <c r="T38" i="16"/>
  <c r="X38" i="16" s="1"/>
  <c r="T80" i="16"/>
  <c r="V80" i="16" s="1"/>
  <c r="Y67" i="15"/>
  <c r="T34" i="16"/>
  <c r="X34" i="16" s="1"/>
  <c r="T81" i="16"/>
  <c r="T35" i="16"/>
  <c r="X35" i="16" s="1"/>
  <c r="Y68" i="15"/>
  <c r="T78" i="16"/>
  <c r="V78" i="16" s="1"/>
  <c r="T25" i="16"/>
  <c r="X25" i="16" s="1"/>
  <c r="Y42" i="15"/>
  <c r="T26" i="16"/>
  <c r="X26" i="16" s="1"/>
  <c r="T79" i="16"/>
  <c r="V79" i="16" s="1"/>
  <c r="Y43" i="15"/>
  <c r="Y32" i="15"/>
  <c r="T74" i="16"/>
  <c r="V74" i="16" s="1"/>
  <c r="T18" i="16"/>
  <c r="X18" i="16" s="1"/>
  <c r="T75" i="16"/>
  <c r="V75" i="16" s="1"/>
  <c r="T19" i="16"/>
  <c r="X19" i="16" s="1"/>
  <c r="Y33" i="15"/>
  <c r="T20" i="16"/>
  <c r="X20" i="16" s="1"/>
  <c r="T76" i="16"/>
  <c r="V76" i="16" s="1"/>
  <c r="Y34" i="15"/>
  <c r="T21" i="16"/>
  <c r="X21" i="16" s="1"/>
  <c r="Y35" i="15"/>
  <c r="T77" i="16"/>
  <c r="V77" i="16" s="1"/>
  <c r="Y27" i="15"/>
  <c r="T12" i="16"/>
  <c r="X12" i="16" s="1"/>
  <c r="Y13" i="15"/>
  <c r="T70" i="16"/>
  <c r="V70" i="16" s="1"/>
  <c r="T13" i="16"/>
  <c r="X13" i="16" s="1"/>
  <c r="Y14" i="15"/>
  <c r="T71" i="16"/>
  <c r="V71" i="16" s="1"/>
  <c r="V95" i="16"/>
  <c r="V81" i="16"/>
  <c r="E8" i="18"/>
  <c r="F16" i="14"/>
  <c r="E26" i="18"/>
  <c r="F51" i="14"/>
  <c r="E34" i="18"/>
  <c r="F59" i="14"/>
  <c r="K78" i="13"/>
  <c r="E60" i="18"/>
  <c r="F124" i="14"/>
  <c r="F90" i="14"/>
  <c r="C90" i="14" s="1"/>
  <c r="E47" i="18"/>
  <c r="F104" i="14"/>
  <c r="C104" i="14" s="1"/>
  <c r="C103" i="14" s="1"/>
  <c r="F103" i="14" s="1"/>
  <c r="E52" i="18"/>
  <c r="E9" i="18"/>
  <c r="F17" i="14"/>
  <c r="E31" i="18"/>
  <c r="F56" i="14"/>
  <c r="K53" i="13"/>
  <c r="F81" i="14"/>
  <c r="C81" i="14" s="1"/>
  <c r="E44" i="18"/>
  <c r="K80" i="13"/>
  <c r="F128" i="14"/>
  <c r="E61" i="18"/>
  <c r="F46" i="14"/>
  <c r="C46" i="14" s="1"/>
  <c r="E24" i="18"/>
  <c r="E42" i="18"/>
  <c r="F76" i="14"/>
  <c r="C76" i="14" s="1"/>
  <c r="K59" i="13"/>
  <c r="F94" i="14"/>
  <c r="C94" i="14" s="1"/>
  <c r="C93" i="14" s="1"/>
  <c r="F93" i="14" s="1"/>
  <c r="E48" i="18"/>
  <c r="K62" i="13"/>
  <c r="F100" i="14"/>
  <c r="C100" i="14" s="1"/>
  <c r="E51" i="18"/>
  <c r="F20" i="14"/>
  <c r="E12" i="18"/>
  <c r="E38" i="18"/>
  <c r="F63" i="14"/>
  <c r="F45" i="14"/>
  <c r="C45" i="14" s="1"/>
  <c r="C44" i="14" s="1"/>
  <c r="F44" i="14" s="1"/>
  <c r="H136" i="14" s="1"/>
  <c r="E23" i="18"/>
  <c r="E5" i="18"/>
  <c r="F9" i="14"/>
  <c r="F36" i="14"/>
  <c r="E20" i="18"/>
  <c r="E35" i="18"/>
  <c r="F60" i="14"/>
  <c r="K72" i="13"/>
  <c r="F118" i="14"/>
  <c r="E57" i="18"/>
  <c r="E10" i="18"/>
  <c r="F18" i="14"/>
  <c r="E21" i="18"/>
  <c r="F40" i="14"/>
  <c r="F61" i="14"/>
  <c r="E36" i="18"/>
  <c r="K74" i="13"/>
  <c r="E58" i="18"/>
  <c r="F119" i="14"/>
  <c r="E39" i="18"/>
  <c r="F67" i="14"/>
  <c r="C67" i="14" s="1"/>
  <c r="C66" i="14" s="1"/>
  <c r="F66" i="14" s="1"/>
  <c r="K60" i="13"/>
  <c r="F95" i="14"/>
  <c r="C95" i="14" s="1"/>
  <c r="E49" i="18"/>
  <c r="K65" i="13"/>
  <c r="E53" i="18"/>
  <c r="F108" i="14"/>
  <c r="C108" i="14" s="1"/>
  <c r="C107" i="14" s="1"/>
  <c r="F107" i="14" s="1"/>
  <c r="F8" i="14"/>
  <c r="E4" i="18"/>
  <c r="F35" i="14"/>
  <c r="E19" i="18"/>
  <c r="E30" i="18"/>
  <c r="F55" i="14"/>
  <c r="E56" i="18"/>
  <c r="F117" i="14"/>
  <c r="E41" i="18"/>
  <c r="F75" i="14"/>
  <c r="C75" i="14" s="1"/>
  <c r="C74" i="14" s="1"/>
  <c r="F74" i="14" s="1"/>
  <c r="F24" i="14"/>
  <c r="E16" i="18"/>
  <c r="F52" i="14"/>
  <c r="E27" i="18"/>
  <c r="E6" i="18"/>
  <c r="F14" i="14"/>
  <c r="E17" i="18"/>
  <c r="F33" i="14"/>
  <c r="F53" i="14"/>
  <c r="E28" i="18"/>
  <c r="F57" i="14"/>
  <c r="E32" i="18"/>
  <c r="K56" i="13"/>
  <c r="E46" i="18"/>
  <c r="F89" i="14"/>
  <c r="C89" i="14" s="1"/>
  <c r="C88" i="14" s="1"/>
  <c r="F88" i="14" s="1"/>
  <c r="E14" i="18"/>
  <c r="F28" i="14"/>
  <c r="C28" i="14" s="1"/>
  <c r="C27" i="14" s="1"/>
  <c r="F27" i="14" s="1"/>
  <c r="K52" i="13"/>
  <c r="F80" i="14"/>
  <c r="C80" i="14" s="1"/>
  <c r="C79" i="14" s="1"/>
  <c r="F79" i="14" s="1"/>
  <c r="E43" i="18"/>
  <c r="F15" i="14"/>
  <c r="E7" i="18"/>
  <c r="F19" i="14"/>
  <c r="E11" i="18"/>
  <c r="E18" i="18"/>
  <c r="F34" i="14"/>
  <c r="E22" i="18"/>
  <c r="F41" i="14"/>
  <c r="F54" i="14"/>
  <c r="E29" i="18"/>
  <c r="E33" i="18"/>
  <c r="F58" i="14"/>
  <c r="F62" i="14"/>
  <c r="E37" i="18"/>
  <c r="K69" i="13"/>
  <c r="E55" i="18"/>
  <c r="F116" i="14"/>
  <c r="K76" i="13"/>
  <c r="E59" i="18"/>
  <c r="F123" i="14"/>
  <c r="E15" i="18"/>
  <c r="F29" i="14"/>
  <c r="C29" i="14" s="1"/>
  <c r="F71" i="14"/>
  <c r="C71" i="14" s="1"/>
  <c r="C70" i="14" s="1"/>
  <c r="F70" i="14" s="1"/>
  <c r="E40" i="18"/>
  <c r="K54" i="13"/>
  <c r="F85" i="14"/>
  <c r="C85" i="14" s="1"/>
  <c r="C84" i="14" s="1"/>
  <c r="F84" i="14" s="1"/>
  <c r="E45" i="18"/>
  <c r="K61" i="13"/>
  <c r="E50" i="18"/>
  <c r="F99" i="14"/>
  <c r="C99" i="14" s="1"/>
  <c r="C98" i="14" s="1"/>
  <c r="F98" i="14" s="1"/>
  <c r="H156" i="14" s="1"/>
  <c r="K67" i="13"/>
  <c r="E54" i="18"/>
  <c r="F112" i="14"/>
  <c r="C112" i="14" s="1"/>
  <c r="C111" i="14" s="1"/>
  <c r="F111" i="14" s="1"/>
  <c r="K51" i="13"/>
  <c r="K57" i="13"/>
  <c r="K63" i="13"/>
  <c r="C10" i="17"/>
  <c r="B9" i="14" l="1"/>
  <c r="B10" i="14"/>
  <c r="C13" i="18" s="1"/>
  <c r="D13" i="18" s="1"/>
  <c r="H150" i="14"/>
  <c r="B58" i="14"/>
  <c r="B50" i="14"/>
  <c r="B60" i="14"/>
  <c r="B57" i="14"/>
  <c r="B56" i="14"/>
  <c r="B63" i="14"/>
  <c r="B55" i="14"/>
  <c r="B62" i="14"/>
  <c r="B54" i="14"/>
  <c r="B61" i="14"/>
  <c r="B53" i="14"/>
  <c r="B59" i="14"/>
  <c r="B51" i="14"/>
  <c r="B52" i="14"/>
  <c r="F64" i="14"/>
  <c r="H152" i="14"/>
  <c r="B112" i="14"/>
  <c r="F113" i="14"/>
  <c r="H143" i="14"/>
  <c r="B95" i="14"/>
  <c r="B94" i="14"/>
  <c r="F96" i="14"/>
  <c r="H155" i="14"/>
  <c r="B105" i="14"/>
  <c r="B104" i="14"/>
  <c r="F105" i="14"/>
  <c r="H141" i="14"/>
  <c r="B75" i="14"/>
  <c r="B76" i="14"/>
  <c r="F77" i="14"/>
  <c r="H137" i="14"/>
  <c r="B67" i="14"/>
  <c r="F68" i="14"/>
  <c r="H153" i="14"/>
  <c r="B8" i="14"/>
  <c r="C4" i="18" s="1"/>
  <c r="B7" i="14"/>
  <c r="C3" i="18" s="1"/>
  <c r="H133" i="14"/>
  <c r="P6" i="14"/>
  <c r="B85" i="14"/>
  <c r="F86" i="14"/>
  <c r="H139" i="14"/>
  <c r="B109" i="14"/>
  <c r="B108" i="14"/>
  <c r="F109" i="14"/>
  <c r="H142" i="14"/>
  <c r="C17" i="17"/>
  <c r="B17" i="13"/>
  <c r="C17" i="13" s="1"/>
  <c r="B90" i="14"/>
  <c r="B89" i="14"/>
  <c r="H140" i="14"/>
  <c r="F91" i="14"/>
  <c r="B100" i="14"/>
  <c r="B99" i="14"/>
  <c r="F101" i="14"/>
  <c r="B46" i="14"/>
  <c r="B45" i="14"/>
  <c r="F47" i="14"/>
  <c r="V73" i="16"/>
  <c r="B29" i="14"/>
  <c r="B28" i="14"/>
  <c r="F30" i="14"/>
  <c r="B71" i="14"/>
  <c r="H154" i="14"/>
  <c r="F72" i="14"/>
  <c r="B81" i="14"/>
  <c r="B80" i="14"/>
  <c r="F82" i="14"/>
  <c r="H138" i="14"/>
  <c r="C5" i="18"/>
  <c r="C116" i="14"/>
  <c r="C115" i="14" s="1"/>
  <c r="F115" i="14" s="1"/>
  <c r="C54" i="14"/>
  <c r="C15" i="14"/>
  <c r="C18" i="14"/>
  <c r="C36" i="14"/>
  <c r="C20" i="14"/>
  <c r="C128" i="14"/>
  <c r="C127" i="14" s="1"/>
  <c r="F127" i="14" s="1"/>
  <c r="C59" i="14"/>
  <c r="C41" i="14"/>
  <c r="C55" i="14"/>
  <c r="C119" i="14"/>
  <c r="C9" i="14"/>
  <c r="C57" i="14"/>
  <c r="C52" i="14"/>
  <c r="C51" i="14"/>
  <c r="C118" i="14"/>
  <c r="C24" i="14"/>
  <c r="C23" i="14" s="1"/>
  <c r="F23" i="14" s="1"/>
  <c r="C35" i="14"/>
  <c r="C16" i="14"/>
  <c r="C58" i="14"/>
  <c r="C33" i="14"/>
  <c r="C32" i="14" s="1"/>
  <c r="F32" i="14" s="1"/>
  <c r="C60" i="14"/>
  <c r="C63" i="14"/>
  <c r="C19" i="14"/>
  <c r="C8" i="14"/>
  <c r="C40" i="14"/>
  <c r="C39" i="14" s="1"/>
  <c r="F39" i="14" s="1"/>
  <c r="C34" i="14"/>
  <c r="C62" i="14"/>
  <c r="C53" i="14"/>
  <c r="C123" i="14"/>
  <c r="C122" i="14" s="1"/>
  <c r="F122" i="14" s="1"/>
  <c r="C61" i="14"/>
  <c r="C56" i="14"/>
  <c r="C124" i="14"/>
  <c r="C14" i="14"/>
  <c r="C13" i="14" s="1"/>
  <c r="F13" i="14" s="1"/>
  <c r="C117" i="14"/>
  <c r="C17" i="14"/>
  <c r="J112" i="14"/>
  <c r="P112" i="14" s="1"/>
  <c r="J94" i="14"/>
  <c r="P94" i="14" s="1"/>
  <c r="J108" i="14"/>
  <c r="P108" i="14" s="1"/>
  <c r="J95" i="14"/>
  <c r="P95" i="14" s="1"/>
  <c r="J100" i="14"/>
  <c r="P100" i="14" s="1"/>
  <c r="J104" i="14"/>
  <c r="P104" i="14" s="1"/>
  <c r="J80" i="14"/>
  <c r="P80" i="14" s="1"/>
  <c r="J89" i="14"/>
  <c r="P89" i="14" s="1"/>
  <c r="J76" i="14"/>
  <c r="P76" i="14" s="1"/>
  <c r="J81" i="14"/>
  <c r="P81" i="14" s="1"/>
  <c r="J90" i="14"/>
  <c r="P90" i="14" s="1"/>
  <c r="J99" i="14"/>
  <c r="P99" i="14" s="1"/>
  <c r="J85" i="14"/>
  <c r="P85" i="14" s="1"/>
  <c r="AB7" i="15"/>
  <c r="AB4" i="15"/>
  <c r="K12" i="13"/>
  <c r="K13" i="13"/>
  <c r="K18" i="13"/>
  <c r="J29" i="14" s="1"/>
  <c r="P29" i="14" s="1"/>
  <c r="K19" i="13"/>
  <c r="K23" i="13"/>
  <c r="K33" i="13"/>
  <c r="K38" i="13"/>
  <c r="K41" i="13"/>
  <c r="K43" i="13"/>
  <c r="K46" i="13"/>
  <c r="K48" i="13"/>
  <c r="J67" i="14" s="1"/>
  <c r="P67" i="14" s="1"/>
  <c r="K49" i="13"/>
  <c r="J71" i="14" s="1"/>
  <c r="P71" i="14" s="1"/>
  <c r="K50" i="13"/>
  <c r="J75" i="14" s="1"/>
  <c r="P75" i="14" s="1"/>
  <c r="R14" i="16" l="1"/>
  <c r="R72" i="16"/>
  <c r="W25" i="15"/>
  <c r="D4" i="18"/>
  <c r="R12" i="16" s="1"/>
  <c r="D5" i="18"/>
  <c r="R71" i="16" s="1"/>
  <c r="D3" i="18"/>
  <c r="R11" i="16" s="1"/>
  <c r="B16" i="14"/>
  <c r="B15" i="14"/>
  <c r="B14" i="14"/>
  <c r="B20" i="14"/>
  <c r="B19" i="14"/>
  <c r="B17" i="14"/>
  <c r="B18" i="14"/>
  <c r="H149" i="14"/>
  <c r="F21" i="14"/>
  <c r="B33" i="14"/>
  <c r="B35" i="14"/>
  <c r="B36" i="14"/>
  <c r="B34" i="14"/>
  <c r="F37" i="14"/>
  <c r="H135" i="14"/>
  <c r="B24" i="14"/>
  <c r="F25" i="14"/>
  <c r="H134" i="14"/>
  <c r="B116" i="14"/>
  <c r="B118" i="14"/>
  <c r="B119" i="14"/>
  <c r="B117" i="14"/>
  <c r="F120" i="14"/>
  <c r="H144" i="14"/>
  <c r="B41" i="14"/>
  <c r="B40" i="14"/>
  <c r="F42" i="14"/>
  <c r="H151" i="14"/>
  <c r="C24" i="17"/>
  <c r="B21" i="13"/>
  <c r="C21" i="13" s="1"/>
  <c r="B124" i="14"/>
  <c r="B123" i="14"/>
  <c r="H157" i="14"/>
  <c r="F125" i="14"/>
  <c r="W13" i="15"/>
  <c r="B129" i="14"/>
  <c r="B128" i="14"/>
  <c r="F130" i="14"/>
  <c r="H145" i="14"/>
  <c r="N26" i="15"/>
  <c r="N15" i="16"/>
  <c r="E3" i="15"/>
  <c r="F146" i="14"/>
  <c r="C3" i="13"/>
  <c r="R13" i="16" l="1"/>
  <c r="W14" i="15"/>
  <c r="R70" i="16"/>
  <c r="R69" i="16"/>
  <c r="W12" i="15"/>
  <c r="C31" i="17"/>
  <c r="B26" i="13"/>
  <c r="C26" i="13" s="1"/>
  <c r="N10" i="16"/>
  <c r="N11" i="15"/>
  <c r="N31" i="15"/>
  <c r="N17" i="16"/>
  <c r="AB3" i="15"/>
  <c r="K45" i="13"/>
  <c r="K40" i="13"/>
  <c r="K35" i="13"/>
  <c r="K34" i="13"/>
  <c r="K26" i="13"/>
  <c r="K27" i="13"/>
  <c r="K29" i="13"/>
  <c r="J45" i="14" s="1"/>
  <c r="P45" i="14" s="1"/>
  <c r="K22" i="13"/>
  <c r="K14" i="13"/>
  <c r="K11" i="13"/>
  <c r="K7" i="13"/>
  <c r="K5" i="13"/>
  <c r="K4" i="13"/>
  <c r="K9" i="13"/>
  <c r="K17" i="13"/>
  <c r="J28" i="14" s="1"/>
  <c r="P28" i="14" s="1"/>
  <c r="K32" i="13"/>
  <c r="K8" i="13"/>
  <c r="K37" i="13"/>
  <c r="K21" i="13"/>
  <c r="K44" i="13"/>
  <c r="K24" i="13"/>
  <c r="K30" i="13"/>
  <c r="J46" i="14" s="1"/>
  <c r="P46" i="14" s="1"/>
  <c r="K36" i="13"/>
  <c r="K42" i="13"/>
  <c r="F11" i="14"/>
  <c r="B13" i="18" s="1"/>
  <c r="P72" i="16" l="1"/>
  <c r="AB72" i="16" s="1"/>
  <c r="U25" i="15"/>
  <c r="AB25" i="15" s="1"/>
  <c r="P14" i="16"/>
  <c r="AB14" i="16" s="1"/>
  <c r="N22" i="16"/>
  <c r="N37" i="15"/>
  <c r="C28" i="18"/>
  <c r="D28" i="18" s="1"/>
  <c r="C42" i="18"/>
  <c r="D42" i="18" s="1"/>
  <c r="C18" i="18"/>
  <c r="D18" i="18" s="1"/>
  <c r="C44" i="18"/>
  <c r="D44" i="18" s="1"/>
  <c r="C61" i="18"/>
  <c r="D61" i="18" s="1"/>
  <c r="C38" i="18"/>
  <c r="D38" i="18" s="1"/>
  <c r="C39" i="18"/>
  <c r="D39" i="18" s="1"/>
  <c r="C16" i="18"/>
  <c r="D16" i="18" s="1"/>
  <c r="C29" i="18"/>
  <c r="D29" i="18" s="1"/>
  <c r="C49" i="18"/>
  <c r="D49" i="18" s="1"/>
  <c r="C55" i="18"/>
  <c r="D55" i="18" s="1"/>
  <c r="C48" i="18"/>
  <c r="D48" i="18" s="1"/>
  <c r="C58" i="18"/>
  <c r="D58" i="18" s="1"/>
  <c r="C8" i="18"/>
  <c r="D8" i="18" s="1"/>
  <c r="C26" i="18"/>
  <c r="D26" i="18" s="1"/>
  <c r="C50" i="18"/>
  <c r="D50" i="18" s="1"/>
  <c r="C57" i="18"/>
  <c r="D57" i="18" s="1"/>
  <c r="C15" i="18"/>
  <c r="D15" i="18" s="1"/>
  <c r="C60" i="18"/>
  <c r="D60" i="18" s="1"/>
  <c r="C56" i="18"/>
  <c r="D56" i="18" s="1"/>
  <c r="C54" i="18"/>
  <c r="D54" i="18" s="1"/>
  <c r="C19" i="18"/>
  <c r="D19" i="18" s="1"/>
  <c r="C46" i="18"/>
  <c r="D46" i="18" s="1"/>
  <c r="C36" i="18"/>
  <c r="D36" i="18" s="1"/>
  <c r="C30" i="18"/>
  <c r="D30" i="18" s="1"/>
  <c r="C27" i="18"/>
  <c r="D27" i="18" s="1"/>
  <c r="C45" i="18"/>
  <c r="D45" i="18" s="1"/>
  <c r="C9" i="18"/>
  <c r="D9" i="18" s="1"/>
  <c r="C62" i="18"/>
  <c r="D62" i="18" s="1"/>
  <c r="C51" i="18"/>
  <c r="D51" i="18" s="1"/>
  <c r="C52" i="18"/>
  <c r="D52" i="18" s="1"/>
  <c r="C34" i="18"/>
  <c r="D34" i="18" s="1"/>
  <c r="C7" i="18"/>
  <c r="D7" i="18" s="1"/>
  <c r="C33" i="18"/>
  <c r="D33" i="18" s="1"/>
  <c r="C31" i="18"/>
  <c r="D31" i="18" s="1"/>
  <c r="C14" i="18"/>
  <c r="D14" i="18" s="1"/>
  <c r="C37" i="18"/>
  <c r="D37" i="18" s="1"/>
  <c r="C35" i="18"/>
  <c r="D35" i="18" s="1"/>
  <c r="C43" i="18"/>
  <c r="D43" i="18" s="1"/>
  <c r="C23" i="18"/>
  <c r="D23" i="18" s="1"/>
  <c r="C20" i="18"/>
  <c r="D20" i="18" s="1"/>
  <c r="C40" i="18"/>
  <c r="D40" i="18" s="1"/>
  <c r="C12" i="18"/>
  <c r="D12" i="18" s="1"/>
  <c r="C11" i="18"/>
  <c r="D11" i="18" s="1"/>
  <c r="C53" i="18"/>
  <c r="D53" i="18" s="1"/>
  <c r="C59" i="18"/>
  <c r="D59" i="18" s="1"/>
  <c r="C47" i="18"/>
  <c r="D47" i="18" s="1"/>
  <c r="C32" i="18"/>
  <c r="D32" i="18" s="1"/>
  <c r="C25" i="18"/>
  <c r="D25" i="18" s="1"/>
  <c r="C22" i="18"/>
  <c r="D22" i="18" s="1"/>
  <c r="C24" i="18"/>
  <c r="D24" i="18" s="1"/>
  <c r="C6" i="18"/>
  <c r="D6" i="18" s="1"/>
  <c r="C10" i="18"/>
  <c r="D10" i="18" s="1"/>
  <c r="C21" i="18"/>
  <c r="D21" i="18" s="1"/>
  <c r="C17" i="18"/>
  <c r="D17" i="18" s="1"/>
  <c r="C41" i="18"/>
  <c r="D41" i="18" s="1"/>
  <c r="B5" i="18"/>
  <c r="B3" i="18"/>
  <c r="B4" i="18"/>
  <c r="C38" i="17"/>
  <c r="B29" i="13"/>
  <c r="C29" i="13" s="1"/>
  <c r="W81" i="15" l="1"/>
  <c r="B49" i="18"/>
  <c r="U81" i="15" s="1"/>
  <c r="AB81" i="15" s="1"/>
  <c r="P13" i="16"/>
  <c r="AB13" i="16" s="1"/>
  <c r="P71" i="16"/>
  <c r="AB71" i="16" s="1"/>
  <c r="U14" i="15"/>
  <c r="AB14" i="15" s="1"/>
  <c r="W46" i="15"/>
  <c r="B25" i="18"/>
  <c r="U46" i="15" s="1"/>
  <c r="AB46" i="15" s="1"/>
  <c r="B20" i="18"/>
  <c r="R77" i="16"/>
  <c r="W35" i="15"/>
  <c r="R21" i="16"/>
  <c r="W17" i="15"/>
  <c r="B7" i="18"/>
  <c r="U17" i="15" s="1"/>
  <c r="AB17" i="15" s="1"/>
  <c r="W51" i="15"/>
  <c r="B30" i="18"/>
  <c r="U51" i="15" s="1"/>
  <c r="AB51" i="15" s="1"/>
  <c r="B57" i="18"/>
  <c r="W98" i="15"/>
  <c r="R57" i="16"/>
  <c r="R92" i="16"/>
  <c r="W50" i="15"/>
  <c r="B29" i="18"/>
  <c r="U50" i="15" s="1"/>
  <c r="AB50" i="15" s="1"/>
  <c r="W49" i="15"/>
  <c r="B28" i="18"/>
  <c r="U49" i="15" s="1"/>
  <c r="AB49" i="15" s="1"/>
  <c r="W52" i="15"/>
  <c r="B31" i="18"/>
  <c r="U52" i="15" s="1"/>
  <c r="P70" i="16"/>
  <c r="AB70" i="16" s="1"/>
  <c r="P12" i="16"/>
  <c r="AB12" i="16" s="1"/>
  <c r="U13" i="15"/>
  <c r="AB13" i="15" s="1"/>
  <c r="W23" i="15"/>
  <c r="B12" i="18"/>
  <c r="U23" i="15" s="1"/>
  <c r="B45" i="18"/>
  <c r="R84" i="16"/>
  <c r="W73" i="15"/>
  <c r="R40" i="16"/>
  <c r="B18" i="18"/>
  <c r="W33" i="15"/>
  <c r="R75" i="16"/>
  <c r="R19" i="16"/>
  <c r="W65" i="15"/>
  <c r="B40" i="18"/>
  <c r="U65" i="15" s="1"/>
  <c r="AB65" i="15" s="1"/>
  <c r="W28" i="15"/>
  <c r="B15" i="18"/>
  <c r="U28" i="15" s="1"/>
  <c r="AB28" i="15" s="1"/>
  <c r="B42" i="18"/>
  <c r="R35" i="16"/>
  <c r="W68" i="15"/>
  <c r="R81" i="16"/>
  <c r="B41" i="18"/>
  <c r="R80" i="16"/>
  <c r="R34" i="16"/>
  <c r="W67" i="15"/>
  <c r="W54" i="15"/>
  <c r="B32" i="18"/>
  <c r="U54" i="15" s="1"/>
  <c r="B23" i="18"/>
  <c r="W42" i="15"/>
  <c r="R78" i="16"/>
  <c r="R25" i="16"/>
  <c r="W56" i="15"/>
  <c r="B34" i="18"/>
  <c r="U56" i="15" s="1"/>
  <c r="AB56" i="15" s="1"/>
  <c r="W58" i="15"/>
  <c r="B36" i="18"/>
  <c r="U58" i="15" s="1"/>
  <c r="AB58" i="15" s="1"/>
  <c r="W83" i="15"/>
  <c r="B50" i="18"/>
  <c r="U83" i="15" s="1"/>
  <c r="B16" i="18"/>
  <c r="R73" i="16"/>
  <c r="W29" i="15"/>
  <c r="B17" i="18"/>
  <c r="W32" i="15"/>
  <c r="R18" i="16"/>
  <c r="R74" i="16"/>
  <c r="B47" i="18"/>
  <c r="R86" i="16"/>
  <c r="W77" i="15"/>
  <c r="R43" i="16"/>
  <c r="B43" i="18"/>
  <c r="W70" i="15"/>
  <c r="R82" i="16"/>
  <c r="R37" i="16"/>
  <c r="B52" i="18"/>
  <c r="R87" i="16"/>
  <c r="W86" i="15"/>
  <c r="R49" i="16"/>
  <c r="B46" i="18"/>
  <c r="R85" i="16"/>
  <c r="W76" i="15"/>
  <c r="R42" i="16"/>
  <c r="W47" i="15"/>
  <c r="B26" i="18"/>
  <c r="U47" i="15" s="1"/>
  <c r="AB47" i="15" s="1"/>
  <c r="W63" i="15"/>
  <c r="B39" i="18"/>
  <c r="U63" i="15" s="1"/>
  <c r="B55" i="18"/>
  <c r="W95" i="15"/>
  <c r="R55" i="16"/>
  <c r="R90" i="16"/>
  <c r="W39" i="15"/>
  <c r="B22" i="18"/>
  <c r="U39" i="15" s="1"/>
  <c r="AB39" i="15" s="1"/>
  <c r="W48" i="15"/>
  <c r="B27" i="18"/>
  <c r="U48" i="15" s="1"/>
  <c r="W38" i="15"/>
  <c r="B21" i="18"/>
  <c r="U38" i="15" s="1"/>
  <c r="W57" i="15"/>
  <c r="B35" i="18"/>
  <c r="U57" i="15" s="1"/>
  <c r="AB57" i="15" s="1"/>
  <c r="B19" i="18"/>
  <c r="R20" i="16"/>
  <c r="W34" i="15"/>
  <c r="R76" i="16"/>
  <c r="W60" i="15"/>
  <c r="B38" i="18"/>
  <c r="U60" i="15" s="1"/>
  <c r="W21" i="15"/>
  <c r="B10" i="18"/>
  <c r="U21" i="15" s="1"/>
  <c r="AB21" i="15" s="1"/>
  <c r="B53" i="18"/>
  <c r="R51" i="16"/>
  <c r="W89" i="15"/>
  <c r="R88" i="16"/>
  <c r="W59" i="15"/>
  <c r="B37" i="18"/>
  <c r="U59" i="15" s="1"/>
  <c r="B62" i="18"/>
  <c r="R63" i="16"/>
  <c r="R95" i="16"/>
  <c r="W110" i="15"/>
  <c r="B54" i="18"/>
  <c r="W92" i="15"/>
  <c r="R89" i="16"/>
  <c r="R53" i="16"/>
  <c r="B58" i="18"/>
  <c r="W100" i="15"/>
  <c r="R58" i="16"/>
  <c r="R93" i="16"/>
  <c r="B61" i="18"/>
  <c r="W108" i="15"/>
  <c r="R62" i="16"/>
  <c r="R94" i="16"/>
  <c r="B24" i="18"/>
  <c r="R26" i="16"/>
  <c r="W43" i="15"/>
  <c r="R79" i="16"/>
  <c r="W105" i="15"/>
  <c r="B60" i="18"/>
  <c r="U105" i="15" s="1"/>
  <c r="P69" i="16"/>
  <c r="AB69" i="16" s="1"/>
  <c r="P11" i="16"/>
  <c r="AB11" i="16" s="1"/>
  <c r="U12" i="15"/>
  <c r="AB12" i="15" s="1"/>
  <c r="W55" i="15"/>
  <c r="B33" i="18"/>
  <c r="U55" i="15" s="1"/>
  <c r="W103" i="15"/>
  <c r="B59" i="18"/>
  <c r="U103" i="15" s="1"/>
  <c r="AB103" i="15" s="1"/>
  <c r="W84" i="15"/>
  <c r="B51" i="18"/>
  <c r="U84" i="15" s="1"/>
  <c r="AB84" i="15" s="1"/>
  <c r="W18" i="15"/>
  <c r="B8" i="18"/>
  <c r="U18" i="15" s="1"/>
  <c r="N24" i="16"/>
  <c r="N41" i="15"/>
  <c r="C45" i="17"/>
  <c r="B32" i="13"/>
  <c r="C32" i="13" s="1"/>
  <c r="W16" i="15"/>
  <c r="B6" i="18"/>
  <c r="U16" i="15" s="1"/>
  <c r="AB16" i="15" s="1"/>
  <c r="W22" i="15"/>
  <c r="B11" i="18"/>
  <c r="U22" i="15" s="1"/>
  <c r="AB22" i="15" s="1"/>
  <c r="R16" i="16"/>
  <c r="W27" i="15"/>
  <c r="B14" i="18"/>
  <c r="U27" i="15" s="1"/>
  <c r="AB27" i="15" s="1"/>
  <c r="W20" i="15"/>
  <c r="B9" i="18"/>
  <c r="U20" i="15" s="1"/>
  <c r="B56" i="18"/>
  <c r="W97" i="15"/>
  <c r="R56" i="16"/>
  <c r="R91" i="16"/>
  <c r="W80" i="15"/>
  <c r="B48" i="18"/>
  <c r="U80" i="15" s="1"/>
  <c r="AB80" i="15" s="1"/>
  <c r="B44" i="18"/>
  <c r="R83" i="16"/>
  <c r="R38" i="16"/>
  <c r="W71" i="15"/>
  <c r="AB55" i="15" l="1"/>
  <c r="AB83" i="15"/>
  <c r="AB23" i="15"/>
  <c r="AB18" i="15"/>
  <c r="AB54" i="15"/>
  <c r="AB59" i="15"/>
  <c r="AB60" i="15"/>
  <c r="AB38" i="15"/>
  <c r="AB20" i="15"/>
  <c r="AB105" i="15"/>
  <c r="AB48" i="15"/>
  <c r="AB63" i="15"/>
  <c r="AB52" i="15"/>
  <c r="P21" i="16"/>
  <c r="AB21" i="16" s="1"/>
  <c r="P77" i="16"/>
  <c r="AB77" i="16" s="1"/>
  <c r="U35" i="15"/>
  <c r="AB35" i="15" s="1"/>
  <c r="P73" i="16"/>
  <c r="AB73" i="16" s="1"/>
  <c r="U29" i="15"/>
  <c r="AB29" i="15" s="1"/>
  <c r="P16" i="16"/>
  <c r="AB16" i="16" s="1"/>
  <c r="P40" i="16"/>
  <c r="AB40" i="16" s="1"/>
  <c r="P84" i="16"/>
  <c r="AB84" i="16" s="1"/>
  <c r="U73" i="15"/>
  <c r="AB73" i="15" s="1"/>
  <c r="C52" i="17"/>
  <c r="B48" i="13"/>
  <c r="C48" i="13" s="1"/>
  <c r="P92" i="16"/>
  <c r="AB92" i="16" s="1"/>
  <c r="P57" i="16"/>
  <c r="AB57" i="16" s="1"/>
  <c r="U98" i="15"/>
  <c r="AB98" i="15" s="1"/>
  <c r="P88" i="16"/>
  <c r="AB88" i="16" s="1"/>
  <c r="P51" i="16"/>
  <c r="AB51" i="16" s="1"/>
  <c r="U89" i="15"/>
  <c r="AB89" i="15" s="1"/>
  <c r="P20" i="16"/>
  <c r="AB20" i="16" s="1"/>
  <c r="P76" i="16"/>
  <c r="AB76" i="16" s="1"/>
  <c r="U34" i="15"/>
  <c r="AB34" i="15" s="1"/>
  <c r="P80" i="16"/>
  <c r="AB80" i="16" s="1"/>
  <c r="P34" i="16"/>
  <c r="AB34" i="16" s="1"/>
  <c r="U67" i="15"/>
  <c r="AB67" i="15" s="1"/>
  <c r="P49" i="16"/>
  <c r="AB49" i="16" s="1"/>
  <c r="P87" i="16"/>
  <c r="AB87" i="16" s="1"/>
  <c r="U86" i="15"/>
  <c r="AB86" i="15" s="1"/>
  <c r="P86" i="16"/>
  <c r="AB86" i="16" s="1"/>
  <c r="P43" i="16"/>
  <c r="AB43" i="16" s="1"/>
  <c r="U77" i="15"/>
  <c r="AB77" i="15" s="1"/>
  <c r="P25" i="16"/>
  <c r="AB25" i="16" s="1"/>
  <c r="P78" i="16"/>
  <c r="AB78" i="16" s="1"/>
  <c r="U42" i="15"/>
  <c r="AB42" i="15" s="1"/>
  <c r="P79" i="16"/>
  <c r="AB79" i="16" s="1"/>
  <c r="P26" i="16"/>
  <c r="AB26" i="16" s="1"/>
  <c r="U43" i="15"/>
  <c r="AB43" i="15" s="1"/>
  <c r="P55" i="16"/>
  <c r="AB55" i="16" s="1"/>
  <c r="P90" i="16"/>
  <c r="AB90" i="16" s="1"/>
  <c r="U95" i="15"/>
  <c r="AB95" i="15" s="1"/>
  <c r="P81" i="16"/>
  <c r="AB81" i="16" s="1"/>
  <c r="P35" i="16"/>
  <c r="AB35" i="16" s="1"/>
  <c r="U68" i="15"/>
  <c r="AB68" i="15" s="1"/>
  <c r="P75" i="16"/>
  <c r="AB75" i="16" s="1"/>
  <c r="P19" i="16"/>
  <c r="AB19" i="16" s="1"/>
  <c r="U33" i="15"/>
  <c r="AB33" i="15" s="1"/>
  <c r="P63" i="16"/>
  <c r="AB63" i="16" s="1"/>
  <c r="P95" i="16"/>
  <c r="AB95" i="16" s="1"/>
  <c r="U110" i="15"/>
  <c r="AB110" i="15" s="1"/>
  <c r="P42" i="16"/>
  <c r="AB42" i="16" s="1"/>
  <c r="P85" i="16"/>
  <c r="AB85" i="16" s="1"/>
  <c r="U76" i="15"/>
  <c r="AB76" i="15" s="1"/>
  <c r="P82" i="16"/>
  <c r="AB82" i="16" s="1"/>
  <c r="P37" i="16"/>
  <c r="AB37" i="16" s="1"/>
  <c r="U70" i="15"/>
  <c r="AB70" i="15" s="1"/>
  <c r="P74" i="16"/>
  <c r="AB74" i="16" s="1"/>
  <c r="P18" i="16"/>
  <c r="AB18" i="16" s="1"/>
  <c r="U32" i="15"/>
  <c r="AB32" i="15" s="1"/>
  <c r="P58" i="16"/>
  <c r="AB58" i="16" s="1"/>
  <c r="P93" i="16"/>
  <c r="AB93" i="16" s="1"/>
  <c r="U100" i="15"/>
  <c r="AB100" i="15" s="1"/>
  <c r="P91" i="16"/>
  <c r="AB91" i="16" s="1"/>
  <c r="P56" i="16"/>
  <c r="AB56" i="16" s="1"/>
  <c r="U97" i="15"/>
  <c r="AB97" i="15" s="1"/>
  <c r="P38" i="16"/>
  <c r="AB38" i="16" s="1"/>
  <c r="P83" i="16"/>
  <c r="AB83" i="16" s="1"/>
  <c r="U71" i="15"/>
  <c r="AB71" i="15" s="1"/>
  <c r="N27" i="16"/>
  <c r="N45" i="15"/>
  <c r="P94" i="16"/>
  <c r="AB94" i="16" s="1"/>
  <c r="P62" i="16"/>
  <c r="AB62" i="16" s="1"/>
  <c r="U108" i="15"/>
  <c r="AB108" i="15" s="1"/>
  <c r="P53" i="16"/>
  <c r="AB53" i="16" s="1"/>
  <c r="P89" i="16"/>
  <c r="AB89" i="16" s="1"/>
  <c r="U92" i="15"/>
  <c r="AB92" i="15" s="1"/>
  <c r="N62" i="15" l="1"/>
  <c r="N29" i="16"/>
  <c r="C59" i="17"/>
  <c r="B49" i="13"/>
  <c r="C49" i="13" s="1"/>
  <c r="N64" i="15" l="1"/>
  <c r="N31" i="16"/>
  <c r="C66" i="17"/>
  <c r="B50" i="13"/>
  <c r="C50" i="13" s="1"/>
  <c r="N66" i="15" l="1"/>
  <c r="N33" i="16"/>
  <c r="C73" i="17"/>
  <c r="B52" i="13"/>
  <c r="C52" i="13" s="1"/>
  <c r="N36" i="16" l="1"/>
  <c r="N69" i="15"/>
  <c r="C80" i="17"/>
  <c r="B54" i="13"/>
  <c r="C54" i="13" s="1"/>
  <c r="N72" i="15" l="1"/>
  <c r="N39" i="16"/>
  <c r="C87" i="17"/>
  <c r="B56" i="13"/>
  <c r="C56" i="13" s="1"/>
  <c r="N41" i="16" l="1"/>
  <c r="N75" i="15"/>
  <c r="C94" i="17"/>
  <c r="B59" i="13"/>
  <c r="C59" i="13" s="1"/>
  <c r="N44" i="16" l="1"/>
  <c r="N79" i="15"/>
  <c r="C101" i="17"/>
  <c r="B63" i="13" s="1"/>
  <c r="C63" i="13" s="1"/>
  <c r="B61" i="13"/>
  <c r="C61" i="13" s="1"/>
  <c r="N46" i="16" l="1"/>
  <c r="N82" i="15"/>
  <c r="N85" i="15"/>
  <c r="N48" i="16"/>
  <c r="C108" i="17"/>
  <c r="C115" i="17" l="1"/>
  <c r="B65" i="13"/>
  <c r="C65" i="13" s="1"/>
  <c r="N50" i="16" l="1"/>
  <c r="N88" i="15"/>
  <c r="C122" i="17"/>
  <c r="B67" i="13"/>
  <c r="C67" i="13" s="1"/>
  <c r="N91" i="15" l="1"/>
  <c r="N52" i="16"/>
  <c r="C129" i="17"/>
  <c r="B69" i="13"/>
  <c r="C69" i="13" s="1"/>
  <c r="N54" i="16" l="1"/>
  <c r="N94" i="15"/>
  <c r="C136" i="17"/>
  <c r="B80" i="13" s="1"/>
  <c r="C80" i="13" s="1"/>
  <c r="B76" i="13"/>
  <c r="C76" i="13" s="1"/>
  <c r="N102" i="15" l="1"/>
  <c r="N59" i="16"/>
  <c r="N61" i="16"/>
  <c r="N107" i="15"/>
</calcChain>
</file>

<file path=xl/sharedStrings.xml><?xml version="1.0" encoding="utf-8"?>
<sst xmlns="http://schemas.openxmlformats.org/spreadsheetml/2006/main" count="5563" uniqueCount="358">
  <si>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</si>
  <si>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</si>
  <si>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</si>
  <si>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</si>
  <si>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</si>
  <si>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</si>
  <si>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</si>
  <si>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</si>
  <si>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</si>
  <si>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</si>
  <si>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</si>
  <si>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</si>
  <si>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</si>
  <si>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</si>
  <si>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</si>
  <si>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</si>
  <si>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</si>
  <si>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</si>
  <si>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</si>
  <si>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</si>
  <si>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</si>
  <si>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</si>
  <si>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</si>
  <si>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</si>
  <si>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</si>
  <si>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</si>
  <si>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</si>
  <si>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</si>
  <si>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</si>
  <si>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</si>
  <si>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</si>
  <si>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</si>
  <si>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</si>
  <si>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</si>
  <si>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</si>
  <si>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</si>
  <si>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</si>
  <si>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-</t>
  </si>
  <si>
    <t>R/W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</si>
  <si>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</si>
  <si>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</si>
  <si>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</si>
  <si>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</si>
  <si>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</si>
  <si>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</si>
  <si>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</si>
  <si>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</si>
  <si>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</si>
  <si>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</si>
  <si>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</si>
  <si>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</si>
  <si>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</si>
  <si>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</si>
  <si>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</si>
  <si>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</si>
  <si>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</si>
  <si>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</si>
  <si>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</si>
  <si>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</si>
  <si>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</si>
  <si>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</si>
  <si>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</si>
  <si>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</si>
  <si>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</si>
  <si>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</si>
  <si>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</si>
  <si>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</si>
  <si>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</si>
  <si>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</si>
  <si>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</si>
  <si>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</si>
  <si>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</si>
  <si>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</si>
  <si>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</si>
  <si>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</si>
  <si>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</si>
  <si>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</si>
  <si>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</si>
  <si>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</si>
  <si>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(others =&gt; '0')</t>
  </si>
  <si>
    <t>autostart</t>
  </si>
  <si>
    <t>started</t>
  </si>
  <si>
    <t>connecting</t>
  </si>
  <si>
    <t>running</t>
  </si>
  <si>
    <t>SpaceWire Link Config / Status</t>
  </si>
  <si>
    <t>start</t>
  </si>
  <si>
    <t>disconnect</t>
  </si>
  <si>
    <t>error disconnect</t>
  </si>
  <si>
    <t>error parity</t>
  </si>
  <si>
    <t>error escape</t>
  </si>
  <si>
    <t>error credit</t>
  </si>
  <si>
    <t>SpaceWire TimeCode</t>
  </si>
  <si>
    <t>TC control</t>
  </si>
  <si>
    <t>TC time</t>
  </si>
  <si>
    <t>TC clear</t>
  </si>
  <si>
    <t>clear</t>
  </si>
  <si>
    <t>FEE Buffers Windowing Config</t>
  </si>
  <si>
    <t>masking</t>
  </si>
  <si>
    <t>stop</t>
  </si>
  <si>
    <t>IRQ control</t>
  </si>
  <si>
    <t>left buffer empty enable</t>
  </si>
  <si>
    <t>right buffer empty enable</t>
  </si>
  <si>
    <t>IRQ flags</t>
  </si>
  <si>
    <t>buffer empty flag</t>
  </si>
  <si>
    <t>Buffer Status</t>
  </si>
  <si>
    <t>left buffer empty</t>
  </si>
  <si>
    <t>right buffer empty</t>
  </si>
  <si>
    <t>IRQ flags clear</t>
  </si>
  <si>
    <t>buffer empty flag clear</t>
  </si>
  <si>
    <t>comm irq enable</t>
  </si>
  <si>
    <t>RMAP Codec Config</t>
  </si>
  <si>
    <t>Key</t>
  </si>
  <si>
    <t>logical address</t>
  </si>
  <si>
    <t>RMAP Codec Status</t>
  </si>
  <si>
    <t>command received</t>
  </si>
  <si>
    <t>write authorized</t>
  </si>
  <si>
    <t>read requested</t>
  </si>
  <si>
    <t>write requested</t>
  </si>
  <si>
    <t>read authorized</t>
  </si>
  <si>
    <t>reply sended</t>
  </si>
  <si>
    <t>discarded package</t>
  </si>
  <si>
    <t>error early eop</t>
  </si>
  <si>
    <t>error eep</t>
  </si>
  <si>
    <t>error header CRC</t>
  </si>
  <si>
    <t>error unused packet type</t>
  </si>
  <si>
    <t>error invalid command code</t>
  </si>
  <si>
    <t>error too much data</t>
  </si>
  <si>
    <t>error invalid data crc</t>
  </si>
  <si>
    <t>rmap write command enable</t>
  </si>
  <si>
    <t>rmap write command flag</t>
  </si>
  <si>
    <t>rmap write command flag clear</t>
  </si>
  <si>
    <t>RMAP last write address</t>
  </si>
  <si>
    <t>RMAP last read address</t>
  </si>
  <si>
    <t>last write address</t>
  </si>
  <si>
    <t>last read address</t>
  </si>
  <si>
    <t>data packet config 1</t>
  </si>
  <si>
    <t>ccd x size</t>
  </si>
  <si>
    <t>ccd y size</t>
  </si>
  <si>
    <t>data packet config 2</t>
  </si>
  <si>
    <t>data y size</t>
  </si>
  <si>
    <t>overscan y size</t>
  </si>
  <si>
    <t>data packet config 3</t>
  </si>
  <si>
    <t>fee mode</t>
  </si>
  <si>
    <t>ccd number</t>
  </si>
  <si>
    <t>packet length</t>
  </si>
  <si>
    <t>data packet config 4</t>
  </si>
  <si>
    <t>data packet header 1</t>
  </si>
  <si>
    <t>length</t>
  </si>
  <si>
    <t>type</t>
  </si>
  <si>
    <t>frame counter</t>
  </si>
  <si>
    <t>sequence counter</t>
  </si>
  <si>
    <t>data packet header 2</t>
  </si>
  <si>
    <t>data packet pixel delay 1</t>
  </si>
  <si>
    <t>data packet pixel delay 2</t>
  </si>
  <si>
    <t>data packet pixel delay 3</t>
  </si>
  <si>
    <t>line delay</t>
  </si>
  <si>
    <t>col delay</t>
  </si>
  <si>
    <t>adc delay</t>
  </si>
  <si>
    <t>0x00</t>
  </si>
  <si>
    <t>0xD1</t>
  </si>
  <si>
    <t>0x51</t>
  </si>
  <si>
    <t>0x0000</t>
  </si>
  <si>
    <t>Field</t>
  </si>
  <si>
    <t>Reg Type</t>
  </si>
  <si>
    <t>Reg Name</t>
  </si>
  <si>
    <t>spw_link_config_status_reg</t>
  </si>
  <si>
    <t>spw_timecode_reg</t>
  </si>
  <si>
    <t>fee_windowing_buffers_config_reg</t>
  </si>
  <si>
    <t>fee_windowing_buffers_status_reg</t>
  </si>
  <si>
    <t>rmap_codec_config_reg</t>
  </si>
  <si>
    <t>rmap_codec_status_reg</t>
  </si>
  <si>
    <t>rmap_last_write_addr_reg</t>
  </si>
  <si>
    <t>rmap_last_read_addr_reg</t>
  </si>
  <si>
    <t>data_packet_config_1_reg</t>
  </si>
  <si>
    <t>data_packet_config_2_reg</t>
  </si>
  <si>
    <t>data_packet_config_3_reg</t>
  </si>
  <si>
    <t>data_packet_config_4_reg</t>
  </si>
  <si>
    <t>data_packet_header_1_reg</t>
  </si>
  <si>
    <t>data_packet_header_2_reg</t>
  </si>
  <si>
    <t>data_packet_pixel_delay_1_reg</t>
  </si>
  <si>
    <t>data_packet_pixel_delay_2_reg</t>
  </si>
  <si>
    <t>data_packet_pixel_delay_3_reg</t>
  </si>
  <si>
    <t>comm_irq_control_reg</t>
  </si>
  <si>
    <t>comm_irq_flags_reg</t>
  </si>
  <si>
    <t>comm_irq_flags_clear_reg</t>
  </si>
  <si>
    <t>spw_err_credit</t>
  </si>
  <si>
    <t>spw_err_escape</t>
  </si>
  <si>
    <t>spw_err_parity</t>
  </si>
  <si>
    <t>spw_err_disconnect</t>
  </si>
  <si>
    <t>spw_link_started</t>
  </si>
  <si>
    <t>spw_link_connecting</t>
  </si>
  <si>
    <t>spw_link_running</t>
  </si>
  <si>
    <t>spw_lnkcfg_autostart</t>
  </si>
  <si>
    <t>spw_lnkcfg_disconnect</t>
  </si>
  <si>
    <t>timecode_clear</t>
  </si>
  <si>
    <t>timecode_control</t>
  </si>
  <si>
    <t>timecode_time</t>
  </si>
  <si>
    <t>fee_machine_start</t>
  </si>
  <si>
    <t>fee_machine_stop</t>
  </si>
  <si>
    <t>fee_machine_clear</t>
  </si>
  <si>
    <t>fee_masking_en</t>
  </si>
  <si>
    <t>windowing_left_buffer_empty</t>
  </si>
  <si>
    <t>windowing_right_buffer_empty</t>
  </si>
  <si>
    <t>rmap_err_invalid_data_crc</t>
  </si>
  <si>
    <t>rmap_err_too_much_data</t>
  </si>
  <si>
    <t>rmap_err_invalid_command_code</t>
  </si>
  <si>
    <t>rmap_err_unused_packet_type</t>
  </si>
  <si>
    <t>rmap_err_eep</t>
  </si>
  <si>
    <t>rmap_err_early_eop</t>
  </si>
  <si>
    <t>rmap_stat_discarded_package</t>
  </si>
  <si>
    <t>rmap_stat_reply_sended</t>
  </si>
  <si>
    <t>rmap_stat_read_authorized</t>
  </si>
  <si>
    <t>rmap_stat_read_requested</t>
  </si>
  <si>
    <t>rmap_stat_write_authorized</t>
  </si>
  <si>
    <t>rmap_stat_write_requested</t>
  </si>
  <si>
    <t>rmap_stat_command_received</t>
  </si>
  <si>
    <t>rmap_target_key</t>
  </si>
  <si>
    <t>rmap_target_logical_addr</t>
  </si>
  <si>
    <t>rmap_last_write_addr</t>
  </si>
  <si>
    <t>rmap_last_read_addr</t>
  </si>
  <si>
    <t>data_pkt_ccd_y_size</t>
  </si>
  <si>
    <t>data_pkt_ccd_x_size</t>
  </si>
  <si>
    <t>data_pkt_overscan_y_size</t>
  </si>
  <si>
    <t>data_pkt_data_y_size</t>
  </si>
  <si>
    <t>data_pkt_packet_length</t>
  </si>
  <si>
    <t>data_pkt_ccd_number</t>
  </si>
  <si>
    <t>data_pkt_fee_mode</t>
  </si>
  <si>
    <t>data_pkt_header_type</t>
  </si>
  <si>
    <t>data_pkt_header_length</t>
  </si>
  <si>
    <t>data_pkt_header_sequence_counter</t>
  </si>
  <si>
    <t>data_pkt_header_frame_counter</t>
  </si>
  <si>
    <t>data_pkt_line_delay</t>
  </si>
  <si>
    <t>data_pkt_column_delay</t>
  </si>
  <si>
    <t>data_pkt_adc_delay</t>
  </si>
  <si>
    <t>comm_global_irq_en</t>
  </si>
  <si>
    <t>comm_left_buffer_empty_en</t>
  </si>
  <si>
    <t>comm_right_buffer_empty_en</t>
  </si>
  <si>
    <t>comm_rmap_write_command_en</t>
  </si>
  <si>
    <t>comm_buffer_empty_flag</t>
  </si>
  <si>
    <t>comm_buffer_empty_flag_clear</t>
  </si>
  <si>
    <t>comm_rmap_write_command_flag</t>
  </si>
  <si>
    <t>comm_rmap_write_command_flag_clear</t>
  </si>
  <si>
    <t>Write Suffix</t>
  </si>
  <si>
    <t>Read Suffix</t>
  </si>
  <si>
    <t>Type Prefix</t>
  </si>
  <si>
    <t>t_comm_</t>
  </si>
  <si>
    <t>wr_reg</t>
  </si>
  <si>
    <t>rd_reg</t>
  </si>
  <si>
    <t>t_windowing_write_registers</t>
  </si>
  <si>
    <t>t_windowing_read_registers</t>
  </si>
  <si>
    <t>spacewire_write_registers_i</t>
  </si>
  <si>
    <t>spacewire_read_registers_i</t>
  </si>
  <si>
    <t>read_address_i</t>
  </si>
  <si>
    <t>avalon_mm_spacewire_o.readdata</t>
  </si>
  <si>
    <t>write_address_i</t>
  </si>
  <si>
    <t>spacewire_write_registers_o</t>
  </si>
  <si>
    <t>avalon_mm_spacewire_i.writedata</t>
  </si>
  <si>
    <t>spw_lnkcfg_linkstart</t>
  </si>
  <si>
    <t>spw_lnkcfg_txdivcnt</t>
  </si>
  <si>
    <t>0x01</t>
  </si>
  <si>
    <t>rmap_err_header_crc</t>
  </si>
  <si>
    <t>Define name</t>
  </si>
  <si>
    <t>Full Define</t>
  </si>
  <si>
    <t>Addr [hex]</t>
  </si>
  <si>
    <t>Define suffix</t>
  </si>
  <si>
    <t>Define prefix</t>
  </si>
  <si>
    <t>COMM_</t>
  </si>
  <si>
    <t>Name length</t>
  </si>
  <si>
    <t>TIMECODE</t>
  </si>
  <si>
    <t>LINK_CFG_STAT</t>
  </si>
  <si>
    <t>FEE_BUFF_CFG</t>
  </si>
  <si>
    <t>FEE_BUFF_STAT</t>
  </si>
  <si>
    <t>RMAP_CODEC_STAT</t>
  </si>
  <si>
    <t>RMAP_CODEC_CFG</t>
  </si>
  <si>
    <t>RMAP_LST_WR_ADDR</t>
  </si>
  <si>
    <t>_REG_OFST</t>
  </si>
  <si>
    <t>RMAP_LST_RD_ADDR</t>
  </si>
  <si>
    <t>DATA_PKT_CFG_1</t>
  </si>
  <si>
    <t>DATA_PKT_CFG_2</t>
  </si>
  <si>
    <t>DATA_PKT_CFG_3</t>
  </si>
  <si>
    <t>DATA_PKT_CFG_4</t>
  </si>
  <si>
    <t>DATA_PKT_HDR_1</t>
  </si>
  <si>
    <t>DATA_PKT_HDR_2</t>
  </si>
  <si>
    <t>DATA_PKT_PX_DLY_1</t>
  </si>
  <si>
    <t>DATA_PKT_PX_DLY_2</t>
  </si>
  <si>
    <t>DATA_PKT_PX_DLY_3</t>
  </si>
  <si>
    <t>IRQ_CONTROL</t>
  </si>
  <si>
    <t>IRQ_FLAGS</t>
  </si>
  <si>
    <t>IRQ_FLAGS_CLR</t>
  </si>
  <si>
    <t>Final Text</t>
  </si>
  <si>
    <t>Bit Mask Name</t>
  </si>
  <si>
    <t>Mask</t>
  </si>
  <si>
    <t>Length</t>
  </si>
  <si>
    <t>Offset</t>
  </si>
  <si>
    <t>0b111111</t>
  </si>
  <si>
    <t>0b11</t>
  </si>
  <si>
    <t>0xFF</t>
  </si>
  <si>
    <t>0xFFFF</t>
  </si>
  <si>
    <t>0xFFFFFFFF</t>
  </si>
  <si>
    <t>_MSK</t>
  </si>
  <si>
    <t>SPW_LNKCFG_DISCONNECT</t>
  </si>
  <si>
    <t>SPW_LNKCFG_LINKSTART</t>
  </si>
  <si>
    <t>SPW_LNKCFG_AUTOSTART</t>
  </si>
  <si>
    <t>SPW_LNKERR_DISCONNECT</t>
  </si>
  <si>
    <t>SPW_LNKSTAT_RUNNING</t>
  </si>
  <si>
    <t>SPW_LNKSTAT_CONNECTING</t>
  </si>
  <si>
    <t>SPW_LNKSTAT_STARTED</t>
  </si>
  <si>
    <t>SPW_LNKERR_PARITY</t>
  </si>
  <si>
    <t>SPW_LNKERR_ESCAPE</t>
  </si>
  <si>
    <t>SPW_LNKERR_CREDIT</t>
  </si>
  <si>
    <t>SPW_LNKCFG_TXDIVCNT</t>
  </si>
  <si>
    <t>TIMECODE_TIME</t>
  </si>
  <si>
    <t>TIMECODE_CONTROL</t>
  </si>
  <si>
    <t>FEE_MACHINE_CLR</t>
  </si>
  <si>
    <t>TIMECODE_CLR</t>
  </si>
  <si>
    <t>FEE_MACHINE_STOP</t>
  </si>
  <si>
    <t>FEE_MACHINE_START</t>
  </si>
  <si>
    <t>FEE_MASKING_EN</t>
  </si>
  <si>
    <t>WIND_RIGH_BUFF_EMPTY</t>
  </si>
  <si>
    <t>WIND_LEFT_BUFF_EMPTY</t>
  </si>
  <si>
    <t>RMAP_TARGET_LOG_ADDR</t>
  </si>
  <si>
    <t>RMAP_TARGET_KEY</t>
  </si>
  <si>
    <t>RMAP_STAT_CMD_RECEIVED</t>
  </si>
  <si>
    <t>RMAP_STAT_WR_AUTH</t>
  </si>
  <si>
    <t>RMAP_STAT_WR_REQ</t>
  </si>
  <si>
    <t>RMAP_STAT_RD_REQ</t>
  </si>
  <si>
    <t>RMAP_STAT_RD_AUTH</t>
  </si>
  <si>
    <t>RMAP_STAT_REPLY_SEND</t>
  </si>
  <si>
    <t>RMAP_STAT_DISCARD_PKG</t>
  </si>
  <si>
    <t>RMAP_ERR_EARLY_EOP</t>
  </si>
  <si>
    <t>RMAP_ERR_EEP</t>
  </si>
  <si>
    <t>RMAP_ERR_HEADER_CRC</t>
  </si>
  <si>
    <t>RMAP_ERR_UNUSED_PKT</t>
  </si>
  <si>
    <t>RMAP_ERR_INVALID_CMD</t>
  </si>
  <si>
    <t>RMAP_ERR_TOO_MUCH_DATA</t>
  </si>
  <si>
    <t>RMAP_ERR_INVALID_DCRC</t>
  </si>
  <si>
    <t>DATA_PKT_CCD_X_SIZE</t>
  </si>
  <si>
    <t>DATA_PKT_CCD_Y_SIZE</t>
  </si>
  <si>
    <t>DATA_PKT_DATA_Y_SIZE</t>
  </si>
  <si>
    <t>DATA_PKT_OVER_Y_SIZE</t>
  </si>
  <si>
    <t>DATA_PKT_LENGTH</t>
  </si>
  <si>
    <t>DATA_PKT_FEE_MODE</t>
  </si>
  <si>
    <t>DATA_PKT_CCD_NUMBER</t>
  </si>
  <si>
    <t>DATA_PKT_HDR_LENGTH</t>
  </si>
  <si>
    <t>DATA_PKT_HDR_TYPE</t>
  </si>
  <si>
    <t>DATA_PKT_HDR_FRAME_CNT</t>
  </si>
  <si>
    <t>DATA_PKT_SEQ_CNT</t>
  </si>
  <si>
    <t>DATA_PKT_LINE_DLY</t>
  </si>
  <si>
    <t>DATA_PKT_COLUMN_DLY</t>
  </si>
  <si>
    <t>DATA_PKT_ADC_DLY</t>
  </si>
  <si>
    <t>IRQ_RIGH_BUFF_EPY_EN</t>
  </si>
  <si>
    <t>IRQ_LEFT_BUFF_EPY_EN</t>
  </si>
  <si>
    <t>IRQ_GLOBAL_EN</t>
  </si>
  <si>
    <t>IRQ_BUFF_EPY_FLG_CLR</t>
  </si>
  <si>
    <t>IRQ_RMAP_WRCMD_FLG_CLR</t>
  </si>
  <si>
    <t>IRQ_BUFF_EPY_FLG</t>
  </si>
  <si>
    <t>IRQ_RMAP_WRCMD_FLG</t>
  </si>
  <si>
    <t>IRQ_RMAP_WRCMD_EN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</si>
</sst>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Lucida Sans Typewriter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AH140"/>
  <sheetViews>
    <sheetView tabSelected="1" workbookViewId="0"/>
  </sheetViews>
  <sheetFormatPr defaultRowHeight="14.4" x14ac:dyDescent="0.3"/>
  <cols>
    <col min="1" max="1" width="5.44140625" customWidth="1"/>
    <col min="2" max="2" width="13.88671875" style="9" bestFit="1" customWidth="1"/>
    <col min="3" max="34" width="6.44140625" style="9" customWidth="1"/>
  </cols>
  <sheetData>
    <row r="1" spans="1:34" x14ac:dyDescent="0.3">
      <c r="A1" s="1"/>
    </row>
    <row r="2" spans="1:34" x14ac:dyDescent="0.3">
      <c r="B2" s="10" t="s">
        <v>36</v>
      </c>
      <c r="C2" s="41" t="s">
        <v>84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 spans="1:34" x14ac:dyDescent="0.3">
      <c r="B3" s="10" t="s">
        <v>73</v>
      </c>
      <c r="C3" s="40" t="str">
        <f>CONCATENATE("0x",DEC2HEX(0,2))</f>
        <v>0x00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34" x14ac:dyDescent="0.3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6" t="s">
        <v>28</v>
      </c>
      <c r="K4" s="14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6" t="s">
        <v>20</v>
      </c>
      <c r="S4" s="14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6" t="s">
        <v>12</v>
      </c>
      <c r="AA4" s="14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3">
      <c r="B5" s="10" t="s">
        <v>11</v>
      </c>
      <c r="C5" s="29" t="s">
        <v>39</v>
      </c>
      <c r="D5" s="29" t="s">
        <v>39</v>
      </c>
      <c r="E5" s="29" t="s">
        <v>39</v>
      </c>
      <c r="F5" s="29" t="s">
        <v>39</v>
      </c>
      <c r="G5" s="29" t="s">
        <v>39</v>
      </c>
      <c r="H5" s="29" t="s">
        <v>39</v>
      </c>
      <c r="I5" s="29" t="s">
        <v>39</v>
      </c>
      <c r="J5" s="17" t="s">
        <v>39</v>
      </c>
      <c r="K5" s="30" t="s">
        <v>39</v>
      </c>
      <c r="L5" s="29" t="s">
        <v>39</v>
      </c>
      <c r="M5" s="29" t="s">
        <v>39</v>
      </c>
      <c r="N5" s="29" t="s">
        <v>39</v>
      </c>
      <c r="O5" s="29" t="s">
        <v>39</v>
      </c>
      <c r="P5" s="29" t="s">
        <v>39</v>
      </c>
      <c r="Q5" s="29" t="s">
        <v>39</v>
      </c>
      <c r="R5" s="17" t="s">
        <v>39</v>
      </c>
      <c r="S5" s="30" t="s">
        <v>39</v>
      </c>
      <c r="T5" s="29" t="s">
        <v>39</v>
      </c>
      <c r="U5" s="29" t="s">
        <v>39</v>
      </c>
      <c r="V5" s="29" t="s">
        <v>39</v>
      </c>
      <c r="W5" s="29" t="s">
        <v>39</v>
      </c>
      <c r="X5" s="29" t="s">
        <v>39</v>
      </c>
      <c r="Y5" s="29" t="s">
        <v>39</v>
      </c>
      <c r="Z5" s="17" t="s">
        <v>39</v>
      </c>
      <c r="AA5" s="30" t="s">
        <v>39</v>
      </c>
      <c r="AB5" s="29" t="s">
        <v>39</v>
      </c>
      <c r="AC5" s="29" t="s">
        <v>39</v>
      </c>
      <c r="AD5" s="29" t="s">
        <v>39</v>
      </c>
      <c r="AE5" s="29" t="s">
        <v>39</v>
      </c>
      <c r="AF5" s="29" t="s">
        <v>38</v>
      </c>
      <c r="AG5" s="29" t="s">
        <v>38</v>
      </c>
      <c r="AH5" s="29" t="s">
        <v>38</v>
      </c>
    </row>
    <row r="6" spans="1:34" x14ac:dyDescent="0.3">
      <c r="B6" s="10" t="s">
        <v>10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18">
        <v>0</v>
      </c>
      <c r="K6" s="31">
        <v>0</v>
      </c>
      <c r="L6" s="28">
        <v>0</v>
      </c>
      <c r="M6" s="28">
        <v>0</v>
      </c>
      <c r="N6" s="28">
        <v>0</v>
      </c>
      <c r="O6" s="28" t="s">
        <v>37</v>
      </c>
      <c r="P6" s="28" t="s">
        <v>37</v>
      </c>
      <c r="Q6" s="28" t="s">
        <v>37</v>
      </c>
      <c r="R6" s="18" t="s">
        <v>37</v>
      </c>
      <c r="S6" s="31">
        <v>0</v>
      </c>
      <c r="T6" s="28">
        <v>0</v>
      </c>
      <c r="U6" s="28">
        <v>0</v>
      </c>
      <c r="V6" s="28">
        <v>0</v>
      </c>
      <c r="W6" s="28">
        <v>0</v>
      </c>
      <c r="X6" s="28" t="s">
        <v>37</v>
      </c>
      <c r="Y6" s="28" t="s">
        <v>37</v>
      </c>
      <c r="Z6" s="18" t="s">
        <v>37</v>
      </c>
      <c r="AA6" s="31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</row>
    <row r="7" spans="1:34" ht="15" customHeight="1" x14ac:dyDescent="0.3">
      <c r="B7" s="10" t="s">
        <v>9</v>
      </c>
      <c r="C7" s="20" t="s">
        <v>37</v>
      </c>
      <c r="D7" s="20" t="s">
        <v>37</v>
      </c>
      <c r="E7" s="20" t="s">
        <v>37</v>
      </c>
      <c r="F7" s="20" t="s">
        <v>37</v>
      </c>
      <c r="G7" s="20" t="s">
        <v>37</v>
      </c>
      <c r="H7" s="20" t="s">
        <v>37</v>
      </c>
      <c r="I7" s="20" t="s">
        <v>37</v>
      </c>
      <c r="J7" s="21" t="s">
        <v>37</v>
      </c>
      <c r="K7" s="27" t="s">
        <v>37</v>
      </c>
      <c r="L7" s="20" t="s">
        <v>37</v>
      </c>
      <c r="M7" s="20" t="s">
        <v>37</v>
      </c>
      <c r="N7" s="20" t="s">
        <v>37</v>
      </c>
      <c r="O7" s="20" t="s">
        <v>90</v>
      </c>
      <c r="P7" s="20" t="s">
        <v>89</v>
      </c>
      <c r="Q7" s="20" t="s">
        <v>88</v>
      </c>
      <c r="R7" s="17" t="s">
        <v>87</v>
      </c>
      <c r="S7" s="27" t="s">
        <v>37</v>
      </c>
      <c r="T7" s="20" t="s">
        <v>37</v>
      </c>
      <c r="U7" s="20" t="s">
        <v>37</v>
      </c>
      <c r="V7" s="20" t="s">
        <v>37</v>
      </c>
      <c r="W7" s="20"/>
      <c r="X7" s="20" t="s">
        <v>81</v>
      </c>
      <c r="Y7" s="20" t="s">
        <v>82</v>
      </c>
      <c r="Z7" s="17" t="s">
        <v>83</v>
      </c>
      <c r="AA7" s="27" t="s">
        <v>37</v>
      </c>
      <c r="AB7" s="20" t="s">
        <v>37</v>
      </c>
      <c r="AC7" s="20" t="s">
        <v>37</v>
      </c>
      <c r="AD7" s="20" t="s">
        <v>37</v>
      </c>
      <c r="AE7" s="29" t="s">
        <v>37</v>
      </c>
      <c r="AF7" s="29" t="s">
        <v>80</v>
      </c>
      <c r="AG7" s="29" t="s">
        <v>85</v>
      </c>
      <c r="AH7" s="29" t="s">
        <v>86</v>
      </c>
    </row>
    <row r="9" spans="1:34" x14ac:dyDescent="0.3">
      <c r="B9" s="10" t="s">
        <v>36</v>
      </c>
      <c r="C9" s="41" t="s">
        <v>91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</row>
    <row r="10" spans="1:34" x14ac:dyDescent="0.3">
      <c r="B10" s="10" t="s">
        <v>73</v>
      </c>
      <c r="C10" s="40" t="str">
        <f>CONCATENATE("0x",DEC2HEX(HEX2DEC(RIGHT(C3,2))+1,2))</f>
        <v>0x01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</row>
    <row r="11" spans="1:34" x14ac:dyDescent="0.3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6" t="s">
        <v>28</v>
      </c>
      <c r="K11" s="14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6" t="s">
        <v>20</v>
      </c>
      <c r="S11" s="14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6" t="s">
        <v>12</v>
      </c>
      <c r="AA11" s="14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3">
      <c r="B12" s="10" t="s">
        <v>11</v>
      </c>
      <c r="C12" s="29" t="s">
        <v>39</v>
      </c>
      <c r="D12" s="29" t="s">
        <v>39</v>
      </c>
      <c r="E12" s="29" t="s">
        <v>39</v>
      </c>
      <c r="F12" s="29" t="s">
        <v>39</v>
      </c>
      <c r="G12" s="29" t="s">
        <v>39</v>
      </c>
      <c r="H12" s="29" t="s">
        <v>39</v>
      </c>
      <c r="I12" s="29" t="s">
        <v>39</v>
      </c>
      <c r="J12" s="17" t="s">
        <v>39</v>
      </c>
      <c r="K12" s="30" t="s">
        <v>39</v>
      </c>
      <c r="L12" s="29" t="s">
        <v>39</v>
      </c>
      <c r="M12" s="29" t="s">
        <v>39</v>
      </c>
      <c r="N12" s="29" t="s">
        <v>39</v>
      </c>
      <c r="O12" s="29" t="s">
        <v>39</v>
      </c>
      <c r="P12" s="29" t="s">
        <v>39</v>
      </c>
      <c r="Q12" s="29" t="s">
        <v>39</v>
      </c>
      <c r="R12" s="17" t="s">
        <v>39</v>
      </c>
      <c r="S12" s="30" t="s">
        <v>39</v>
      </c>
      <c r="T12" s="29" t="s">
        <v>39</v>
      </c>
      <c r="U12" s="29" t="s">
        <v>39</v>
      </c>
      <c r="V12" s="29" t="s">
        <v>39</v>
      </c>
      <c r="W12" s="29" t="s">
        <v>39</v>
      </c>
      <c r="X12" s="29" t="s">
        <v>39</v>
      </c>
      <c r="Y12" s="29" t="s">
        <v>39</v>
      </c>
      <c r="Z12" s="17" t="s">
        <v>38</v>
      </c>
      <c r="AA12" s="42" t="s">
        <v>39</v>
      </c>
      <c r="AB12" s="43"/>
      <c r="AC12" s="55" t="s">
        <v>39</v>
      </c>
      <c r="AD12" s="47"/>
      <c r="AE12" s="47"/>
      <c r="AF12" s="47"/>
      <c r="AG12" s="47"/>
      <c r="AH12" s="43"/>
    </row>
    <row r="13" spans="1:34" x14ac:dyDescent="0.3">
      <c r="B13" s="10" t="s">
        <v>10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18">
        <v>0</v>
      </c>
      <c r="K13" s="31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18">
        <v>0</v>
      </c>
      <c r="S13" s="31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18">
        <v>0</v>
      </c>
      <c r="AA13" s="49" t="s">
        <v>37</v>
      </c>
      <c r="AB13" s="52"/>
      <c r="AC13" s="56" t="s">
        <v>37</v>
      </c>
      <c r="AD13" s="50"/>
      <c r="AE13" s="50"/>
      <c r="AF13" s="50"/>
      <c r="AG13" s="50"/>
      <c r="AH13" s="52"/>
    </row>
    <row r="14" spans="1:34" ht="15" customHeight="1" x14ac:dyDescent="0.3">
      <c r="B14" s="10" t="s">
        <v>9</v>
      </c>
      <c r="C14" s="20" t="s">
        <v>37</v>
      </c>
      <c r="D14" s="20" t="s">
        <v>37</v>
      </c>
      <c r="E14" s="20" t="s">
        <v>37</v>
      </c>
      <c r="F14" s="20" t="s">
        <v>37</v>
      </c>
      <c r="G14" s="20" t="s">
        <v>37</v>
      </c>
      <c r="H14" s="20" t="s">
        <v>37</v>
      </c>
      <c r="I14" s="20" t="s">
        <v>37</v>
      </c>
      <c r="J14" s="21" t="s">
        <v>37</v>
      </c>
      <c r="K14" s="27" t="s">
        <v>37</v>
      </c>
      <c r="L14" s="20" t="s">
        <v>37</v>
      </c>
      <c r="M14" s="20" t="s">
        <v>37</v>
      </c>
      <c r="N14" s="20" t="s">
        <v>37</v>
      </c>
      <c r="O14" s="20" t="s">
        <v>37</v>
      </c>
      <c r="P14" s="20" t="s">
        <v>37</v>
      </c>
      <c r="Q14" s="20" t="s">
        <v>37</v>
      </c>
      <c r="R14" s="21" t="s">
        <v>37</v>
      </c>
      <c r="S14" s="27" t="s">
        <v>37</v>
      </c>
      <c r="T14" s="20" t="s">
        <v>37</v>
      </c>
      <c r="U14" s="20" t="s">
        <v>37</v>
      </c>
      <c r="V14" s="20" t="s">
        <v>37</v>
      </c>
      <c r="W14" s="20" t="s">
        <v>37</v>
      </c>
      <c r="X14" s="20" t="s">
        <v>37</v>
      </c>
      <c r="Y14" s="20" t="s">
        <v>37</v>
      </c>
      <c r="Z14" s="21" t="s">
        <v>94</v>
      </c>
      <c r="AA14" s="42" t="s">
        <v>92</v>
      </c>
      <c r="AB14" s="43"/>
      <c r="AC14" s="44" t="s">
        <v>93</v>
      </c>
      <c r="AD14" s="45"/>
      <c r="AE14" s="45"/>
      <c r="AF14" s="45"/>
      <c r="AG14" s="45"/>
      <c r="AH14" s="46"/>
    </row>
    <row r="16" spans="1:34" x14ac:dyDescent="0.3">
      <c r="B16" s="10" t="s">
        <v>36</v>
      </c>
      <c r="C16" s="41" t="s">
        <v>96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</row>
    <row r="17" spans="2:34" x14ac:dyDescent="0.3">
      <c r="B17" s="10" t="s">
        <v>73</v>
      </c>
      <c r="C17" s="40" t="str">
        <f>CONCATENATE("0x",DEC2HEX(HEX2DEC(RIGHT(C10,2))+1,2))</f>
        <v>0x02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2:34" x14ac:dyDescent="0.3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6" t="s">
        <v>28</v>
      </c>
      <c r="K18" s="14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6" t="s">
        <v>20</v>
      </c>
      <c r="S18" s="14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6" t="s">
        <v>12</v>
      </c>
      <c r="AA18" s="14" t="s">
        <v>1</v>
      </c>
      <c r="AB18" s="11" t="s">
        <v>2</v>
      </c>
      <c r="AC18" s="34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3">
      <c r="B19" s="10" t="s">
        <v>11</v>
      </c>
      <c r="C19" s="29" t="s">
        <v>39</v>
      </c>
      <c r="D19" s="29" t="s">
        <v>39</v>
      </c>
      <c r="E19" s="29" t="s">
        <v>39</v>
      </c>
      <c r="F19" s="29" t="s">
        <v>39</v>
      </c>
      <c r="G19" s="29" t="s">
        <v>39</v>
      </c>
      <c r="H19" s="29" t="s">
        <v>39</v>
      </c>
      <c r="I19" s="29" t="s">
        <v>39</v>
      </c>
      <c r="J19" s="17" t="s">
        <v>39</v>
      </c>
      <c r="K19" s="30" t="s">
        <v>39</v>
      </c>
      <c r="L19" s="29" t="s">
        <v>39</v>
      </c>
      <c r="M19" s="29" t="s">
        <v>39</v>
      </c>
      <c r="N19" s="29" t="s">
        <v>39</v>
      </c>
      <c r="O19" s="29" t="s">
        <v>39</v>
      </c>
      <c r="P19" s="29" t="s">
        <v>39</v>
      </c>
      <c r="Q19" s="29" t="s">
        <v>39</v>
      </c>
      <c r="R19" s="17" t="s">
        <v>39</v>
      </c>
      <c r="S19" s="30" t="s">
        <v>39</v>
      </c>
      <c r="T19" s="29" t="s">
        <v>39</v>
      </c>
      <c r="U19" s="29" t="s">
        <v>39</v>
      </c>
      <c r="V19" s="29" t="s">
        <v>39</v>
      </c>
      <c r="W19" s="29" t="s">
        <v>39</v>
      </c>
      <c r="X19" s="29" t="s">
        <v>39</v>
      </c>
      <c r="Y19" s="29" t="s">
        <v>39</v>
      </c>
      <c r="Z19" s="17" t="s">
        <v>39</v>
      </c>
      <c r="AA19" s="30" t="s">
        <v>39</v>
      </c>
      <c r="AB19" s="29" t="s">
        <v>39</v>
      </c>
      <c r="AC19" s="29" t="s">
        <v>39</v>
      </c>
      <c r="AD19" s="29" t="s">
        <v>39</v>
      </c>
      <c r="AE19" s="29" t="s">
        <v>38</v>
      </c>
      <c r="AF19" s="29" t="s">
        <v>38</v>
      </c>
      <c r="AG19" s="29" t="s">
        <v>38</v>
      </c>
      <c r="AH19" s="29" t="s">
        <v>38</v>
      </c>
    </row>
    <row r="20" spans="2:34" x14ac:dyDescent="0.3">
      <c r="B20" s="10" t="s">
        <v>10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18">
        <v>0</v>
      </c>
      <c r="K20" s="31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18">
        <v>0</v>
      </c>
      <c r="S20" s="31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18">
        <v>0</v>
      </c>
      <c r="AA20" s="31">
        <v>0</v>
      </c>
      <c r="AB20" s="28">
        <v>0</v>
      </c>
      <c r="AC20" s="28">
        <v>0</v>
      </c>
      <c r="AD20" s="28">
        <v>0</v>
      </c>
      <c r="AE20" s="28">
        <v>1</v>
      </c>
      <c r="AF20" s="28">
        <v>0</v>
      </c>
      <c r="AG20" s="28">
        <v>0</v>
      </c>
      <c r="AH20" s="28">
        <v>0</v>
      </c>
    </row>
    <row r="21" spans="2:34" ht="15" customHeight="1" x14ac:dyDescent="0.3">
      <c r="B21" s="10" t="s">
        <v>9</v>
      </c>
      <c r="C21" s="20" t="s">
        <v>37</v>
      </c>
      <c r="D21" s="20" t="s">
        <v>37</v>
      </c>
      <c r="E21" s="20" t="s">
        <v>37</v>
      </c>
      <c r="F21" s="20" t="s">
        <v>37</v>
      </c>
      <c r="G21" s="20" t="s">
        <v>37</v>
      </c>
      <c r="H21" s="20" t="s">
        <v>37</v>
      </c>
      <c r="I21" s="20" t="s">
        <v>37</v>
      </c>
      <c r="J21" s="21" t="s">
        <v>37</v>
      </c>
      <c r="K21" s="27" t="s">
        <v>37</v>
      </c>
      <c r="L21" s="20" t="s">
        <v>37</v>
      </c>
      <c r="M21" s="20" t="s">
        <v>37</v>
      </c>
      <c r="N21" s="20" t="s">
        <v>37</v>
      </c>
      <c r="O21" s="20" t="s">
        <v>37</v>
      </c>
      <c r="P21" s="20" t="s">
        <v>37</v>
      </c>
      <c r="Q21" s="20" t="s">
        <v>37</v>
      </c>
      <c r="R21" s="21" t="s">
        <v>37</v>
      </c>
      <c r="S21" s="27" t="s">
        <v>37</v>
      </c>
      <c r="T21" s="20" t="s">
        <v>37</v>
      </c>
      <c r="U21" s="20" t="s">
        <v>37</v>
      </c>
      <c r="V21" s="20" t="s">
        <v>37</v>
      </c>
      <c r="W21" s="20" t="s">
        <v>37</v>
      </c>
      <c r="X21" s="20" t="s">
        <v>37</v>
      </c>
      <c r="Y21" s="20" t="s">
        <v>37</v>
      </c>
      <c r="Z21" s="21" t="s">
        <v>37</v>
      </c>
      <c r="AA21" s="27" t="s">
        <v>37</v>
      </c>
      <c r="AB21" s="20" t="s">
        <v>37</v>
      </c>
      <c r="AC21" s="20" t="s">
        <v>37</v>
      </c>
      <c r="AD21" s="20" t="s">
        <v>37</v>
      </c>
      <c r="AE21" s="20" t="s">
        <v>97</v>
      </c>
      <c r="AF21" s="20" t="s">
        <v>85</v>
      </c>
      <c r="AG21" s="20" t="s">
        <v>98</v>
      </c>
      <c r="AH21" s="29" t="s">
        <v>95</v>
      </c>
    </row>
    <row r="23" spans="2:34" x14ac:dyDescent="0.3">
      <c r="B23" s="10" t="s">
        <v>36</v>
      </c>
      <c r="C23" s="41" t="s">
        <v>104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2:34" x14ac:dyDescent="0.3">
      <c r="B24" s="10" t="s">
        <v>73</v>
      </c>
      <c r="C24" s="40" t="str">
        <f>CONCATENATE("0x",DEC2HEX(HEX2DEC(RIGHT(C17,2))+1,2))</f>
        <v>0x03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</row>
    <row r="25" spans="2:34" x14ac:dyDescent="0.3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6" t="s">
        <v>28</v>
      </c>
      <c r="K25" s="14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6" t="s">
        <v>20</v>
      </c>
      <c r="S25" s="14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6" t="s">
        <v>12</v>
      </c>
      <c r="AA25" s="14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3">
      <c r="B26" s="10" t="s">
        <v>11</v>
      </c>
      <c r="C26" s="29" t="s">
        <v>39</v>
      </c>
      <c r="D26" s="29" t="s">
        <v>39</v>
      </c>
      <c r="E26" s="29" t="s">
        <v>39</v>
      </c>
      <c r="F26" s="29" t="s">
        <v>39</v>
      </c>
      <c r="G26" s="29" t="s">
        <v>39</v>
      </c>
      <c r="H26" s="29" t="s">
        <v>39</v>
      </c>
      <c r="I26" s="29" t="s">
        <v>39</v>
      </c>
      <c r="J26" s="17" t="s">
        <v>39</v>
      </c>
      <c r="K26" s="30" t="s">
        <v>39</v>
      </c>
      <c r="L26" s="29" t="s">
        <v>39</v>
      </c>
      <c r="M26" s="29" t="s">
        <v>39</v>
      </c>
      <c r="N26" s="29" t="s">
        <v>39</v>
      </c>
      <c r="O26" s="29" t="s">
        <v>39</v>
      </c>
      <c r="P26" s="29" t="s">
        <v>39</v>
      </c>
      <c r="Q26" s="29" t="s">
        <v>39</v>
      </c>
      <c r="R26" s="17" t="s">
        <v>39</v>
      </c>
      <c r="S26" s="30" t="s">
        <v>39</v>
      </c>
      <c r="T26" s="29" t="s">
        <v>39</v>
      </c>
      <c r="U26" s="29" t="s">
        <v>39</v>
      </c>
      <c r="V26" s="29" t="s">
        <v>39</v>
      </c>
      <c r="W26" s="29" t="s">
        <v>39</v>
      </c>
      <c r="X26" s="29" t="s">
        <v>39</v>
      </c>
      <c r="Y26" s="29" t="s">
        <v>39</v>
      </c>
      <c r="Z26" s="17" t="s">
        <v>39</v>
      </c>
      <c r="AA26" s="30" t="s">
        <v>39</v>
      </c>
      <c r="AB26" s="29" t="s">
        <v>39</v>
      </c>
      <c r="AC26" s="29" t="s">
        <v>39</v>
      </c>
      <c r="AD26" s="29" t="s">
        <v>39</v>
      </c>
      <c r="AE26" s="29" t="s">
        <v>39</v>
      </c>
      <c r="AF26" s="29" t="s">
        <v>39</v>
      </c>
      <c r="AG26" s="29" t="s">
        <v>39</v>
      </c>
      <c r="AH26" s="29" t="s">
        <v>39</v>
      </c>
    </row>
    <row r="27" spans="2:34" x14ac:dyDescent="0.3">
      <c r="B27" s="10" t="s">
        <v>10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18">
        <v>0</v>
      </c>
      <c r="K27" s="31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18">
        <v>0</v>
      </c>
      <c r="S27" s="31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18">
        <v>0</v>
      </c>
      <c r="AA27" s="31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 t="s">
        <v>37</v>
      </c>
      <c r="AH27" s="28" t="s">
        <v>37</v>
      </c>
    </row>
    <row r="28" spans="2:34" ht="15" customHeight="1" x14ac:dyDescent="0.3">
      <c r="B28" s="10" t="s">
        <v>9</v>
      </c>
      <c r="C28" s="20" t="s">
        <v>37</v>
      </c>
      <c r="D28" s="20" t="s">
        <v>37</v>
      </c>
      <c r="E28" s="20" t="s">
        <v>37</v>
      </c>
      <c r="F28" s="20" t="s">
        <v>37</v>
      </c>
      <c r="G28" s="20" t="s">
        <v>37</v>
      </c>
      <c r="H28" s="20" t="s">
        <v>37</v>
      </c>
      <c r="I28" s="20" t="s">
        <v>37</v>
      </c>
      <c r="J28" s="21" t="s">
        <v>37</v>
      </c>
      <c r="K28" s="27" t="s">
        <v>37</v>
      </c>
      <c r="L28" s="20" t="s">
        <v>37</v>
      </c>
      <c r="M28" s="20" t="s">
        <v>37</v>
      </c>
      <c r="N28" s="20" t="s">
        <v>37</v>
      </c>
      <c r="O28" s="20" t="s">
        <v>37</v>
      </c>
      <c r="P28" s="20" t="s">
        <v>37</v>
      </c>
      <c r="Q28" s="20" t="s">
        <v>37</v>
      </c>
      <c r="R28" s="21" t="s">
        <v>37</v>
      </c>
      <c r="S28" s="27" t="s">
        <v>37</v>
      </c>
      <c r="T28" s="20" t="s">
        <v>37</v>
      </c>
      <c r="U28" s="20" t="s">
        <v>37</v>
      </c>
      <c r="V28" s="20" t="s">
        <v>37</v>
      </c>
      <c r="W28" s="20" t="s">
        <v>37</v>
      </c>
      <c r="X28" s="20" t="s">
        <v>37</v>
      </c>
      <c r="Y28" s="20" t="s">
        <v>37</v>
      </c>
      <c r="Z28" s="21" t="s">
        <v>37</v>
      </c>
      <c r="AA28" s="27" t="s">
        <v>37</v>
      </c>
      <c r="AB28" s="20" t="s">
        <v>37</v>
      </c>
      <c r="AC28" s="20" t="s">
        <v>37</v>
      </c>
      <c r="AD28" s="20" t="s">
        <v>37</v>
      </c>
      <c r="AE28" s="20" t="s">
        <v>37</v>
      </c>
      <c r="AF28" s="20" t="s">
        <v>37</v>
      </c>
      <c r="AG28" s="20" t="s">
        <v>105</v>
      </c>
      <c r="AH28" s="29" t="s">
        <v>106</v>
      </c>
    </row>
    <row r="30" spans="2:34" x14ac:dyDescent="0.3">
      <c r="B30" s="10" t="s">
        <v>36</v>
      </c>
      <c r="C30" s="41" t="s">
        <v>110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2:34" x14ac:dyDescent="0.3">
      <c r="B31" s="10" t="s">
        <v>73</v>
      </c>
      <c r="C31" s="40" t="str">
        <f>CONCATENATE("0x",DEC2HEX(HEX2DEC(RIGHT(C24,2))+1,2))</f>
        <v>0x04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</row>
    <row r="32" spans="2:34" x14ac:dyDescent="0.3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6" t="s">
        <v>28</v>
      </c>
      <c r="K32" s="14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6" t="s">
        <v>20</v>
      </c>
      <c r="S32" s="14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6" t="s">
        <v>12</v>
      </c>
      <c r="AA32" s="14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3">
      <c r="B33" s="10" t="s">
        <v>11</v>
      </c>
      <c r="C33" s="29" t="s">
        <v>39</v>
      </c>
      <c r="D33" s="29" t="s">
        <v>39</v>
      </c>
      <c r="E33" s="29" t="s">
        <v>39</v>
      </c>
      <c r="F33" s="29" t="s">
        <v>39</v>
      </c>
      <c r="G33" s="29" t="s">
        <v>39</v>
      </c>
      <c r="H33" s="29" t="s">
        <v>39</v>
      </c>
      <c r="I33" s="29" t="s">
        <v>39</v>
      </c>
      <c r="J33" s="17" t="s">
        <v>39</v>
      </c>
      <c r="K33" s="30" t="s">
        <v>39</v>
      </c>
      <c r="L33" s="29" t="s">
        <v>39</v>
      </c>
      <c r="M33" s="29" t="s">
        <v>39</v>
      </c>
      <c r="N33" s="29" t="s">
        <v>39</v>
      </c>
      <c r="O33" s="29" t="s">
        <v>39</v>
      </c>
      <c r="P33" s="29" t="s">
        <v>39</v>
      </c>
      <c r="Q33" s="29" t="s">
        <v>39</v>
      </c>
      <c r="R33" s="17" t="s">
        <v>39</v>
      </c>
      <c r="S33" s="42" t="s">
        <v>38</v>
      </c>
      <c r="T33" s="47"/>
      <c r="U33" s="47"/>
      <c r="V33" s="47"/>
      <c r="W33" s="47"/>
      <c r="X33" s="47"/>
      <c r="Y33" s="47"/>
      <c r="Z33" s="48"/>
      <c r="AA33" s="42" t="s">
        <v>38</v>
      </c>
      <c r="AB33" s="47"/>
      <c r="AC33" s="47"/>
      <c r="AD33" s="47"/>
      <c r="AE33" s="47"/>
      <c r="AF33" s="47"/>
      <c r="AG33" s="47"/>
      <c r="AH33" s="43"/>
    </row>
    <row r="34" spans="2:34" x14ac:dyDescent="0.3">
      <c r="B34" s="10" t="s">
        <v>10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18">
        <v>0</v>
      </c>
      <c r="K34" s="31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18">
        <v>0</v>
      </c>
      <c r="S34" s="49" t="s">
        <v>159</v>
      </c>
      <c r="T34" s="50"/>
      <c r="U34" s="50"/>
      <c r="V34" s="50"/>
      <c r="W34" s="50"/>
      <c r="X34" s="50"/>
      <c r="Y34" s="50"/>
      <c r="Z34" s="51"/>
      <c r="AA34" s="49" t="s">
        <v>160</v>
      </c>
      <c r="AB34" s="50"/>
      <c r="AC34" s="50"/>
      <c r="AD34" s="50"/>
      <c r="AE34" s="50"/>
      <c r="AF34" s="50"/>
      <c r="AG34" s="50"/>
      <c r="AH34" s="52"/>
    </row>
    <row r="35" spans="2:34" ht="15" customHeight="1" x14ac:dyDescent="0.3">
      <c r="B35" s="10" t="s">
        <v>9</v>
      </c>
      <c r="C35" s="20" t="s">
        <v>37</v>
      </c>
      <c r="D35" s="20" t="s">
        <v>37</v>
      </c>
      <c r="E35" s="20" t="s">
        <v>37</v>
      </c>
      <c r="F35" s="20" t="s">
        <v>37</v>
      </c>
      <c r="G35" s="20" t="s">
        <v>37</v>
      </c>
      <c r="H35" s="20" t="s">
        <v>37</v>
      </c>
      <c r="I35" s="20" t="s">
        <v>37</v>
      </c>
      <c r="J35" s="21" t="s">
        <v>37</v>
      </c>
      <c r="K35" s="27" t="s">
        <v>37</v>
      </c>
      <c r="L35" s="20" t="s">
        <v>37</v>
      </c>
      <c r="M35" s="20" t="s">
        <v>37</v>
      </c>
      <c r="N35" s="20" t="s">
        <v>37</v>
      </c>
      <c r="O35" s="20" t="s">
        <v>37</v>
      </c>
      <c r="P35" s="20" t="s">
        <v>37</v>
      </c>
      <c r="Q35" s="20" t="s">
        <v>37</v>
      </c>
      <c r="R35" s="21" t="s">
        <v>37</v>
      </c>
      <c r="S35" s="53" t="s">
        <v>111</v>
      </c>
      <c r="T35" s="45"/>
      <c r="U35" s="45"/>
      <c r="V35" s="45"/>
      <c r="W35" s="45"/>
      <c r="X35" s="45"/>
      <c r="Y35" s="45"/>
      <c r="Z35" s="54"/>
      <c r="AA35" s="53" t="s">
        <v>112</v>
      </c>
      <c r="AB35" s="45"/>
      <c r="AC35" s="45"/>
      <c r="AD35" s="45"/>
      <c r="AE35" s="45"/>
      <c r="AF35" s="45"/>
      <c r="AG35" s="45"/>
      <c r="AH35" s="46"/>
    </row>
    <row r="37" spans="2:34" x14ac:dyDescent="0.3">
      <c r="B37" s="10" t="s">
        <v>36</v>
      </c>
      <c r="C37" s="41" t="s">
        <v>113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spans="2:34" x14ac:dyDescent="0.3">
      <c r="B38" s="10" t="s">
        <v>73</v>
      </c>
      <c r="C38" s="40" t="str">
        <f>CONCATENATE("0x",DEC2HEX(HEX2DEC(RIGHT(C31,2))+1,2))</f>
        <v>0x05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</row>
    <row r="39" spans="2:34" x14ac:dyDescent="0.3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6" t="s">
        <v>28</v>
      </c>
      <c r="K39" s="14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6" t="s">
        <v>20</v>
      </c>
      <c r="S39" s="14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6" t="s">
        <v>12</v>
      </c>
      <c r="AA39" s="14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3">
      <c r="B40" s="10" t="s">
        <v>11</v>
      </c>
      <c r="C40" s="29" t="s">
        <v>39</v>
      </c>
      <c r="D40" s="29" t="s">
        <v>39</v>
      </c>
      <c r="E40" s="29" t="s">
        <v>39</v>
      </c>
      <c r="F40" s="29" t="s">
        <v>39</v>
      </c>
      <c r="G40" s="29" t="s">
        <v>39</v>
      </c>
      <c r="H40" s="29" t="s">
        <v>39</v>
      </c>
      <c r="I40" s="29" t="s">
        <v>39</v>
      </c>
      <c r="J40" s="17" t="s">
        <v>39</v>
      </c>
      <c r="K40" s="30" t="s">
        <v>39</v>
      </c>
      <c r="L40" s="29" t="s">
        <v>39</v>
      </c>
      <c r="M40" s="29" t="s">
        <v>39</v>
      </c>
      <c r="N40" s="29" t="s">
        <v>39</v>
      </c>
      <c r="O40" s="29" t="s">
        <v>39</v>
      </c>
      <c r="P40" s="29" t="s">
        <v>39</v>
      </c>
      <c r="Q40" s="29" t="s">
        <v>39</v>
      </c>
      <c r="R40" s="17" t="s">
        <v>39</v>
      </c>
      <c r="S40" s="30" t="s">
        <v>39</v>
      </c>
      <c r="T40" s="29" t="s">
        <v>39</v>
      </c>
      <c r="U40" s="29" t="s">
        <v>39</v>
      </c>
      <c r="V40" s="29" t="s">
        <v>39</v>
      </c>
      <c r="W40" s="29" t="s">
        <v>39</v>
      </c>
      <c r="X40" s="29" t="s">
        <v>39</v>
      </c>
      <c r="Y40" s="29" t="s">
        <v>39</v>
      </c>
      <c r="Z40" s="17" t="s">
        <v>39</v>
      </c>
      <c r="AA40" s="30" t="s">
        <v>39</v>
      </c>
      <c r="AB40" s="29" t="s">
        <v>39</v>
      </c>
      <c r="AC40" s="29" t="s">
        <v>39</v>
      </c>
      <c r="AD40" s="29" t="s">
        <v>39</v>
      </c>
      <c r="AE40" s="29" t="s">
        <v>39</v>
      </c>
      <c r="AF40" s="29" t="s">
        <v>39</v>
      </c>
      <c r="AG40" s="29" t="s">
        <v>39</v>
      </c>
      <c r="AH40" s="29" t="s">
        <v>39</v>
      </c>
    </row>
    <row r="41" spans="2:34" x14ac:dyDescent="0.3">
      <c r="B41" s="10" t="s">
        <v>10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18">
        <v>0</v>
      </c>
      <c r="K41" s="31">
        <v>0</v>
      </c>
      <c r="L41" s="28" t="s">
        <v>37</v>
      </c>
      <c r="M41" s="28" t="s">
        <v>37</v>
      </c>
      <c r="N41" s="28" t="s">
        <v>37</v>
      </c>
      <c r="O41" s="28" t="s">
        <v>37</v>
      </c>
      <c r="P41" s="28" t="s">
        <v>37</v>
      </c>
      <c r="Q41" s="28" t="s">
        <v>37</v>
      </c>
      <c r="R41" s="18" t="s">
        <v>37</v>
      </c>
      <c r="S41" s="31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18">
        <v>0</v>
      </c>
      <c r="AA41" s="31">
        <v>0</v>
      </c>
      <c r="AB41" s="28" t="s">
        <v>37</v>
      </c>
      <c r="AC41" s="28" t="s">
        <v>37</v>
      </c>
      <c r="AD41" s="28" t="s">
        <v>37</v>
      </c>
      <c r="AE41" s="28" t="s">
        <v>37</v>
      </c>
      <c r="AF41" s="28" t="s">
        <v>37</v>
      </c>
      <c r="AG41" s="28" t="s">
        <v>37</v>
      </c>
      <c r="AH41" s="28" t="s">
        <v>37</v>
      </c>
    </row>
    <row r="42" spans="2:34" ht="15" customHeight="1" x14ac:dyDescent="0.3">
      <c r="B42" s="10" t="s">
        <v>9</v>
      </c>
      <c r="C42" s="20" t="s">
        <v>37</v>
      </c>
      <c r="D42" s="20" t="s">
        <v>37</v>
      </c>
      <c r="E42" s="20" t="s">
        <v>37</v>
      </c>
      <c r="F42" s="20" t="s">
        <v>37</v>
      </c>
      <c r="G42" s="20" t="s">
        <v>37</v>
      </c>
      <c r="H42" s="20" t="s">
        <v>37</v>
      </c>
      <c r="I42" s="20" t="s">
        <v>37</v>
      </c>
      <c r="J42" s="21" t="s">
        <v>37</v>
      </c>
      <c r="K42" s="27" t="s">
        <v>37</v>
      </c>
      <c r="L42" s="20" t="s">
        <v>127</v>
      </c>
      <c r="M42" s="20" t="s">
        <v>126</v>
      </c>
      <c r="N42" s="20" t="s">
        <v>125</v>
      </c>
      <c r="O42" s="20" t="s">
        <v>124</v>
      </c>
      <c r="P42" s="20" t="s">
        <v>123</v>
      </c>
      <c r="Q42" s="20" t="s">
        <v>122</v>
      </c>
      <c r="R42" s="21" t="s">
        <v>121</v>
      </c>
      <c r="S42" s="27" t="s">
        <v>37</v>
      </c>
      <c r="T42" s="20" t="s">
        <v>37</v>
      </c>
      <c r="U42" s="20" t="s">
        <v>37</v>
      </c>
      <c r="V42" s="20" t="s">
        <v>37</v>
      </c>
      <c r="W42" s="20" t="s">
        <v>37</v>
      </c>
      <c r="X42" s="20" t="s">
        <v>37</v>
      </c>
      <c r="Y42" s="20" t="s">
        <v>37</v>
      </c>
      <c r="Z42" s="21" t="s">
        <v>37</v>
      </c>
      <c r="AA42" s="27" t="s">
        <v>37</v>
      </c>
      <c r="AB42" s="20" t="s">
        <v>120</v>
      </c>
      <c r="AC42" s="20" t="s">
        <v>119</v>
      </c>
      <c r="AD42" s="20" t="s">
        <v>118</v>
      </c>
      <c r="AE42" s="20" t="s">
        <v>116</v>
      </c>
      <c r="AF42" s="20" t="s">
        <v>115</v>
      </c>
      <c r="AG42" s="20" t="s">
        <v>117</v>
      </c>
      <c r="AH42" s="29" t="s">
        <v>114</v>
      </c>
    </row>
    <row r="44" spans="2:34" x14ac:dyDescent="0.3">
      <c r="B44" s="10" t="s">
        <v>36</v>
      </c>
      <c r="C44" s="41" t="s">
        <v>131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</row>
    <row r="45" spans="2:34" x14ac:dyDescent="0.3">
      <c r="B45" s="10" t="s">
        <v>73</v>
      </c>
      <c r="C45" s="40" t="str">
        <f>CONCATENATE("0x",DEC2HEX(HEX2DEC(RIGHT(C38,2))+1,2))</f>
        <v>0x06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</row>
    <row r="46" spans="2:34" x14ac:dyDescent="0.3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6" t="s">
        <v>28</v>
      </c>
      <c r="K46" s="14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6" t="s">
        <v>20</v>
      </c>
      <c r="S46" s="14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6" t="s">
        <v>12</v>
      </c>
      <c r="AA46" s="14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3">
      <c r="B47" s="10" t="s">
        <v>11</v>
      </c>
      <c r="C47" s="55" t="s">
        <v>39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3"/>
    </row>
    <row r="48" spans="2:34" x14ac:dyDescent="0.3">
      <c r="B48" s="10" t="s">
        <v>10</v>
      </c>
      <c r="C48" s="56" t="s">
        <v>37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2"/>
    </row>
    <row r="49" spans="2:34" ht="15" customHeight="1" x14ac:dyDescent="0.3">
      <c r="B49" s="10" t="s">
        <v>9</v>
      </c>
      <c r="C49" s="44" t="s">
        <v>133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6"/>
    </row>
    <row r="51" spans="2:34" x14ac:dyDescent="0.3">
      <c r="B51" s="10" t="s">
        <v>36</v>
      </c>
      <c r="C51" s="41" t="s">
        <v>132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pans="2:34" x14ac:dyDescent="0.3">
      <c r="B52" s="10" t="s">
        <v>73</v>
      </c>
      <c r="C52" s="40" t="str">
        <f>CONCATENATE("0x",DEC2HEX(HEX2DEC(RIGHT(C45,2))+1,2))</f>
        <v>0x07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</row>
    <row r="53" spans="2:34" x14ac:dyDescent="0.3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6" t="s">
        <v>28</v>
      </c>
      <c r="K53" s="14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6" t="s">
        <v>20</v>
      </c>
      <c r="S53" s="14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6" t="s">
        <v>12</v>
      </c>
      <c r="AA53" s="14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3">
      <c r="B54" s="10" t="s">
        <v>11</v>
      </c>
      <c r="C54" s="55" t="s">
        <v>39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3"/>
    </row>
    <row r="55" spans="2:34" x14ac:dyDescent="0.3">
      <c r="B55" s="10" t="s">
        <v>10</v>
      </c>
      <c r="C55" s="56" t="s">
        <v>37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2"/>
    </row>
    <row r="56" spans="2:34" x14ac:dyDescent="0.3">
      <c r="B56" s="10" t="s">
        <v>9</v>
      </c>
      <c r="C56" s="55" t="s">
        <v>134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3"/>
    </row>
    <row r="58" spans="2:34" x14ac:dyDescent="0.3">
      <c r="B58" s="10" t="s">
        <v>36</v>
      </c>
      <c r="C58" s="41" t="s">
        <v>135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2:34" x14ac:dyDescent="0.3">
      <c r="B59" s="10" t="s">
        <v>73</v>
      </c>
      <c r="C59" s="40" t="str">
        <f>CONCATENATE("0x",DEC2HEX(HEX2DEC(RIGHT(C52,2))+1,2))</f>
        <v>0x08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2:34" x14ac:dyDescent="0.3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6" t="s">
        <v>28</v>
      </c>
      <c r="K60" s="14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6" t="s">
        <v>20</v>
      </c>
      <c r="S60" s="14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6" t="s">
        <v>12</v>
      </c>
      <c r="AA60" s="14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3">
      <c r="B61" s="10" t="s">
        <v>11</v>
      </c>
      <c r="C61" s="55" t="s">
        <v>38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8"/>
      <c r="S61" s="42" t="s">
        <v>38</v>
      </c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3"/>
    </row>
    <row r="62" spans="2:34" x14ac:dyDescent="0.3">
      <c r="B62" s="10" t="s">
        <v>10</v>
      </c>
      <c r="C62" s="56" t="s">
        <v>161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1"/>
      <c r="S62" s="49" t="s">
        <v>161</v>
      </c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2"/>
    </row>
    <row r="63" spans="2:34" x14ac:dyDescent="0.3">
      <c r="B63" s="10" t="s">
        <v>9</v>
      </c>
      <c r="C63" s="44" t="s">
        <v>137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54"/>
      <c r="S63" s="53" t="s">
        <v>136</v>
      </c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6"/>
    </row>
    <row r="65" spans="2:34" x14ac:dyDescent="0.3">
      <c r="B65" s="10" t="s">
        <v>36</v>
      </c>
      <c r="C65" s="41" t="s">
        <v>138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2:34" x14ac:dyDescent="0.3">
      <c r="B66" s="10" t="s">
        <v>73</v>
      </c>
      <c r="C66" s="40" t="str">
        <f>CONCATENATE("0x",DEC2HEX(HEX2DEC(RIGHT(C59,2))+1,2))</f>
        <v>0x09</v>
      </c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2:34" x14ac:dyDescent="0.3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6" t="s">
        <v>28</v>
      </c>
      <c r="K67" s="14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6" t="s">
        <v>20</v>
      </c>
      <c r="S67" s="14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6" t="s">
        <v>12</v>
      </c>
      <c r="AA67" s="14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3">
      <c r="B68" s="10" t="s">
        <v>11</v>
      </c>
      <c r="C68" s="55" t="s">
        <v>38</v>
      </c>
      <c r="D68" s="47" t="s">
        <v>38</v>
      </c>
      <c r="E68" s="47" t="s">
        <v>38</v>
      </c>
      <c r="F68" s="47" t="s">
        <v>38</v>
      </c>
      <c r="G68" s="47" t="s">
        <v>38</v>
      </c>
      <c r="H68" s="47" t="s">
        <v>38</v>
      </c>
      <c r="I68" s="47" t="s">
        <v>38</v>
      </c>
      <c r="J68" s="47" t="s">
        <v>38</v>
      </c>
      <c r="K68" s="47" t="s">
        <v>38</v>
      </c>
      <c r="L68" s="47" t="s">
        <v>38</v>
      </c>
      <c r="M68" s="47" t="s">
        <v>38</v>
      </c>
      <c r="N68" s="47" t="s">
        <v>38</v>
      </c>
      <c r="O68" s="47" t="s">
        <v>38</v>
      </c>
      <c r="P68" s="47" t="s">
        <v>38</v>
      </c>
      <c r="Q68" s="47" t="s">
        <v>38</v>
      </c>
      <c r="R68" s="48" t="s">
        <v>38</v>
      </c>
      <c r="S68" s="42" t="s">
        <v>38</v>
      </c>
      <c r="T68" s="47" t="s">
        <v>38</v>
      </c>
      <c r="U68" s="47" t="s">
        <v>38</v>
      </c>
      <c r="V68" s="47" t="s">
        <v>38</v>
      </c>
      <c r="W68" s="47" t="s">
        <v>38</v>
      </c>
      <c r="X68" s="47" t="s">
        <v>38</v>
      </c>
      <c r="Y68" s="47" t="s">
        <v>38</v>
      </c>
      <c r="Z68" s="47" t="s">
        <v>38</v>
      </c>
      <c r="AA68" s="47" t="s">
        <v>38</v>
      </c>
      <c r="AB68" s="47" t="s">
        <v>38</v>
      </c>
      <c r="AC68" s="47" t="s">
        <v>38</v>
      </c>
      <c r="AD68" s="47" t="s">
        <v>38</v>
      </c>
      <c r="AE68" s="47" t="s">
        <v>38</v>
      </c>
      <c r="AF68" s="47" t="s">
        <v>38</v>
      </c>
      <c r="AG68" s="47" t="s">
        <v>38</v>
      </c>
      <c r="AH68" s="43" t="s">
        <v>38</v>
      </c>
    </row>
    <row r="69" spans="2:34" x14ac:dyDescent="0.3">
      <c r="B69" s="10" t="s">
        <v>10</v>
      </c>
      <c r="C69" s="56" t="s">
        <v>161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1"/>
      <c r="S69" s="49" t="s">
        <v>161</v>
      </c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2"/>
    </row>
    <row r="70" spans="2:34" x14ac:dyDescent="0.3">
      <c r="B70" s="10" t="s">
        <v>9</v>
      </c>
      <c r="C70" s="44" t="s">
        <v>140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54"/>
      <c r="S70" s="53" t="s">
        <v>139</v>
      </c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6"/>
    </row>
    <row r="72" spans="2:34" x14ac:dyDescent="0.3">
      <c r="B72" s="10" t="s">
        <v>36</v>
      </c>
      <c r="C72" s="41" t="s">
        <v>141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2:34" x14ac:dyDescent="0.3">
      <c r="B73" s="10" t="s">
        <v>73</v>
      </c>
      <c r="C73" s="40" t="str">
        <f>CONCATENATE("0x",DEC2HEX(HEX2DEC(RIGHT(C66,2))+1,2))</f>
        <v>0x0A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2:34" x14ac:dyDescent="0.3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6" t="s">
        <v>28</v>
      </c>
      <c r="K74" s="14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6" t="s">
        <v>20</v>
      </c>
      <c r="S74" s="14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6" t="s">
        <v>12</v>
      </c>
      <c r="AA74" s="14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3">
      <c r="B75" s="10" t="s">
        <v>11</v>
      </c>
      <c r="C75" s="29" t="s">
        <v>39</v>
      </c>
      <c r="D75" s="29" t="s">
        <v>39</v>
      </c>
      <c r="E75" s="29" t="s">
        <v>39</v>
      </c>
      <c r="F75" s="29" t="s">
        <v>39</v>
      </c>
      <c r="G75" s="29" t="s">
        <v>39</v>
      </c>
      <c r="H75" s="29" t="s">
        <v>39</v>
      </c>
      <c r="I75" s="29" t="s">
        <v>39</v>
      </c>
      <c r="J75" s="17" t="s">
        <v>39</v>
      </c>
      <c r="K75" s="30" t="s">
        <v>39</v>
      </c>
      <c r="L75" s="29" t="s">
        <v>39</v>
      </c>
      <c r="M75" s="29" t="s">
        <v>39</v>
      </c>
      <c r="N75" s="29" t="s">
        <v>39</v>
      </c>
      <c r="O75" s="29" t="s">
        <v>39</v>
      </c>
      <c r="P75" s="29" t="s">
        <v>39</v>
      </c>
      <c r="Q75" s="29" t="s">
        <v>39</v>
      </c>
      <c r="R75" s="17" t="s">
        <v>39</v>
      </c>
      <c r="S75" s="42" t="s">
        <v>38</v>
      </c>
      <c r="T75" s="47" t="s">
        <v>38</v>
      </c>
      <c r="U75" s="47" t="s">
        <v>38</v>
      </c>
      <c r="V75" s="47" t="s">
        <v>38</v>
      </c>
      <c r="W75" s="47" t="s">
        <v>38</v>
      </c>
      <c r="X75" s="47" t="s">
        <v>38</v>
      </c>
      <c r="Y75" s="47" t="s">
        <v>38</v>
      </c>
      <c r="Z75" s="47" t="s">
        <v>38</v>
      </c>
      <c r="AA75" s="47" t="s">
        <v>38</v>
      </c>
      <c r="AB75" s="47" t="s">
        <v>38</v>
      </c>
      <c r="AC75" s="47" t="s">
        <v>38</v>
      </c>
      <c r="AD75" s="47" t="s">
        <v>38</v>
      </c>
      <c r="AE75" s="47" t="s">
        <v>38</v>
      </c>
      <c r="AF75" s="47" t="s">
        <v>38</v>
      </c>
      <c r="AG75" s="47" t="s">
        <v>38</v>
      </c>
      <c r="AH75" s="43" t="s">
        <v>38</v>
      </c>
    </row>
    <row r="76" spans="2:34" x14ac:dyDescent="0.3">
      <c r="B76" s="10" t="s">
        <v>10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18">
        <v>0</v>
      </c>
      <c r="K76" s="31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18">
        <v>0</v>
      </c>
      <c r="S76" s="49" t="s">
        <v>161</v>
      </c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2"/>
    </row>
    <row r="77" spans="2:34" x14ac:dyDescent="0.3">
      <c r="B77" s="10" t="s">
        <v>9</v>
      </c>
      <c r="C77" s="20" t="s">
        <v>37</v>
      </c>
      <c r="D77" s="20" t="s">
        <v>37</v>
      </c>
      <c r="E77" s="20" t="s">
        <v>37</v>
      </c>
      <c r="F77" s="20" t="s">
        <v>37</v>
      </c>
      <c r="G77" s="20" t="s">
        <v>37</v>
      </c>
      <c r="H77" s="20" t="s">
        <v>37</v>
      </c>
      <c r="I77" s="20" t="s">
        <v>37</v>
      </c>
      <c r="J77" s="21" t="s">
        <v>37</v>
      </c>
      <c r="K77" s="27" t="s">
        <v>37</v>
      </c>
      <c r="L77" s="20" t="s">
        <v>37</v>
      </c>
      <c r="M77" s="20" t="s">
        <v>37</v>
      </c>
      <c r="N77" s="20" t="s">
        <v>37</v>
      </c>
      <c r="O77" s="20" t="s">
        <v>37</v>
      </c>
      <c r="P77" s="20" t="s">
        <v>37</v>
      </c>
      <c r="Q77" s="20" t="s">
        <v>37</v>
      </c>
      <c r="R77" s="21" t="s">
        <v>37</v>
      </c>
      <c r="S77" s="42" t="s">
        <v>144</v>
      </c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3"/>
    </row>
    <row r="79" spans="2:34" x14ac:dyDescent="0.3">
      <c r="B79" s="10" t="s">
        <v>36</v>
      </c>
      <c r="C79" s="41" t="s">
        <v>145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2:34" x14ac:dyDescent="0.3">
      <c r="B80" s="10" t="s">
        <v>73</v>
      </c>
      <c r="C80" s="40" t="str">
        <f>CONCATENATE("0x",DEC2HEX(HEX2DEC(RIGHT(C73,2))+1,2))</f>
        <v>0x0B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2:34" x14ac:dyDescent="0.3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6" t="s">
        <v>28</v>
      </c>
      <c r="K81" s="14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6" t="s">
        <v>20</v>
      </c>
      <c r="S81" s="14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6" t="s">
        <v>12</v>
      </c>
      <c r="AA81" s="14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3">
      <c r="B82" s="10" t="s">
        <v>11</v>
      </c>
      <c r="C82" s="29" t="s">
        <v>39</v>
      </c>
      <c r="D82" s="29" t="s">
        <v>39</v>
      </c>
      <c r="E82" s="29" t="s">
        <v>39</v>
      </c>
      <c r="F82" s="29" t="s">
        <v>39</v>
      </c>
      <c r="G82" s="29" t="s">
        <v>39</v>
      </c>
      <c r="H82" s="29" t="s">
        <v>39</v>
      </c>
      <c r="I82" s="29" t="s">
        <v>39</v>
      </c>
      <c r="J82" s="17" t="s">
        <v>39</v>
      </c>
      <c r="K82" s="30" t="s">
        <v>39</v>
      </c>
      <c r="L82" s="29" t="s">
        <v>39</v>
      </c>
      <c r="M82" s="29" t="s">
        <v>39</v>
      </c>
      <c r="N82" s="29" t="s">
        <v>39</v>
      </c>
      <c r="O82" s="29" t="s">
        <v>39</v>
      </c>
      <c r="P82" s="29" t="s">
        <v>39</v>
      </c>
      <c r="Q82" s="29" t="s">
        <v>39</v>
      </c>
      <c r="R82" s="17" t="s">
        <v>39</v>
      </c>
      <c r="S82" s="42" t="s">
        <v>38</v>
      </c>
      <c r="T82" s="47"/>
      <c r="U82" s="47"/>
      <c r="V82" s="47"/>
      <c r="W82" s="47"/>
      <c r="X82" s="47"/>
      <c r="Y82" s="47"/>
      <c r="Z82" s="48"/>
      <c r="AA82" s="42" t="s">
        <v>38</v>
      </c>
      <c r="AB82" s="47"/>
      <c r="AC82" s="47"/>
      <c r="AD82" s="47"/>
      <c r="AE82" s="47"/>
      <c r="AF82" s="47"/>
      <c r="AG82" s="47"/>
      <c r="AH82" s="43"/>
    </row>
    <row r="83" spans="2:34" x14ac:dyDescent="0.3">
      <c r="B83" s="10" t="s">
        <v>10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18">
        <v>0</v>
      </c>
      <c r="K83" s="31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18">
        <v>0</v>
      </c>
      <c r="S83" s="49" t="s">
        <v>158</v>
      </c>
      <c r="T83" s="50"/>
      <c r="U83" s="50"/>
      <c r="V83" s="50"/>
      <c r="W83" s="50"/>
      <c r="X83" s="50"/>
      <c r="Y83" s="50"/>
      <c r="Z83" s="51"/>
      <c r="AA83" s="49" t="s">
        <v>158</v>
      </c>
      <c r="AB83" s="50"/>
      <c r="AC83" s="50"/>
      <c r="AD83" s="50"/>
      <c r="AE83" s="50"/>
      <c r="AF83" s="50"/>
      <c r="AG83" s="50"/>
      <c r="AH83" s="52"/>
    </row>
    <row r="84" spans="2:34" x14ac:dyDescent="0.3">
      <c r="B84" s="10" t="s">
        <v>9</v>
      </c>
      <c r="C84" s="20" t="s">
        <v>37</v>
      </c>
      <c r="D84" s="20" t="s">
        <v>37</v>
      </c>
      <c r="E84" s="20" t="s">
        <v>37</v>
      </c>
      <c r="F84" s="20" t="s">
        <v>37</v>
      </c>
      <c r="G84" s="20" t="s">
        <v>37</v>
      </c>
      <c r="H84" s="20" t="s">
        <v>37</v>
      </c>
      <c r="I84" s="20" t="s">
        <v>37</v>
      </c>
      <c r="J84" s="21" t="s">
        <v>37</v>
      </c>
      <c r="K84" s="27" t="s">
        <v>37</v>
      </c>
      <c r="L84" s="20" t="s">
        <v>37</v>
      </c>
      <c r="M84" s="20" t="s">
        <v>37</v>
      </c>
      <c r="N84" s="20" t="s">
        <v>37</v>
      </c>
      <c r="O84" s="20" t="s">
        <v>37</v>
      </c>
      <c r="P84" s="20" t="s">
        <v>37</v>
      </c>
      <c r="Q84" s="20" t="s">
        <v>37</v>
      </c>
      <c r="R84" s="21" t="s">
        <v>37</v>
      </c>
      <c r="S84" s="53" t="s">
        <v>143</v>
      </c>
      <c r="T84" s="45"/>
      <c r="U84" s="45"/>
      <c r="V84" s="45"/>
      <c r="W84" s="45"/>
      <c r="X84" s="45"/>
      <c r="Y84" s="45"/>
      <c r="Z84" s="54"/>
      <c r="AA84" s="53" t="s">
        <v>142</v>
      </c>
      <c r="AB84" s="45"/>
      <c r="AC84" s="45"/>
      <c r="AD84" s="45"/>
      <c r="AE84" s="45"/>
      <c r="AF84" s="45"/>
      <c r="AG84" s="45"/>
      <c r="AH84" s="46"/>
    </row>
    <row r="86" spans="2:34" x14ac:dyDescent="0.3">
      <c r="B86" s="10" t="s">
        <v>36</v>
      </c>
      <c r="C86" s="41" t="s">
        <v>146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2:34" x14ac:dyDescent="0.3">
      <c r="B87" s="10" t="s">
        <v>73</v>
      </c>
      <c r="C87" s="40" t="str">
        <f>CONCATENATE("0x",DEC2HEX(HEX2DEC(RIGHT(C80,2))+1,2))</f>
        <v>0x0C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2:34" x14ac:dyDescent="0.3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6" t="s">
        <v>28</v>
      </c>
      <c r="K88" s="14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6" t="s">
        <v>20</v>
      </c>
      <c r="S88" s="14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6" t="s">
        <v>12</v>
      </c>
      <c r="AA88" s="14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3">
      <c r="B89" s="10" t="s">
        <v>11</v>
      </c>
      <c r="C89" s="47" t="s">
        <v>39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8"/>
      <c r="S89" s="42" t="s">
        <v>39</v>
      </c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3"/>
    </row>
    <row r="90" spans="2:34" x14ac:dyDescent="0.3">
      <c r="B90" s="10" t="s">
        <v>10</v>
      </c>
      <c r="C90" s="50" t="s">
        <v>37</v>
      </c>
      <c r="D90" s="50">
        <v>0</v>
      </c>
      <c r="E90" s="50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2">
        <v>0</v>
      </c>
      <c r="S90" s="49" t="s">
        <v>37</v>
      </c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2"/>
    </row>
    <row r="91" spans="2:34" x14ac:dyDescent="0.3">
      <c r="B91" s="10" t="s">
        <v>9</v>
      </c>
      <c r="C91" s="47" t="s">
        <v>148</v>
      </c>
      <c r="D91" s="47" t="s">
        <v>37</v>
      </c>
      <c r="E91" s="47" t="s">
        <v>37</v>
      </c>
      <c r="F91" s="47" t="s">
        <v>37</v>
      </c>
      <c r="G91" s="47" t="s">
        <v>37</v>
      </c>
      <c r="H91" s="47" t="s">
        <v>37</v>
      </c>
      <c r="I91" s="47" t="s">
        <v>37</v>
      </c>
      <c r="J91" s="47" t="s">
        <v>37</v>
      </c>
      <c r="K91" s="47" t="s">
        <v>37</v>
      </c>
      <c r="L91" s="47" t="s">
        <v>37</v>
      </c>
      <c r="M91" s="47" t="s">
        <v>37</v>
      </c>
      <c r="N91" s="47" t="s">
        <v>37</v>
      </c>
      <c r="O91" s="47" t="s">
        <v>37</v>
      </c>
      <c r="P91" s="47" t="s">
        <v>37</v>
      </c>
      <c r="Q91" s="47" t="s">
        <v>37</v>
      </c>
      <c r="R91" s="43" t="s">
        <v>37</v>
      </c>
      <c r="S91" s="42" t="s">
        <v>147</v>
      </c>
      <c r="T91" s="47" t="s">
        <v>37</v>
      </c>
      <c r="U91" s="47" t="s">
        <v>37</v>
      </c>
      <c r="V91" s="47" t="s">
        <v>37</v>
      </c>
      <c r="W91" s="47" t="s">
        <v>37</v>
      </c>
      <c r="X91" s="47" t="s">
        <v>37</v>
      </c>
      <c r="Y91" s="47" t="s">
        <v>37</v>
      </c>
      <c r="Z91" s="47" t="s">
        <v>37</v>
      </c>
      <c r="AA91" s="47" t="s">
        <v>37</v>
      </c>
      <c r="AB91" s="47" t="s">
        <v>37</v>
      </c>
      <c r="AC91" s="47" t="s">
        <v>37</v>
      </c>
      <c r="AD91" s="47" t="s">
        <v>37</v>
      </c>
      <c r="AE91" s="47" t="s">
        <v>37</v>
      </c>
      <c r="AF91" s="47" t="s">
        <v>37</v>
      </c>
      <c r="AG91" s="47" t="s">
        <v>37</v>
      </c>
      <c r="AH91" s="43" t="s">
        <v>37</v>
      </c>
    </row>
    <row r="93" spans="2:34" x14ac:dyDescent="0.3">
      <c r="B93" s="10" t="s">
        <v>36</v>
      </c>
      <c r="C93" s="43" t="s">
        <v>151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2:34" x14ac:dyDescent="0.3">
      <c r="B94" s="10" t="s">
        <v>73</v>
      </c>
      <c r="C94" s="52" t="str">
        <f>CONCATENATE("0x",DEC2HEX(HEX2DEC(RIGHT(C87,2))+1,2))</f>
        <v>0x0D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2:34" x14ac:dyDescent="0.3">
      <c r="B95" s="10"/>
      <c r="C95" s="14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6" t="s">
        <v>28</v>
      </c>
      <c r="K95" s="14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6" t="s">
        <v>20</v>
      </c>
      <c r="S95" s="14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6" t="s">
        <v>12</v>
      </c>
      <c r="AA95" s="14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3">
      <c r="B96" s="10" t="s">
        <v>11</v>
      </c>
      <c r="C96" s="47" t="s">
        <v>39</v>
      </c>
      <c r="D96" s="47" t="s">
        <v>39</v>
      </c>
      <c r="E96" s="47" t="s">
        <v>39</v>
      </c>
      <c r="F96" s="47" t="s">
        <v>39</v>
      </c>
      <c r="G96" s="47" t="s">
        <v>39</v>
      </c>
      <c r="H96" s="47" t="s">
        <v>39</v>
      </c>
      <c r="I96" s="47" t="s">
        <v>39</v>
      </c>
      <c r="J96" s="47" t="s">
        <v>39</v>
      </c>
      <c r="K96" s="47" t="s">
        <v>39</v>
      </c>
      <c r="L96" s="47" t="s">
        <v>39</v>
      </c>
      <c r="M96" s="47" t="s">
        <v>39</v>
      </c>
      <c r="N96" s="47" t="s">
        <v>39</v>
      </c>
      <c r="O96" s="47" t="s">
        <v>39</v>
      </c>
      <c r="P96" s="47" t="s">
        <v>39</v>
      </c>
      <c r="Q96" s="47" t="s">
        <v>39</v>
      </c>
      <c r="R96" s="48" t="s">
        <v>39</v>
      </c>
      <c r="S96" s="42" t="s">
        <v>39</v>
      </c>
      <c r="T96" s="47" t="s">
        <v>39</v>
      </c>
      <c r="U96" s="47" t="s">
        <v>39</v>
      </c>
      <c r="V96" s="47" t="s">
        <v>39</v>
      </c>
      <c r="W96" s="47" t="s">
        <v>39</v>
      </c>
      <c r="X96" s="47" t="s">
        <v>39</v>
      </c>
      <c r="Y96" s="47" t="s">
        <v>39</v>
      </c>
      <c r="Z96" s="47" t="s">
        <v>39</v>
      </c>
      <c r="AA96" s="47" t="s">
        <v>39</v>
      </c>
      <c r="AB96" s="47" t="s">
        <v>39</v>
      </c>
      <c r="AC96" s="47" t="s">
        <v>39</v>
      </c>
      <c r="AD96" s="47" t="s">
        <v>39</v>
      </c>
      <c r="AE96" s="47" t="s">
        <v>39</v>
      </c>
      <c r="AF96" s="47" t="s">
        <v>39</v>
      </c>
      <c r="AG96" s="47" t="s">
        <v>39</v>
      </c>
      <c r="AH96" s="43" t="s">
        <v>39</v>
      </c>
    </row>
    <row r="97" spans="2:34" x14ac:dyDescent="0.3">
      <c r="B97" s="10" t="s">
        <v>10</v>
      </c>
      <c r="C97" s="50" t="s">
        <v>37</v>
      </c>
      <c r="D97" s="50">
        <v>0</v>
      </c>
      <c r="E97" s="50">
        <v>0</v>
      </c>
      <c r="F97" s="50">
        <v>0</v>
      </c>
      <c r="G97" s="50">
        <v>0</v>
      </c>
      <c r="H97" s="50">
        <v>0</v>
      </c>
      <c r="I97" s="50">
        <v>0</v>
      </c>
      <c r="J97" s="50">
        <v>0</v>
      </c>
      <c r="K97" s="50">
        <v>0</v>
      </c>
      <c r="L97" s="50">
        <v>0</v>
      </c>
      <c r="M97" s="50">
        <v>0</v>
      </c>
      <c r="N97" s="50">
        <v>0</v>
      </c>
      <c r="O97" s="50">
        <v>0</v>
      </c>
      <c r="P97" s="50">
        <v>0</v>
      </c>
      <c r="Q97" s="50">
        <v>0</v>
      </c>
      <c r="R97" s="52">
        <v>0</v>
      </c>
      <c r="S97" s="49" t="s">
        <v>37</v>
      </c>
      <c r="T97" s="50">
        <v>0</v>
      </c>
      <c r="U97" s="50">
        <v>0</v>
      </c>
      <c r="V97" s="50">
        <v>0</v>
      </c>
      <c r="W97" s="50">
        <v>0</v>
      </c>
      <c r="X97" s="50">
        <v>0</v>
      </c>
      <c r="Y97" s="50">
        <v>0</v>
      </c>
      <c r="Z97" s="50">
        <v>0</v>
      </c>
      <c r="AA97" s="50">
        <v>0</v>
      </c>
      <c r="AB97" s="50">
        <v>0</v>
      </c>
      <c r="AC97" s="50">
        <v>0</v>
      </c>
      <c r="AD97" s="50">
        <v>0</v>
      </c>
      <c r="AE97" s="50">
        <v>0</v>
      </c>
      <c r="AF97" s="50">
        <v>0</v>
      </c>
      <c r="AG97" s="50">
        <v>0</v>
      </c>
      <c r="AH97" s="52">
        <v>0</v>
      </c>
    </row>
    <row r="98" spans="2:34" x14ac:dyDescent="0.3">
      <c r="B98" s="10" t="s">
        <v>9</v>
      </c>
      <c r="C98" s="47" t="s">
        <v>150</v>
      </c>
      <c r="D98" s="47" t="s">
        <v>37</v>
      </c>
      <c r="E98" s="47" t="s">
        <v>37</v>
      </c>
      <c r="F98" s="47" t="s">
        <v>37</v>
      </c>
      <c r="G98" s="47" t="s">
        <v>37</v>
      </c>
      <c r="H98" s="47" t="s">
        <v>37</v>
      </c>
      <c r="I98" s="47" t="s">
        <v>37</v>
      </c>
      <c r="J98" s="47" t="s">
        <v>37</v>
      </c>
      <c r="K98" s="47" t="s">
        <v>37</v>
      </c>
      <c r="L98" s="47" t="s">
        <v>37</v>
      </c>
      <c r="M98" s="47" t="s">
        <v>37</v>
      </c>
      <c r="N98" s="47" t="s">
        <v>37</v>
      </c>
      <c r="O98" s="47" t="s">
        <v>37</v>
      </c>
      <c r="P98" s="47" t="s">
        <v>37</v>
      </c>
      <c r="Q98" s="47" t="s">
        <v>37</v>
      </c>
      <c r="R98" s="43" t="s">
        <v>37</v>
      </c>
      <c r="S98" s="42" t="s">
        <v>149</v>
      </c>
      <c r="T98" s="47" t="s">
        <v>37</v>
      </c>
      <c r="U98" s="47" t="s">
        <v>37</v>
      </c>
      <c r="V98" s="47" t="s">
        <v>37</v>
      </c>
      <c r="W98" s="47" t="s">
        <v>37</v>
      </c>
      <c r="X98" s="47" t="s">
        <v>37</v>
      </c>
      <c r="Y98" s="47" t="s">
        <v>37</v>
      </c>
      <c r="Z98" s="47" t="s">
        <v>37</v>
      </c>
      <c r="AA98" s="47" t="s">
        <v>37</v>
      </c>
      <c r="AB98" s="47" t="s">
        <v>37</v>
      </c>
      <c r="AC98" s="47" t="s">
        <v>37</v>
      </c>
      <c r="AD98" s="47" t="s">
        <v>37</v>
      </c>
      <c r="AE98" s="47" t="s">
        <v>37</v>
      </c>
      <c r="AF98" s="47" t="s">
        <v>37</v>
      </c>
      <c r="AG98" s="47" t="s">
        <v>37</v>
      </c>
      <c r="AH98" s="43" t="s">
        <v>37</v>
      </c>
    </row>
    <row r="100" spans="2:34" x14ac:dyDescent="0.3">
      <c r="B100" s="10" t="s">
        <v>36</v>
      </c>
      <c r="C100" s="41" t="s">
        <v>152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2:34" x14ac:dyDescent="0.3">
      <c r="B101" s="10" t="s">
        <v>73</v>
      </c>
      <c r="C101" s="40" t="str">
        <f>CONCATENATE("0x",DEC2HEX(HEX2DEC(RIGHT(C94,2))+1,2))</f>
        <v>0x0E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2:34" x14ac:dyDescent="0.3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6" t="s">
        <v>28</v>
      </c>
      <c r="K102" s="14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6" t="s">
        <v>20</v>
      </c>
      <c r="S102" s="14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6" t="s">
        <v>12</v>
      </c>
      <c r="AA102" s="14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3">
      <c r="B103" s="10" t="s">
        <v>11</v>
      </c>
      <c r="C103" s="29" t="s">
        <v>39</v>
      </c>
      <c r="D103" s="29" t="s">
        <v>39</v>
      </c>
      <c r="E103" s="29" t="s">
        <v>39</v>
      </c>
      <c r="F103" s="29" t="s">
        <v>39</v>
      </c>
      <c r="G103" s="29" t="s">
        <v>39</v>
      </c>
      <c r="H103" s="29" t="s">
        <v>39</v>
      </c>
      <c r="I103" s="29" t="s">
        <v>39</v>
      </c>
      <c r="J103" s="17" t="s">
        <v>39</v>
      </c>
      <c r="K103" s="30" t="s">
        <v>39</v>
      </c>
      <c r="L103" s="29" t="s">
        <v>39</v>
      </c>
      <c r="M103" s="29" t="s">
        <v>39</v>
      </c>
      <c r="N103" s="29" t="s">
        <v>39</v>
      </c>
      <c r="O103" s="29" t="s">
        <v>39</v>
      </c>
      <c r="P103" s="29" t="s">
        <v>39</v>
      </c>
      <c r="Q103" s="29" t="s">
        <v>39</v>
      </c>
      <c r="R103" s="17" t="s">
        <v>39</v>
      </c>
      <c r="S103" s="42" t="s">
        <v>38</v>
      </c>
      <c r="T103" s="47" t="s">
        <v>38</v>
      </c>
      <c r="U103" s="47" t="s">
        <v>38</v>
      </c>
      <c r="V103" s="47" t="s">
        <v>38</v>
      </c>
      <c r="W103" s="47" t="s">
        <v>38</v>
      </c>
      <c r="X103" s="47" t="s">
        <v>38</v>
      </c>
      <c r="Y103" s="47" t="s">
        <v>38</v>
      </c>
      <c r="Z103" s="47" t="s">
        <v>38</v>
      </c>
      <c r="AA103" s="47" t="s">
        <v>38</v>
      </c>
      <c r="AB103" s="47" t="s">
        <v>38</v>
      </c>
      <c r="AC103" s="47" t="s">
        <v>38</v>
      </c>
      <c r="AD103" s="47" t="s">
        <v>38</v>
      </c>
      <c r="AE103" s="47" t="s">
        <v>38</v>
      </c>
      <c r="AF103" s="47" t="s">
        <v>38</v>
      </c>
      <c r="AG103" s="47" t="s">
        <v>38</v>
      </c>
      <c r="AH103" s="43" t="s">
        <v>38</v>
      </c>
    </row>
    <row r="104" spans="2:34" x14ac:dyDescent="0.3">
      <c r="B104" s="10" t="s">
        <v>10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18">
        <v>0</v>
      </c>
      <c r="K104" s="31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18">
        <v>0</v>
      </c>
      <c r="S104" s="49" t="s">
        <v>161</v>
      </c>
      <c r="T104" s="50">
        <v>0</v>
      </c>
      <c r="U104" s="50">
        <v>0</v>
      </c>
      <c r="V104" s="50">
        <v>0</v>
      </c>
      <c r="W104" s="50">
        <v>0</v>
      </c>
      <c r="X104" s="50">
        <v>0</v>
      </c>
      <c r="Y104" s="50">
        <v>0</v>
      </c>
      <c r="Z104" s="50">
        <v>0</v>
      </c>
      <c r="AA104" s="50">
        <v>0</v>
      </c>
      <c r="AB104" s="50">
        <v>0</v>
      </c>
      <c r="AC104" s="50">
        <v>0</v>
      </c>
      <c r="AD104" s="50">
        <v>0</v>
      </c>
      <c r="AE104" s="50">
        <v>0</v>
      </c>
      <c r="AF104" s="50">
        <v>0</v>
      </c>
      <c r="AG104" s="50">
        <v>0</v>
      </c>
      <c r="AH104" s="52">
        <v>0</v>
      </c>
    </row>
    <row r="105" spans="2:34" x14ac:dyDescent="0.3">
      <c r="B105" s="10" t="s">
        <v>9</v>
      </c>
      <c r="C105" s="20" t="s">
        <v>37</v>
      </c>
      <c r="D105" s="20" t="s">
        <v>37</v>
      </c>
      <c r="E105" s="20" t="s">
        <v>37</v>
      </c>
      <c r="F105" s="20" t="s">
        <v>37</v>
      </c>
      <c r="G105" s="20" t="s">
        <v>37</v>
      </c>
      <c r="H105" s="20" t="s">
        <v>37</v>
      </c>
      <c r="I105" s="20" t="s">
        <v>37</v>
      </c>
      <c r="J105" s="21" t="s">
        <v>37</v>
      </c>
      <c r="K105" s="27" t="s">
        <v>37</v>
      </c>
      <c r="L105" s="20" t="s">
        <v>37</v>
      </c>
      <c r="M105" s="20" t="s">
        <v>37</v>
      </c>
      <c r="N105" s="20" t="s">
        <v>37</v>
      </c>
      <c r="O105" s="20" t="s">
        <v>37</v>
      </c>
      <c r="P105" s="20" t="s">
        <v>37</v>
      </c>
      <c r="Q105" s="20" t="s">
        <v>37</v>
      </c>
      <c r="R105" s="21" t="s">
        <v>37</v>
      </c>
      <c r="S105" s="42" t="s">
        <v>155</v>
      </c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3"/>
    </row>
    <row r="107" spans="2:34" x14ac:dyDescent="0.3">
      <c r="B107" s="10" t="s">
        <v>36</v>
      </c>
      <c r="C107" s="41" t="s">
        <v>153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2:34" x14ac:dyDescent="0.3">
      <c r="B108" s="10" t="s">
        <v>73</v>
      </c>
      <c r="C108" s="40" t="str">
        <f>CONCATENATE("0x",DEC2HEX(HEX2DEC(RIGHT(C101,2))+1,2))</f>
        <v>0x0F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2:34" x14ac:dyDescent="0.3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6" t="s">
        <v>28</v>
      </c>
      <c r="K109" s="14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6" t="s">
        <v>20</v>
      </c>
      <c r="S109" s="14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6" t="s">
        <v>12</v>
      </c>
      <c r="AA109" s="14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3">
      <c r="B110" s="10" t="s">
        <v>11</v>
      </c>
      <c r="C110" s="29" t="s">
        <v>39</v>
      </c>
      <c r="D110" s="29" t="s">
        <v>39</v>
      </c>
      <c r="E110" s="29" t="s">
        <v>39</v>
      </c>
      <c r="F110" s="29" t="s">
        <v>39</v>
      </c>
      <c r="G110" s="29" t="s">
        <v>39</v>
      </c>
      <c r="H110" s="29" t="s">
        <v>39</v>
      </c>
      <c r="I110" s="29" t="s">
        <v>39</v>
      </c>
      <c r="J110" s="17" t="s">
        <v>39</v>
      </c>
      <c r="K110" s="30" t="s">
        <v>39</v>
      </c>
      <c r="L110" s="29" t="s">
        <v>39</v>
      </c>
      <c r="M110" s="29" t="s">
        <v>39</v>
      </c>
      <c r="N110" s="29" t="s">
        <v>39</v>
      </c>
      <c r="O110" s="29" t="s">
        <v>39</v>
      </c>
      <c r="P110" s="29" t="s">
        <v>39</v>
      </c>
      <c r="Q110" s="29" t="s">
        <v>39</v>
      </c>
      <c r="R110" s="17" t="s">
        <v>39</v>
      </c>
      <c r="S110" s="42" t="s">
        <v>38</v>
      </c>
      <c r="T110" s="47" t="s">
        <v>38</v>
      </c>
      <c r="U110" s="47" t="s">
        <v>38</v>
      </c>
      <c r="V110" s="47" t="s">
        <v>38</v>
      </c>
      <c r="W110" s="47" t="s">
        <v>38</v>
      </c>
      <c r="X110" s="47" t="s">
        <v>38</v>
      </c>
      <c r="Y110" s="47" t="s">
        <v>38</v>
      </c>
      <c r="Z110" s="47" t="s">
        <v>38</v>
      </c>
      <c r="AA110" s="47" t="s">
        <v>38</v>
      </c>
      <c r="AB110" s="47" t="s">
        <v>38</v>
      </c>
      <c r="AC110" s="47" t="s">
        <v>38</v>
      </c>
      <c r="AD110" s="47" t="s">
        <v>38</v>
      </c>
      <c r="AE110" s="47" t="s">
        <v>38</v>
      </c>
      <c r="AF110" s="47" t="s">
        <v>38</v>
      </c>
      <c r="AG110" s="47" t="s">
        <v>38</v>
      </c>
      <c r="AH110" s="43" t="s">
        <v>38</v>
      </c>
    </row>
    <row r="111" spans="2:34" x14ac:dyDescent="0.3">
      <c r="B111" s="10" t="s">
        <v>10</v>
      </c>
      <c r="C111" s="28">
        <v>0</v>
      </c>
      <c r="D111" s="28">
        <v>0</v>
      </c>
      <c r="E111" s="28">
        <v>0</v>
      </c>
      <c r="F111" s="28">
        <v>0</v>
      </c>
      <c r="G111" s="28">
        <v>0</v>
      </c>
      <c r="H111" s="28">
        <v>0</v>
      </c>
      <c r="I111" s="28">
        <v>0</v>
      </c>
      <c r="J111" s="18">
        <v>0</v>
      </c>
      <c r="K111" s="31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28">
        <v>0</v>
      </c>
      <c r="R111" s="18">
        <v>0</v>
      </c>
      <c r="S111" s="49" t="s">
        <v>161</v>
      </c>
      <c r="T111" s="50">
        <v>0</v>
      </c>
      <c r="U111" s="50">
        <v>0</v>
      </c>
      <c r="V111" s="50">
        <v>0</v>
      </c>
      <c r="W111" s="50">
        <v>0</v>
      </c>
      <c r="X111" s="50">
        <v>0</v>
      </c>
      <c r="Y111" s="50">
        <v>0</v>
      </c>
      <c r="Z111" s="50">
        <v>0</v>
      </c>
      <c r="AA111" s="50">
        <v>0</v>
      </c>
      <c r="AB111" s="50">
        <v>0</v>
      </c>
      <c r="AC111" s="50">
        <v>0</v>
      </c>
      <c r="AD111" s="50">
        <v>0</v>
      </c>
      <c r="AE111" s="50">
        <v>0</v>
      </c>
      <c r="AF111" s="50">
        <v>0</v>
      </c>
      <c r="AG111" s="50">
        <v>0</v>
      </c>
      <c r="AH111" s="52">
        <v>0</v>
      </c>
    </row>
    <row r="112" spans="2:34" x14ac:dyDescent="0.3">
      <c r="B112" s="10" t="s">
        <v>9</v>
      </c>
      <c r="C112" s="20" t="s">
        <v>37</v>
      </c>
      <c r="D112" s="20" t="s">
        <v>37</v>
      </c>
      <c r="E112" s="20" t="s">
        <v>37</v>
      </c>
      <c r="F112" s="20" t="s">
        <v>37</v>
      </c>
      <c r="G112" s="20" t="s">
        <v>37</v>
      </c>
      <c r="H112" s="20" t="s">
        <v>37</v>
      </c>
      <c r="I112" s="20" t="s">
        <v>37</v>
      </c>
      <c r="J112" s="21" t="s">
        <v>37</v>
      </c>
      <c r="K112" s="27" t="s">
        <v>37</v>
      </c>
      <c r="L112" s="20" t="s">
        <v>37</v>
      </c>
      <c r="M112" s="20" t="s">
        <v>37</v>
      </c>
      <c r="N112" s="20" t="s">
        <v>37</v>
      </c>
      <c r="O112" s="20" t="s">
        <v>37</v>
      </c>
      <c r="P112" s="20" t="s">
        <v>37</v>
      </c>
      <c r="Q112" s="20" t="s">
        <v>37</v>
      </c>
      <c r="R112" s="21" t="s">
        <v>37</v>
      </c>
      <c r="S112" s="42" t="s">
        <v>156</v>
      </c>
      <c r="T112" s="47" t="s">
        <v>37</v>
      </c>
      <c r="U112" s="47" t="s">
        <v>37</v>
      </c>
      <c r="V112" s="47" t="s">
        <v>37</v>
      </c>
      <c r="W112" s="47" t="s">
        <v>37</v>
      </c>
      <c r="X112" s="47" t="s">
        <v>37</v>
      </c>
      <c r="Y112" s="47" t="s">
        <v>37</v>
      </c>
      <c r="Z112" s="47" t="s">
        <v>37</v>
      </c>
      <c r="AA112" s="47" t="s">
        <v>37</v>
      </c>
      <c r="AB112" s="47" t="s">
        <v>37</v>
      </c>
      <c r="AC112" s="47" t="s">
        <v>37</v>
      </c>
      <c r="AD112" s="47" t="s">
        <v>37</v>
      </c>
      <c r="AE112" s="47" t="s">
        <v>37</v>
      </c>
      <c r="AF112" s="47" t="s">
        <v>37</v>
      </c>
      <c r="AG112" s="47" t="s">
        <v>37</v>
      </c>
      <c r="AH112" s="43" t="s">
        <v>37</v>
      </c>
    </row>
    <row r="114" spans="2:34" x14ac:dyDescent="0.3">
      <c r="B114" s="10" t="s">
        <v>36</v>
      </c>
      <c r="C114" s="41" t="s">
        <v>154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2:34" x14ac:dyDescent="0.3">
      <c r="B115" s="10" t="s">
        <v>73</v>
      </c>
      <c r="C115" s="40" t="str">
        <f>CONCATENATE("0x",DEC2HEX(HEX2DEC(RIGHT(C108,2))+1,2))</f>
        <v>0x10</v>
      </c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2:34" x14ac:dyDescent="0.3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6" t="s">
        <v>28</v>
      </c>
      <c r="K116" s="14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6" t="s">
        <v>20</v>
      </c>
      <c r="S116" s="14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6" t="s">
        <v>12</v>
      </c>
      <c r="AA116" s="14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3">
      <c r="B117" s="10" t="s">
        <v>11</v>
      </c>
      <c r="C117" s="29" t="s">
        <v>39</v>
      </c>
      <c r="D117" s="29" t="s">
        <v>39</v>
      </c>
      <c r="E117" s="29" t="s">
        <v>39</v>
      </c>
      <c r="F117" s="29" t="s">
        <v>39</v>
      </c>
      <c r="G117" s="29" t="s">
        <v>39</v>
      </c>
      <c r="H117" s="29" t="s">
        <v>39</v>
      </c>
      <c r="I117" s="29" t="s">
        <v>39</v>
      </c>
      <c r="J117" s="17" t="s">
        <v>39</v>
      </c>
      <c r="K117" s="30" t="s">
        <v>39</v>
      </c>
      <c r="L117" s="29" t="s">
        <v>39</v>
      </c>
      <c r="M117" s="29" t="s">
        <v>39</v>
      </c>
      <c r="N117" s="29" t="s">
        <v>39</v>
      </c>
      <c r="O117" s="29" t="s">
        <v>39</v>
      </c>
      <c r="P117" s="29" t="s">
        <v>39</v>
      </c>
      <c r="Q117" s="29" t="s">
        <v>39</v>
      </c>
      <c r="R117" s="17" t="s">
        <v>39</v>
      </c>
      <c r="S117" s="42" t="s">
        <v>38</v>
      </c>
      <c r="T117" s="47" t="s">
        <v>38</v>
      </c>
      <c r="U117" s="47" t="s">
        <v>38</v>
      </c>
      <c r="V117" s="47" t="s">
        <v>38</v>
      </c>
      <c r="W117" s="47" t="s">
        <v>38</v>
      </c>
      <c r="X117" s="47" t="s">
        <v>38</v>
      </c>
      <c r="Y117" s="47" t="s">
        <v>38</v>
      </c>
      <c r="Z117" s="47" t="s">
        <v>38</v>
      </c>
      <c r="AA117" s="47" t="s">
        <v>38</v>
      </c>
      <c r="AB117" s="47" t="s">
        <v>38</v>
      </c>
      <c r="AC117" s="47" t="s">
        <v>38</v>
      </c>
      <c r="AD117" s="47" t="s">
        <v>38</v>
      </c>
      <c r="AE117" s="47" t="s">
        <v>38</v>
      </c>
      <c r="AF117" s="47" t="s">
        <v>38</v>
      </c>
      <c r="AG117" s="47" t="s">
        <v>38</v>
      </c>
      <c r="AH117" s="43" t="s">
        <v>38</v>
      </c>
    </row>
    <row r="118" spans="2:34" x14ac:dyDescent="0.3">
      <c r="B118" s="10" t="s">
        <v>10</v>
      </c>
      <c r="C118" s="28">
        <v>0</v>
      </c>
      <c r="D118" s="28">
        <v>0</v>
      </c>
      <c r="E118" s="28">
        <v>0</v>
      </c>
      <c r="F118" s="28">
        <v>0</v>
      </c>
      <c r="G118" s="28">
        <v>0</v>
      </c>
      <c r="H118" s="28">
        <v>0</v>
      </c>
      <c r="I118" s="28">
        <v>0</v>
      </c>
      <c r="J118" s="18">
        <v>0</v>
      </c>
      <c r="K118" s="31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18">
        <v>0</v>
      </c>
      <c r="S118" s="49" t="s">
        <v>161</v>
      </c>
      <c r="T118" s="50">
        <v>0</v>
      </c>
      <c r="U118" s="50">
        <v>0</v>
      </c>
      <c r="V118" s="50">
        <v>0</v>
      </c>
      <c r="W118" s="50">
        <v>0</v>
      </c>
      <c r="X118" s="50">
        <v>0</v>
      </c>
      <c r="Y118" s="50">
        <v>0</v>
      </c>
      <c r="Z118" s="50">
        <v>0</v>
      </c>
      <c r="AA118" s="50">
        <v>0</v>
      </c>
      <c r="AB118" s="50">
        <v>0</v>
      </c>
      <c r="AC118" s="50">
        <v>0</v>
      </c>
      <c r="AD118" s="50">
        <v>0</v>
      </c>
      <c r="AE118" s="50">
        <v>0</v>
      </c>
      <c r="AF118" s="50">
        <v>0</v>
      </c>
      <c r="AG118" s="50">
        <v>0</v>
      </c>
      <c r="AH118" s="52">
        <v>0</v>
      </c>
    </row>
    <row r="119" spans="2:34" x14ac:dyDescent="0.3">
      <c r="B119" s="10" t="s">
        <v>9</v>
      </c>
      <c r="C119" s="20" t="s">
        <v>37</v>
      </c>
      <c r="D119" s="20" t="s">
        <v>37</v>
      </c>
      <c r="E119" s="20" t="s">
        <v>37</v>
      </c>
      <c r="F119" s="20" t="s">
        <v>37</v>
      </c>
      <c r="G119" s="20" t="s">
        <v>37</v>
      </c>
      <c r="H119" s="20" t="s">
        <v>37</v>
      </c>
      <c r="I119" s="20" t="s">
        <v>37</v>
      </c>
      <c r="J119" s="21" t="s">
        <v>37</v>
      </c>
      <c r="K119" s="27" t="s">
        <v>37</v>
      </c>
      <c r="L119" s="20" t="s">
        <v>37</v>
      </c>
      <c r="M119" s="20" t="s">
        <v>37</v>
      </c>
      <c r="N119" s="20" t="s">
        <v>37</v>
      </c>
      <c r="O119" s="20" t="s">
        <v>37</v>
      </c>
      <c r="P119" s="20" t="s">
        <v>37</v>
      </c>
      <c r="Q119" s="20" t="s">
        <v>37</v>
      </c>
      <c r="R119" s="21" t="s">
        <v>37</v>
      </c>
      <c r="S119" s="42" t="s">
        <v>157</v>
      </c>
      <c r="T119" s="47" t="s">
        <v>37</v>
      </c>
      <c r="U119" s="47" t="s">
        <v>37</v>
      </c>
      <c r="V119" s="47" t="s">
        <v>37</v>
      </c>
      <c r="W119" s="47" t="s">
        <v>37</v>
      </c>
      <c r="X119" s="47" t="s">
        <v>37</v>
      </c>
      <c r="Y119" s="47" t="s">
        <v>37</v>
      </c>
      <c r="Z119" s="47" t="s">
        <v>37</v>
      </c>
      <c r="AA119" s="47" t="s">
        <v>37</v>
      </c>
      <c r="AB119" s="47" t="s">
        <v>37</v>
      </c>
      <c r="AC119" s="47" t="s">
        <v>37</v>
      </c>
      <c r="AD119" s="47" t="s">
        <v>37</v>
      </c>
      <c r="AE119" s="47" t="s">
        <v>37</v>
      </c>
      <c r="AF119" s="47" t="s">
        <v>37</v>
      </c>
      <c r="AG119" s="47" t="s">
        <v>37</v>
      </c>
      <c r="AH119" s="43" t="s">
        <v>37</v>
      </c>
    </row>
    <row r="121" spans="2:34" x14ac:dyDescent="0.3">
      <c r="B121" s="10" t="s">
        <v>36</v>
      </c>
      <c r="C121" s="41" t="s">
        <v>99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2:34" x14ac:dyDescent="0.3">
      <c r="B122" s="10" t="s">
        <v>73</v>
      </c>
      <c r="C122" s="40" t="str">
        <f>CONCATENATE("0x",DEC2HEX(HEX2DEC(RIGHT(C115,2))+1,2))</f>
        <v>0x11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2:34" x14ac:dyDescent="0.3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6" t="s">
        <v>28</v>
      </c>
      <c r="K123" s="14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6" t="s">
        <v>20</v>
      </c>
      <c r="S123" s="14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6" t="s">
        <v>12</v>
      </c>
      <c r="AA123" s="14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3">
      <c r="B124" s="10" t="s">
        <v>11</v>
      </c>
      <c r="C124" s="29" t="s">
        <v>39</v>
      </c>
      <c r="D124" s="29" t="s">
        <v>39</v>
      </c>
      <c r="E124" s="29" t="s">
        <v>39</v>
      </c>
      <c r="F124" s="29" t="s">
        <v>39</v>
      </c>
      <c r="G124" s="29" t="s">
        <v>39</v>
      </c>
      <c r="H124" s="29" t="s">
        <v>39</v>
      </c>
      <c r="I124" s="29" t="s">
        <v>39</v>
      </c>
      <c r="J124" s="17" t="s">
        <v>39</v>
      </c>
      <c r="K124" s="30" t="s">
        <v>39</v>
      </c>
      <c r="L124" s="29" t="s">
        <v>39</v>
      </c>
      <c r="M124" s="29" t="s">
        <v>39</v>
      </c>
      <c r="N124" s="29" t="s">
        <v>39</v>
      </c>
      <c r="O124" s="29" t="s">
        <v>39</v>
      </c>
      <c r="P124" s="29" t="s">
        <v>39</v>
      </c>
      <c r="Q124" s="29" t="s">
        <v>39</v>
      </c>
      <c r="R124" s="17" t="s">
        <v>38</v>
      </c>
      <c r="S124" s="30" t="s">
        <v>39</v>
      </c>
      <c r="T124" s="29" t="s">
        <v>39</v>
      </c>
      <c r="U124" s="29" t="s">
        <v>39</v>
      </c>
      <c r="V124" s="29" t="s">
        <v>39</v>
      </c>
      <c r="W124" s="29" t="s">
        <v>39</v>
      </c>
      <c r="X124" s="29" t="s">
        <v>39</v>
      </c>
      <c r="Y124" s="29" t="s">
        <v>38</v>
      </c>
      <c r="Z124" s="17" t="s">
        <v>38</v>
      </c>
      <c r="AA124" s="30" t="s">
        <v>39</v>
      </c>
      <c r="AB124" s="29" t="s">
        <v>39</v>
      </c>
      <c r="AC124" s="29" t="s">
        <v>39</v>
      </c>
      <c r="AD124" s="29" t="s">
        <v>39</v>
      </c>
      <c r="AE124" s="29" t="s">
        <v>39</v>
      </c>
      <c r="AF124" s="29" t="s">
        <v>39</v>
      </c>
      <c r="AG124" s="29" t="s">
        <v>39</v>
      </c>
      <c r="AH124" s="29" t="s">
        <v>38</v>
      </c>
    </row>
    <row r="125" spans="2:34" x14ac:dyDescent="0.3">
      <c r="B125" s="10" t="s">
        <v>10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18">
        <v>0</v>
      </c>
      <c r="K125" s="31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18">
        <v>0</v>
      </c>
      <c r="S125" s="31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18">
        <v>0</v>
      </c>
      <c r="AA125" s="31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</row>
    <row r="126" spans="2:34" ht="57.6" x14ac:dyDescent="0.3">
      <c r="B126" s="10" t="s">
        <v>9</v>
      </c>
      <c r="C126" s="20" t="s">
        <v>37</v>
      </c>
      <c r="D126" s="20" t="s">
        <v>37</v>
      </c>
      <c r="E126" s="20" t="s">
        <v>37</v>
      </c>
      <c r="F126" s="20" t="s">
        <v>37</v>
      </c>
      <c r="G126" s="20" t="s">
        <v>37</v>
      </c>
      <c r="H126" s="20" t="s">
        <v>37</v>
      </c>
      <c r="I126" s="20" t="s">
        <v>37</v>
      </c>
      <c r="J126" s="21" t="s">
        <v>37</v>
      </c>
      <c r="K126" s="27" t="s">
        <v>37</v>
      </c>
      <c r="L126" s="20" t="s">
        <v>37</v>
      </c>
      <c r="M126" s="20" t="s">
        <v>37</v>
      </c>
      <c r="N126" s="20" t="s">
        <v>37</v>
      </c>
      <c r="O126" s="20" t="s">
        <v>37</v>
      </c>
      <c r="P126" s="20" t="s">
        <v>37</v>
      </c>
      <c r="Q126" s="20" t="s">
        <v>37</v>
      </c>
      <c r="R126" s="21" t="s">
        <v>109</v>
      </c>
      <c r="S126" s="27" t="s">
        <v>37</v>
      </c>
      <c r="T126" s="20" t="s">
        <v>37</v>
      </c>
      <c r="U126" s="20" t="s">
        <v>37</v>
      </c>
      <c r="V126" s="20" t="s">
        <v>37</v>
      </c>
      <c r="W126" s="20" t="s">
        <v>37</v>
      </c>
      <c r="X126" s="20" t="s">
        <v>37</v>
      </c>
      <c r="Y126" s="20" t="s">
        <v>100</v>
      </c>
      <c r="Z126" s="21" t="s">
        <v>101</v>
      </c>
      <c r="AA126" s="27" t="s">
        <v>37</v>
      </c>
      <c r="AB126" s="20" t="s">
        <v>37</v>
      </c>
      <c r="AC126" s="20" t="s">
        <v>37</v>
      </c>
      <c r="AD126" s="20" t="s">
        <v>37</v>
      </c>
      <c r="AE126" s="20" t="s">
        <v>37</v>
      </c>
      <c r="AF126" s="20" t="s">
        <v>37</v>
      </c>
      <c r="AG126" s="20" t="s">
        <v>37</v>
      </c>
      <c r="AH126" s="29" t="s">
        <v>128</v>
      </c>
    </row>
    <row r="128" spans="2:34" x14ac:dyDescent="0.3">
      <c r="B128" s="10" t="s">
        <v>36</v>
      </c>
      <c r="C128" s="41" t="s">
        <v>102</v>
      </c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2:34" x14ac:dyDescent="0.3">
      <c r="B129" s="10" t="s">
        <v>73</v>
      </c>
      <c r="C129" s="40" t="str">
        <f>CONCATENATE("0x",DEC2HEX(HEX2DEC(RIGHT(C122,2))+1,2))</f>
        <v>0x12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2:34" x14ac:dyDescent="0.3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6" t="s">
        <v>28</v>
      </c>
      <c r="K130" s="14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6" t="s">
        <v>20</v>
      </c>
      <c r="S130" s="14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6" t="s">
        <v>12</v>
      </c>
      <c r="AA130" s="14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3">
      <c r="B131" s="10" t="s">
        <v>11</v>
      </c>
      <c r="C131" s="29" t="s">
        <v>39</v>
      </c>
      <c r="D131" s="29" t="s">
        <v>39</v>
      </c>
      <c r="E131" s="29" t="s">
        <v>39</v>
      </c>
      <c r="F131" s="29" t="s">
        <v>39</v>
      </c>
      <c r="G131" s="29" t="s">
        <v>39</v>
      </c>
      <c r="H131" s="29" t="s">
        <v>39</v>
      </c>
      <c r="I131" s="29" t="s">
        <v>39</v>
      </c>
      <c r="J131" s="17" t="s">
        <v>39</v>
      </c>
      <c r="K131" s="30" t="s">
        <v>39</v>
      </c>
      <c r="L131" s="29" t="s">
        <v>39</v>
      </c>
      <c r="M131" s="29" t="s">
        <v>39</v>
      </c>
      <c r="N131" s="29" t="s">
        <v>39</v>
      </c>
      <c r="O131" s="29" t="s">
        <v>39</v>
      </c>
      <c r="P131" s="29" t="s">
        <v>39</v>
      </c>
      <c r="Q131" s="29" t="s">
        <v>39</v>
      </c>
      <c r="R131" s="17" t="s">
        <v>39</v>
      </c>
      <c r="S131" s="30" t="s">
        <v>39</v>
      </c>
      <c r="T131" s="29" t="s">
        <v>39</v>
      </c>
      <c r="U131" s="29" t="s">
        <v>39</v>
      </c>
      <c r="V131" s="29" t="s">
        <v>39</v>
      </c>
      <c r="W131" s="29" t="s">
        <v>39</v>
      </c>
      <c r="X131" s="29" t="s">
        <v>39</v>
      </c>
      <c r="Y131" s="29" t="s">
        <v>39</v>
      </c>
      <c r="Z131" s="17" t="s">
        <v>39</v>
      </c>
      <c r="AA131" s="30" t="s">
        <v>39</v>
      </c>
      <c r="AB131" s="29" t="s">
        <v>39</v>
      </c>
      <c r="AC131" s="29" t="s">
        <v>39</v>
      </c>
      <c r="AD131" s="29" t="s">
        <v>39</v>
      </c>
      <c r="AE131" s="29" t="s">
        <v>39</v>
      </c>
      <c r="AF131" s="29" t="s">
        <v>39</v>
      </c>
      <c r="AG131" s="29" t="s">
        <v>39</v>
      </c>
      <c r="AH131" s="29" t="s">
        <v>39</v>
      </c>
    </row>
    <row r="132" spans="2:34" x14ac:dyDescent="0.3">
      <c r="B132" s="10" t="s">
        <v>10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18">
        <v>0</v>
      </c>
      <c r="K132" s="31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18">
        <v>0</v>
      </c>
      <c r="S132" s="31">
        <v>0</v>
      </c>
      <c r="T132" s="28">
        <v>0</v>
      </c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18">
        <v>0</v>
      </c>
      <c r="AA132" s="31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v>0</v>
      </c>
      <c r="AH132" s="28">
        <v>0</v>
      </c>
    </row>
    <row r="133" spans="2:34" ht="43.2" x14ac:dyDescent="0.3">
      <c r="B133" s="10" t="s">
        <v>9</v>
      </c>
      <c r="C133" s="20" t="s">
        <v>37</v>
      </c>
      <c r="D133" s="20" t="s">
        <v>37</v>
      </c>
      <c r="E133" s="20" t="s">
        <v>37</v>
      </c>
      <c r="F133" s="20" t="s">
        <v>37</v>
      </c>
      <c r="G133" s="20" t="s">
        <v>37</v>
      </c>
      <c r="H133" s="20" t="s">
        <v>37</v>
      </c>
      <c r="I133" s="20" t="s">
        <v>37</v>
      </c>
      <c r="J133" s="21" t="s">
        <v>37</v>
      </c>
      <c r="K133" s="27" t="s">
        <v>37</v>
      </c>
      <c r="L133" s="20" t="s">
        <v>37</v>
      </c>
      <c r="M133" s="20" t="s">
        <v>37</v>
      </c>
      <c r="N133" s="20" t="s">
        <v>37</v>
      </c>
      <c r="O133" s="20" t="s">
        <v>37</v>
      </c>
      <c r="P133" s="20" t="s">
        <v>37</v>
      </c>
      <c r="Q133" s="20" t="s">
        <v>37</v>
      </c>
      <c r="R133" s="21" t="s">
        <v>37</v>
      </c>
      <c r="S133" s="27" t="s">
        <v>37</v>
      </c>
      <c r="T133" s="20" t="s">
        <v>37</v>
      </c>
      <c r="U133" s="20" t="s">
        <v>37</v>
      </c>
      <c r="V133" s="20" t="s">
        <v>37</v>
      </c>
      <c r="W133" s="20" t="s">
        <v>37</v>
      </c>
      <c r="X133" s="20" t="s">
        <v>37</v>
      </c>
      <c r="Y133" s="20" t="s">
        <v>37</v>
      </c>
      <c r="Z133" s="21" t="s">
        <v>103</v>
      </c>
      <c r="AA133" s="27" t="s">
        <v>37</v>
      </c>
      <c r="AB133" s="20" t="s">
        <v>37</v>
      </c>
      <c r="AC133" s="20" t="s">
        <v>37</v>
      </c>
      <c r="AD133" s="20" t="s">
        <v>37</v>
      </c>
      <c r="AE133" s="20" t="s">
        <v>37</v>
      </c>
      <c r="AF133" s="20" t="s">
        <v>37</v>
      </c>
      <c r="AG133" s="20" t="s">
        <v>37</v>
      </c>
      <c r="AH133" s="29" t="s">
        <v>129</v>
      </c>
    </row>
    <row r="135" spans="2:34" x14ac:dyDescent="0.3">
      <c r="B135" s="10" t="s">
        <v>36</v>
      </c>
      <c r="C135" s="41" t="s">
        <v>107</v>
      </c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2:34" x14ac:dyDescent="0.3">
      <c r="B136" s="10" t="s">
        <v>73</v>
      </c>
      <c r="C136" s="40" t="str">
        <f>CONCATENATE("0x",DEC2HEX(HEX2DEC(RIGHT(C129,2))+1,2))</f>
        <v>0x13</v>
      </c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2:34" x14ac:dyDescent="0.3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6" t="s">
        <v>28</v>
      </c>
      <c r="K137" s="14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6" t="s">
        <v>20</v>
      </c>
      <c r="S137" s="14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6" t="s">
        <v>12</v>
      </c>
      <c r="AA137" s="14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3">
      <c r="B138" s="10" t="s">
        <v>11</v>
      </c>
      <c r="C138" s="29" t="s">
        <v>39</v>
      </c>
      <c r="D138" s="29" t="s">
        <v>39</v>
      </c>
      <c r="E138" s="29" t="s">
        <v>39</v>
      </c>
      <c r="F138" s="29" t="s">
        <v>39</v>
      </c>
      <c r="G138" s="29" t="s">
        <v>39</v>
      </c>
      <c r="H138" s="29" t="s">
        <v>39</v>
      </c>
      <c r="I138" s="29" t="s">
        <v>39</v>
      </c>
      <c r="J138" s="17" t="s">
        <v>39</v>
      </c>
      <c r="K138" s="30" t="s">
        <v>39</v>
      </c>
      <c r="L138" s="29" t="s">
        <v>39</v>
      </c>
      <c r="M138" s="29" t="s">
        <v>39</v>
      </c>
      <c r="N138" s="29" t="s">
        <v>39</v>
      </c>
      <c r="O138" s="29" t="s">
        <v>39</v>
      </c>
      <c r="P138" s="29" t="s">
        <v>39</v>
      </c>
      <c r="Q138" s="29" t="s">
        <v>39</v>
      </c>
      <c r="R138" s="17" t="s">
        <v>39</v>
      </c>
      <c r="S138" s="30" t="s">
        <v>39</v>
      </c>
      <c r="T138" s="29" t="s">
        <v>39</v>
      </c>
      <c r="U138" s="29" t="s">
        <v>39</v>
      </c>
      <c r="V138" s="29" t="s">
        <v>39</v>
      </c>
      <c r="W138" s="29" t="s">
        <v>39</v>
      </c>
      <c r="X138" s="29" t="s">
        <v>39</v>
      </c>
      <c r="Y138" s="29" t="s">
        <v>39</v>
      </c>
      <c r="Z138" s="17" t="s">
        <v>38</v>
      </c>
      <c r="AA138" s="30" t="s">
        <v>39</v>
      </c>
      <c r="AB138" s="29" t="s">
        <v>39</v>
      </c>
      <c r="AC138" s="29" t="s">
        <v>39</v>
      </c>
      <c r="AD138" s="29" t="s">
        <v>39</v>
      </c>
      <c r="AE138" s="29" t="s">
        <v>39</v>
      </c>
      <c r="AF138" s="29" t="s">
        <v>39</v>
      </c>
      <c r="AG138" s="29" t="s">
        <v>39</v>
      </c>
      <c r="AH138" s="29" t="s">
        <v>38</v>
      </c>
    </row>
    <row r="139" spans="2:34" x14ac:dyDescent="0.3">
      <c r="B139" s="10" t="s">
        <v>10</v>
      </c>
      <c r="C139" s="28">
        <v>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I139" s="28">
        <v>0</v>
      </c>
      <c r="J139" s="18">
        <v>0</v>
      </c>
      <c r="K139" s="31">
        <v>0</v>
      </c>
      <c r="L139" s="28">
        <v>0</v>
      </c>
      <c r="M139" s="28">
        <v>0</v>
      </c>
      <c r="N139" s="28">
        <v>0</v>
      </c>
      <c r="O139" s="28">
        <v>0</v>
      </c>
      <c r="P139" s="28">
        <v>0</v>
      </c>
      <c r="Q139" s="28">
        <v>0</v>
      </c>
      <c r="R139" s="18">
        <v>0</v>
      </c>
      <c r="S139" s="31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18">
        <v>0</v>
      </c>
      <c r="AA139" s="31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v>0</v>
      </c>
      <c r="AH139" s="28">
        <v>0</v>
      </c>
    </row>
    <row r="140" spans="2:34" ht="57.6" x14ac:dyDescent="0.3">
      <c r="B140" s="10" t="s">
        <v>9</v>
      </c>
      <c r="C140" s="20" t="s">
        <v>37</v>
      </c>
      <c r="D140" s="20" t="s">
        <v>37</v>
      </c>
      <c r="E140" s="20" t="s">
        <v>37</v>
      </c>
      <c r="F140" s="20" t="s">
        <v>37</v>
      </c>
      <c r="G140" s="20" t="s">
        <v>37</v>
      </c>
      <c r="H140" s="20" t="s">
        <v>37</v>
      </c>
      <c r="I140" s="20" t="s">
        <v>37</v>
      </c>
      <c r="J140" s="21" t="s">
        <v>37</v>
      </c>
      <c r="K140" s="27" t="s">
        <v>37</v>
      </c>
      <c r="L140" s="20" t="s">
        <v>37</v>
      </c>
      <c r="M140" s="20" t="s">
        <v>37</v>
      </c>
      <c r="N140" s="20" t="s">
        <v>37</v>
      </c>
      <c r="O140" s="20" t="s">
        <v>37</v>
      </c>
      <c r="P140" s="20" t="s">
        <v>37</v>
      </c>
      <c r="Q140" s="20" t="s">
        <v>37</v>
      </c>
      <c r="R140" s="21" t="s">
        <v>37</v>
      </c>
      <c r="S140" s="27" t="s">
        <v>37</v>
      </c>
      <c r="T140" s="20" t="s">
        <v>37</v>
      </c>
      <c r="U140" s="20" t="s">
        <v>37</v>
      </c>
      <c r="V140" s="20" t="s">
        <v>37</v>
      </c>
      <c r="W140" s="20" t="s">
        <v>37</v>
      </c>
      <c r="X140" s="20" t="s">
        <v>37</v>
      </c>
      <c r="Y140" s="20" t="s">
        <v>37</v>
      </c>
      <c r="Z140" s="21" t="s">
        <v>108</v>
      </c>
      <c r="AA140" s="27" t="s">
        <v>37</v>
      </c>
      <c r="AB140" s="20" t="s">
        <v>37</v>
      </c>
      <c r="AC140" s="20" t="s">
        <v>37</v>
      </c>
      <c r="AD140" s="20" t="s">
        <v>37</v>
      </c>
      <c r="AE140" s="20" t="s">
        <v>37</v>
      </c>
      <c r="AF140" s="20" t="s">
        <v>37</v>
      </c>
      <c r="AG140" s="20" t="s">
        <v>37</v>
      </c>
      <c r="AH140" s="29" t="s">
        <v>130</v>
      </c>
    </row>
  </sheetData>
  <mergeCells count="100">
    <mergeCell ref="C122:AH122"/>
    <mergeCell ref="C128:AH128"/>
    <mergeCell ref="C129:AH129"/>
    <mergeCell ref="C135:AH135"/>
    <mergeCell ref="C136:AH136"/>
    <mergeCell ref="C115:AH115"/>
    <mergeCell ref="S117:AH117"/>
    <mergeCell ref="S118:AH118"/>
    <mergeCell ref="S119:AH119"/>
    <mergeCell ref="C121:AH121"/>
    <mergeCell ref="C108:AH108"/>
    <mergeCell ref="S110:AH110"/>
    <mergeCell ref="S111:AH111"/>
    <mergeCell ref="S112:AH112"/>
    <mergeCell ref="C114:AH114"/>
    <mergeCell ref="C101:AH101"/>
    <mergeCell ref="S103:AH103"/>
    <mergeCell ref="S104:AH104"/>
    <mergeCell ref="S105:AH105"/>
    <mergeCell ref="C107:AH107"/>
    <mergeCell ref="C97:R97"/>
    <mergeCell ref="S97:AH97"/>
    <mergeCell ref="C98:R98"/>
    <mergeCell ref="S98:AH98"/>
    <mergeCell ref="C100:AH100"/>
    <mergeCell ref="C91:R91"/>
    <mergeCell ref="S91:AH91"/>
    <mergeCell ref="C93:AH93"/>
    <mergeCell ref="C94:AH94"/>
    <mergeCell ref="C96:R96"/>
    <mergeCell ref="S96:AH96"/>
    <mergeCell ref="C87:AH87"/>
    <mergeCell ref="C89:R89"/>
    <mergeCell ref="S89:AH89"/>
    <mergeCell ref="C90:R90"/>
    <mergeCell ref="S90:AH90"/>
    <mergeCell ref="S83:Z83"/>
    <mergeCell ref="AA83:AH83"/>
    <mergeCell ref="S84:Z84"/>
    <mergeCell ref="AA84:AH84"/>
    <mergeCell ref="C86:AH86"/>
    <mergeCell ref="S76:AH76"/>
    <mergeCell ref="S77:AH77"/>
    <mergeCell ref="C79:AH79"/>
    <mergeCell ref="C80:AH80"/>
    <mergeCell ref="S82:Z82"/>
    <mergeCell ref="AA82:AH82"/>
    <mergeCell ref="C70:R70"/>
    <mergeCell ref="S70:AH70"/>
    <mergeCell ref="C72:AH72"/>
    <mergeCell ref="C73:AH73"/>
    <mergeCell ref="S75:AH75"/>
    <mergeCell ref="C65:AH65"/>
    <mergeCell ref="C66:AH66"/>
    <mergeCell ref="C68:R68"/>
    <mergeCell ref="S68:AH68"/>
    <mergeCell ref="C69:R69"/>
    <mergeCell ref="S69:AH69"/>
    <mergeCell ref="C61:R61"/>
    <mergeCell ref="S61:AH61"/>
    <mergeCell ref="C62:R62"/>
    <mergeCell ref="S62:AH62"/>
    <mergeCell ref="C63:R63"/>
    <mergeCell ref="S63:AH63"/>
    <mergeCell ref="C54:AH54"/>
    <mergeCell ref="C55:AH55"/>
    <mergeCell ref="C56:AH56"/>
    <mergeCell ref="C58:AH58"/>
    <mergeCell ref="C59:AH59"/>
    <mergeCell ref="C47:AH47"/>
    <mergeCell ref="C48:AH48"/>
    <mergeCell ref="C49:AH49"/>
    <mergeCell ref="C51:AH51"/>
    <mergeCell ref="C52:AH52"/>
    <mergeCell ref="C2:AH2"/>
    <mergeCell ref="C9:AH9"/>
    <mergeCell ref="C3:AH3"/>
    <mergeCell ref="C37:AH37"/>
    <mergeCell ref="C38:AH38"/>
    <mergeCell ref="C30:AH30"/>
    <mergeCell ref="C31:AH31"/>
    <mergeCell ref="C23:AH23"/>
    <mergeCell ref="C24:AH24"/>
    <mergeCell ref="C16:AH16"/>
    <mergeCell ref="C17:AH17"/>
    <mergeCell ref="AA12:AB12"/>
    <mergeCell ref="AC12:AH12"/>
    <mergeCell ref="AA13:AB13"/>
    <mergeCell ref="AC13:AH13"/>
    <mergeCell ref="C10:AH10"/>
    <mergeCell ref="C45:AH45"/>
    <mergeCell ref="C44:AH44"/>
    <mergeCell ref="AA14:AB14"/>
    <mergeCell ref="AC14:AH14"/>
    <mergeCell ref="S33:Z33"/>
    <mergeCell ref="AA33:AH33"/>
    <mergeCell ref="S34:Z34"/>
    <mergeCell ref="AA34:AH34"/>
    <mergeCell ref="S35:Z35"/>
    <mergeCell ref="AA35:AH35"/>
  </mergeCells>
  <pageMargins left="0.511811024" right="0.511811024" top="0.78740157499999996" bottom="0.78740157499999996" header="0.31496062000000002" footer="0.31496062000000002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H140"/>
  <sheetViews>
    <sheetView zoomScale="110" zoomScaleNormal="110" workbookViewId="0"/>
  </sheetViews>
  <sheetFormatPr defaultRowHeight="14.4" x14ac:dyDescent="0.3"/>
  <cols>
    <col min="1" max="1" width="5.44140625" customWidth="1"/>
    <col min="2" max="2" width="13.88671875" style="9" bestFit="1" customWidth="1"/>
    <col min="3" max="34" width="6.44140625" style="9" customWidth="1"/>
  </cols>
  <sheetData>
    <row r="1" spans="1:34" x14ac:dyDescent="0.3">
      <c r="A1" s="1"/>
    </row>
    <row r="2" spans="1:34" x14ac:dyDescent="0.3">
      <c r="B2" s="10" t="s">
        <v>36</v>
      </c>
      <c r="C2" s="41" t="s">
        <v>165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</row>
    <row r="3" spans="1:34" x14ac:dyDescent="0.3">
      <c r="B3" s="10" t="s">
        <v>73</v>
      </c>
      <c r="C3" s="40" t="str">
        <f>CONCATENATE("0x",DEC2HEX(0,2))</f>
        <v>0x00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</row>
    <row r="4" spans="1:34" x14ac:dyDescent="0.3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6" t="s">
        <v>28</v>
      </c>
      <c r="K4" s="14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6" t="s">
        <v>20</v>
      </c>
      <c r="S4" s="14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6" t="s">
        <v>12</v>
      </c>
      <c r="AA4" s="14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3">
      <c r="B5" s="10" t="s">
        <v>11</v>
      </c>
      <c r="C5" s="55" t="s">
        <v>38</v>
      </c>
      <c r="D5" s="47"/>
      <c r="E5" s="47"/>
      <c r="F5" s="47"/>
      <c r="G5" s="47"/>
      <c r="H5" s="47"/>
      <c r="I5" s="47"/>
      <c r="J5" s="48"/>
      <c r="K5" s="15" t="s">
        <v>39</v>
      </c>
      <c r="L5" s="12" t="s">
        <v>39</v>
      </c>
      <c r="M5" s="12" t="s">
        <v>39</v>
      </c>
      <c r="N5" s="12" t="s">
        <v>39</v>
      </c>
      <c r="O5" s="12" t="s">
        <v>39</v>
      </c>
      <c r="P5" s="12" t="s">
        <v>39</v>
      </c>
      <c r="Q5" s="12" t="s">
        <v>39</v>
      </c>
      <c r="R5" s="17" t="s">
        <v>39</v>
      </c>
      <c r="S5" s="15" t="s">
        <v>39</v>
      </c>
      <c r="T5" s="12" t="s">
        <v>39</v>
      </c>
      <c r="U5" s="12" t="s">
        <v>39</v>
      </c>
      <c r="V5" s="12" t="s">
        <v>39</v>
      </c>
      <c r="W5" s="12" t="s">
        <v>39</v>
      </c>
      <c r="X5" s="12" t="s">
        <v>39</v>
      </c>
      <c r="Y5" s="12" t="s">
        <v>39</v>
      </c>
      <c r="Z5" s="17" t="s">
        <v>39</v>
      </c>
      <c r="AA5" s="15" t="s">
        <v>39</v>
      </c>
      <c r="AB5" s="12" t="s">
        <v>39</v>
      </c>
      <c r="AC5" s="12" t="s">
        <v>39</v>
      </c>
      <c r="AD5" s="12" t="s">
        <v>39</v>
      </c>
      <c r="AE5" s="12" t="s">
        <v>39</v>
      </c>
      <c r="AF5" s="12" t="s">
        <v>38</v>
      </c>
      <c r="AG5" s="12" t="s">
        <v>38</v>
      </c>
      <c r="AH5" s="12" t="s">
        <v>38</v>
      </c>
    </row>
    <row r="6" spans="1:34" x14ac:dyDescent="0.3">
      <c r="B6" s="10" t="s">
        <v>10</v>
      </c>
      <c r="C6" s="56" t="s">
        <v>259</v>
      </c>
      <c r="D6" s="50"/>
      <c r="E6" s="50"/>
      <c r="F6" s="50"/>
      <c r="G6" s="50"/>
      <c r="H6" s="50"/>
      <c r="I6" s="50"/>
      <c r="J6" s="51"/>
      <c r="K6" s="19">
        <v>0</v>
      </c>
      <c r="L6" s="13">
        <v>0</v>
      </c>
      <c r="M6" s="13">
        <v>0</v>
      </c>
      <c r="N6" s="13">
        <v>0</v>
      </c>
      <c r="O6" s="13" t="s">
        <v>37</v>
      </c>
      <c r="P6" s="13" t="s">
        <v>37</v>
      </c>
      <c r="Q6" s="13" t="s">
        <v>37</v>
      </c>
      <c r="R6" s="18" t="s">
        <v>37</v>
      </c>
      <c r="S6" s="19">
        <v>0</v>
      </c>
      <c r="T6" s="13">
        <v>0</v>
      </c>
      <c r="U6" s="13">
        <v>0</v>
      </c>
      <c r="V6" s="13">
        <v>0</v>
      </c>
      <c r="W6" s="13">
        <v>0</v>
      </c>
      <c r="X6" s="13" t="s">
        <v>37</v>
      </c>
      <c r="Y6" s="13" t="s">
        <v>37</v>
      </c>
      <c r="Z6" s="18" t="s">
        <v>37</v>
      </c>
      <c r="AA6" s="19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</row>
    <row r="7" spans="1:34" ht="15" customHeight="1" x14ac:dyDescent="0.3">
      <c r="B7" s="10" t="s">
        <v>9</v>
      </c>
      <c r="C7" s="44" t="s">
        <v>258</v>
      </c>
      <c r="D7" s="45"/>
      <c r="E7" s="45"/>
      <c r="F7" s="45"/>
      <c r="G7" s="45"/>
      <c r="H7" s="45"/>
      <c r="I7" s="45"/>
      <c r="J7" s="54"/>
      <c r="K7" s="22" t="s">
        <v>37</v>
      </c>
      <c r="L7" s="20" t="s">
        <v>37</v>
      </c>
      <c r="M7" s="20" t="s">
        <v>37</v>
      </c>
      <c r="N7" s="20" t="s">
        <v>37</v>
      </c>
      <c r="O7" s="20" t="s">
        <v>185</v>
      </c>
      <c r="P7" s="20" t="s">
        <v>186</v>
      </c>
      <c r="Q7" s="20" t="s">
        <v>187</v>
      </c>
      <c r="R7" s="17" t="s">
        <v>188</v>
      </c>
      <c r="S7" s="22" t="s">
        <v>37</v>
      </c>
      <c r="T7" s="20" t="s">
        <v>37</v>
      </c>
      <c r="U7" s="20" t="s">
        <v>37</v>
      </c>
      <c r="V7" s="20" t="s">
        <v>37</v>
      </c>
      <c r="W7" s="20"/>
      <c r="X7" s="20" t="s">
        <v>189</v>
      </c>
      <c r="Y7" s="20" t="s">
        <v>190</v>
      </c>
      <c r="Z7" s="17" t="s">
        <v>191</v>
      </c>
      <c r="AA7" s="22" t="s">
        <v>37</v>
      </c>
      <c r="AB7" s="20" t="s">
        <v>37</v>
      </c>
      <c r="AC7" s="20" t="s">
        <v>37</v>
      </c>
      <c r="AD7" s="20" t="s">
        <v>37</v>
      </c>
      <c r="AE7" s="12" t="s">
        <v>37</v>
      </c>
      <c r="AF7" s="25" t="s">
        <v>192</v>
      </c>
      <c r="AG7" s="25" t="s">
        <v>257</v>
      </c>
      <c r="AH7" s="25" t="s">
        <v>193</v>
      </c>
    </row>
    <row r="8" spans="1:34" x14ac:dyDescent="0.3">
      <c r="O8" s="35"/>
    </row>
    <row r="9" spans="1:34" x14ac:dyDescent="0.3">
      <c r="B9" s="10" t="s">
        <v>36</v>
      </c>
      <c r="C9" s="41" t="s">
        <v>166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</row>
    <row r="10" spans="1:34" x14ac:dyDescent="0.3">
      <c r="B10" s="10" t="s">
        <v>73</v>
      </c>
      <c r="C10" s="40" t="str">
        <f>CONCATENATE("0x",DEC2HEX(HEX2DEC(RIGHT(C3,2))+1,2))</f>
        <v>0x01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</row>
    <row r="11" spans="1:34" x14ac:dyDescent="0.3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6" t="s">
        <v>28</v>
      </c>
      <c r="K11" s="14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6" t="s">
        <v>20</v>
      </c>
      <c r="S11" s="14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6" t="s">
        <v>12</v>
      </c>
      <c r="AA11" s="14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3">
      <c r="B12" s="10" t="s">
        <v>11</v>
      </c>
      <c r="C12" s="12" t="s">
        <v>39</v>
      </c>
      <c r="D12" s="12" t="s">
        <v>39</v>
      </c>
      <c r="E12" s="12" t="s">
        <v>39</v>
      </c>
      <c r="F12" s="12" t="s">
        <v>39</v>
      </c>
      <c r="G12" s="12" t="s">
        <v>39</v>
      </c>
      <c r="H12" s="12" t="s">
        <v>39</v>
      </c>
      <c r="I12" s="12" t="s">
        <v>39</v>
      </c>
      <c r="J12" s="17" t="s">
        <v>39</v>
      </c>
      <c r="K12" s="15" t="s">
        <v>39</v>
      </c>
      <c r="L12" s="12" t="s">
        <v>39</v>
      </c>
      <c r="M12" s="12" t="s">
        <v>39</v>
      </c>
      <c r="N12" s="12" t="s">
        <v>39</v>
      </c>
      <c r="O12" s="12" t="s">
        <v>39</v>
      </c>
      <c r="P12" s="12" t="s">
        <v>39</v>
      </c>
      <c r="Q12" s="12" t="s">
        <v>39</v>
      </c>
      <c r="R12" s="17" t="s">
        <v>39</v>
      </c>
      <c r="S12" s="15" t="s">
        <v>39</v>
      </c>
      <c r="T12" s="25" t="s">
        <v>39</v>
      </c>
      <c r="U12" s="25" t="s">
        <v>39</v>
      </c>
      <c r="V12" s="25" t="s">
        <v>39</v>
      </c>
      <c r="W12" s="25" t="s">
        <v>39</v>
      </c>
      <c r="X12" s="25" t="s">
        <v>39</v>
      </c>
      <c r="Y12" s="25" t="s">
        <v>39</v>
      </c>
      <c r="Z12" s="17" t="s">
        <v>38</v>
      </c>
      <c r="AA12" s="42" t="s">
        <v>39</v>
      </c>
      <c r="AB12" s="43"/>
      <c r="AC12" s="55" t="s">
        <v>39</v>
      </c>
      <c r="AD12" s="47"/>
      <c r="AE12" s="47"/>
      <c r="AF12" s="47"/>
      <c r="AG12" s="47"/>
      <c r="AH12" s="43"/>
    </row>
    <row r="13" spans="1:34" x14ac:dyDescent="0.3">
      <c r="B13" s="10" t="s">
        <v>10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8">
        <v>0</v>
      </c>
      <c r="K13" s="19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8">
        <v>0</v>
      </c>
      <c r="S13" s="19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18">
        <v>0</v>
      </c>
      <c r="AA13" s="49" t="s">
        <v>37</v>
      </c>
      <c r="AB13" s="52"/>
      <c r="AC13" s="56" t="s">
        <v>37</v>
      </c>
      <c r="AD13" s="50"/>
      <c r="AE13" s="50"/>
      <c r="AF13" s="50"/>
      <c r="AG13" s="50"/>
      <c r="AH13" s="52"/>
    </row>
    <row r="14" spans="1:34" ht="15" customHeight="1" x14ac:dyDescent="0.3">
      <c r="B14" s="10" t="s">
        <v>9</v>
      </c>
      <c r="C14" s="20" t="s">
        <v>37</v>
      </c>
      <c r="D14" s="20" t="s">
        <v>37</v>
      </c>
      <c r="E14" s="20" t="s">
        <v>37</v>
      </c>
      <c r="F14" s="20" t="s">
        <v>37</v>
      </c>
      <c r="G14" s="20" t="s">
        <v>37</v>
      </c>
      <c r="H14" s="20" t="s">
        <v>37</v>
      </c>
      <c r="I14" s="20" t="s">
        <v>37</v>
      </c>
      <c r="J14" s="21" t="s">
        <v>37</v>
      </c>
      <c r="K14" s="22" t="s">
        <v>37</v>
      </c>
      <c r="L14" s="20" t="s">
        <v>37</v>
      </c>
      <c r="M14" s="20" t="s">
        <v>37</v>
      </c>
      <c r="N14" s="20" t="s">
        <v>37</v>
      </c>
      <c r="O14" s="20" t="s">
        <v>37</v>
      </c>
      <c r="P14" s="20" t="s">
        <v>37</v>
      </c>
      <c r="Q14" s="20" t="s">
        <v>37</v>
      </c>
      <c r="R14" s="21" t="s">
        <v>37</v>
      </c>
      <c r="S14" s="23" t="s">
        <v>37</v>
      </c>
      <c r="T14" s="20" t="s">
        <v>37</v>
      </c>
      <c r="U14" s="20" t="s">
        <v>37</v>
      </c>
      <c r="V14" s="20" t="s">
        <v>37</v>
      </c>
      <c r="W14" s="20" t="s">
        <v>37</v>
      </c>
      <c r="X14" s="20" t="s">
        <v>37</v>
      </c>
      <c r="Y14" s="20" t="s">
        <v>37</v>
      </c>
      <c r="Z14" s="21" t="s">
        <v>194</v>
      </c>
      <c r="AA14" s="42" t="s">
        <v>195</v>
      </c>
      <c r="AB14" s="43"/>
      <c r="AC14" s="44" t="s">
        <v>196</v>
      </c>
      <c r="AD14" s="45"/>
      <c r="AE14" s="45"/>
      <c r="AF14" s="45"/>
      <c r="AG14" s="45"/>
      <c r="AH14" s="46"/>
    </row>
    <row r="16" spans="1:34" x14ac:dyDescent="0.3">
      <c r="B16" s="10" t="s">
        <v>36</v>
      </c>
      <c r="C16" s="41" t="s">
        <v>167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</row>
    <row r="17" spans="2:34" x14ac:dyDescent="0.3">
      <c r="B17" s="10" t="s">
        <v>73</v>
      </c>
      <c r="C17" s="40" t="str">
        <f>CONCATENATE("0x",DEC2HEX(HEX2DEC(RIGHT(C10,2))+1,2))</f>
        <v>0x02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2:34" x14ac:dyDescent="0.3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6" t="s">
        <v>28</v>
      </c>
      <c r="K18" s="14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6" t="s">
        <v>20</v>
      </c>
      <c r="S18" s="14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6" t="s">
        <v>12</v>
      </c>
      <c r="AA18" s="14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3">
      <c r="B19" s="10" t="s">
        <v>11</v>
      </c>
      <c r="C19" s="25" t="s">
        <v>39</v>
      </c>
      <c r="D19" s="25" t="s">
        <v>39</v>
      </c>
      <c r="E19" s="25" t="s">
        <v>39</v>
      </c>
      <c r="F19" s="25" t="s">
        <v>39</v>
      </c>
      <c r="G19" s="25" t="s">
        <v>39</v>
      </c>
      <c r="H19" s="25" t="s">
        <v>39</v>
      </c>
      <c r="I19" s="25" t="s">
        <v>39</v>
      </c>
      <c r="J19" s="17" t="s">
        <v>39</v>
      </c>
      <c r="K19" s="15" t="s">
        <v>39</v>
      </c>
      <c r="L19" s="25" t="s">
        <v>39</v>
      </c>
      <c r="M19" s="25" t="s">
        <v>39</v>
      </c>
      <c r="N19" s="25" t="s">
        <v>39</v>
      </c>
      <c r="O19" s="25" t="s">
        <v>39</v>
      </c>
      <c r="P19" s="25" t="s">
        <v>39</v>
      </c>
      <c r="Q19" s="25" t="s">
        <v>39</v>
      </c>
      <c r="R19" s="17" t="s">
        <v>39</v>
      </c>
      <c r="S19" s="15" t="s">
        <v>39</v>
      </c>
      <c r="T19" s="25" t="s">
        <v>39</v>
      </c>
      <c r="U19" s="25" t="s">
        <v>39</v>
      </c>
      <c r="V19" s="25" t="s">
        <v>39</v>
      </c>
      <c r="W19" s="25" t="s">
        <v>39</v>
      </c>
      <c r="X19" s="25" t="s">
        <v>39</v>
      </c>
      <c r="Y19" s="25" t="s">
        <v>39</v>
      </c>
      <c r="Z19" s="17" t="s">
        <v>39</v>
      </c>
      <c r="AA19" s="15" t="s">
        <v>39</v>
      </c>
      <c r="AB19" s="25" t="s">
        <v>39</v>
      </c>
      <c r="AC19" s="25" t="s">
        <v>39</v>
      </c>
      <c r="AD19" s="25" t="s">
        <v>39</v>
      </c>
      <c r="AE19" s="25" t="s">
        <v>38</v>
      </c>
      <c r="AF19" s="25" t="s">
        <v>38</v>
      </c>
      <c r="AG19" s="25" t="s">
        <v>38</v>
      </c>
      <c r="AH19" s="25" t="s">
        <v>38</v>
      </c>
    </row>
    <row r="20" spans="2:34" x14ac:dyDescent="0.3">
      <c r="B20" s="10" t="s">
        <v>10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18">
        <v>0</v>
      </c>
      <c r="K20" s="19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18">
        <v>0</v>
      </c>
      <c r="S20" s="19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18">
        <v>0</v>
      </c>
      <c r="AA20" s="19">
        <v>0</v>
      </c>
      <c r="AB20" s="24">
        <v>0</v>
      </c>
      <c r="AC20" s="24">
        <v>0</v>
      </c>
      <c r="AD20" s="24">
        <v>0</v>
      </c>
      <c r="AE20" s="24">
        <v>1</v>
      </c>
      <c r="AF20" s="24">
        <v>0</v>
      </c>
      <c r="AG20" s="24">
        <v>0</v>
      </c>
      <c r="AH20" s="24">
        <v>0</v>
      </c>
    </row>
    <row r="21" spans="2:34" ht="15" customHeight="1" x14ac:dyDescent="0.3">
      <c r="B21" s="10" t="s">
        <v>9</v>
      </c>
      <c r="C21" s="20" t="s">
        <v>37</v>
      </c>
      <c r="D21" s="20" t="s">
        <v>37</v>
      </c>
      <c r="E21" s="20" t="s">
        <v>37</v>
      </c>
      <c r="F21" s="20" t="s">
        <v>37</v>
      </c>
      <c r="G21" s="20" t="s">
        <v>37</v>
      </c>
      <c r="H21" s="20" t="s">
        <v>37</v>
      </c>
      <c r="I21" s="20" t="s">
        <v>37</v>
      </c>
      <c r="J21" s="21" t="s">
        <v>37</v>
      </c>
      <c r="K21" s="23" t="s">
        <v>37</v>
      </c>
      <c r="L21" s="20" t="s">
        <v>37</v>
      </c>
      <c r="M21" s="20" t="s">
        <v>37</v>
      </c>
      <c r="N21" s="20" t="s">
        <v>37</v>
      </c>
      <c r="O21" s="20" t="s">
        <v>37</v>
      </c>
      <c r="P21" s="20" t="s">
        <v>37</v>
      </c>
      <c r="Q21" s="20" t="s">
        <v>37</v>
      </c>
      <c r="R21" s="21" t="s">
        <v>37</v>
      </c>
      <c r="S21" s="23" t="s">
        <v>37</v>
      </c>
      <c r="T21" s="20" t="s">
        <v>37</v>
      </c>
      <c r="U21" s="20" t="s">
        <v>37</v>
      </c>
      <c r="V21" s="20" t="s">
        <v>37</v>
      </c>
      <c r="W21" s="20" t="s">
        <v>37</v>
      </c>
      <c r="X21" s="20" t="s">
        <v>37</v>
      </c>
      <c r="Y21" s="20" t="s">
        <v>37</v>
      </c>
      <c r="Z21" s="21" t="s">
        <v>37</v>
      </c>
      <c r="AA21" s="23" t="s">
        <v>37</v>
      </c>
      <c r="AB21" s="20" t="s">
        <v>37</v>
      </c>
      <c r="AC21" s="20" t="s">
        <v>37</v>
      </c>
      <c r="AD21" s="20" t="s">
        <v>37</v>
      </c>
      <c r="AE21" s="20" t="s">
        <v>200</v>
      </c>
      <c r="AF21" s="20" t="s">
        <v>197</v>
      </c>
      <c r="AG21" s="20" t="s">
        <v>198</v>
      </c>
      <c r="AH21" s="25" t="s">
        <v>199</v>
      </c>
    </row>
    <row r="23" spans="2:34" x14ac:dyDescent="0.3">
      <c r="B23" s="10" t="s">
        <v>36</v>
      </c>
      <c r="C23" s="41" t="s">
        <v>168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2:34" x14ac:dyDescent="0.3">
      <c r="B24" s="10" t="s">
        <v>73</v>
      </c>
      <c r="C24" s="40" t="str">
        <f>CONCATENATE("0x",DEC2HEX(HEX2DEC(RIGHT(C17,2))+1,2))</f>
        <v>0x03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</row>
    <row r="25" spans="2:34" x14ac:dyDescent="0.3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6" t="s">
        <v>28</v>
      </c>
      <c r="K25" s="14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6" t="s">
        <v>20</v>
      </c>
      <c r="S25" s="14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6" t="s">
        <v>12</v>
      </c>
      <c r="AA25" s="14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3">
      <c r="B26" s="10" t="s">
        <v>11</v>
      </c>
      <c r="C26" s="25" t="s">
        <v>39</v>
      </c>
      <c r="D26" s="25" t="s">
        <v>39</v>
      </c>
      <c r="E26" s="25" t="s">
        <v>39</v>
      </c>
      <c r="F26" s="25" t="s">
        <v>39</v>
      </c>
      <c r="G26" s="25" t="s">
        <v>39</v>
      </c>
      <c r="H26" s="25" t="s">
        <v>39</v>
      </c>
      <c r="I26" s="25" t="s">
        <v>39</v>
      </c>
      <c r="J26" s="17" t="s">
        <v>39</v>
      </c>
      <c r="K26" s="15" t="s">
        <v>39</v>
      </c>
      <c r="L26" s="25" t="s">
        <v>39</v>
      </c>
      <c r="M26" s="25" t="s">
        <v>39</v>
      </c>
      <c r="N26" s="25" t="s">
        <v>39</v>
      </c>
      <c r="O26" s="25" t="s">
        <v>39</v>
      </c>
      <c r="P26" s="25" t="s">
        <v>39</v>
      </c>
      <c r="Q26" s="25" t="s">
        <v>39</v>
      </c>
      <c r="R26" s="17" t="s">
        <v>39</v>
      </c>
      <c r="S26" s="15" t="s">
        <v>39</v>
      </c>
      <c r="T26" s="25" t="s">
        <v>39</v>
      </c>
      <c r="U26" s="25" t="s">
        <v>39</v>
      </c>
      <c r="V26" s="25" t="s">
        <v>39</v>
      </c>
      <c r="W26" s="25" t="s">
        <v>39</v>
      </c>
      <c r="X26" s="25" t="s">
        <v>39</v>
      </c>
      <c r="Y26" s="25" t="s">
        <v>39</v>
      </c>
      <c r="Z26" s="17" t="s">
        <v>39</v>
      </c>
      <c r="AA26" s="15" t="s">
        <v>39</v>
      </c>
      <c r="AB26" s="25" t="s">
        <v>39</v>
      </c>
      <c r="AC26" s="25" t="s">
        <v>39</v>
      </c>
      <c r="AD26" s="25" t="s">
        <v>39</v>
      </c>
      <c r="AE26" s="25" t="s">
        <v>39</v>
      </c>
      <c r="AF26" s="25" t="s">
        <v>39</v>
      </c>
      <c r="AG26" s="25" t="s">
        <v>39</v>
      </c>
      <c r="AH26" s="25" t="s">
        <v>39</v>
      </c>
    </row>
    <row r="27" spans="2:34" x14ac:dyDescent="0.3">
      <c r="B27" s="10" t="s">
        <v>10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18">
        <v>0</v>
      </c>
      <c r="K27" s="19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18">
        <v>0</v>
      </c>
      <c r="S27" s="19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18">
        <v>0</v>
      </c>
      <c r="AA27" s="19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 t="s">
        <v>37</v>
      </c>
      <c r="AH27" s="24" t="s">
        <v>37</v>
      </c>
    </row>
    <row r="28" spans="2:34" ht="15" customHeight="1" x14ac:dyDescent="0.3">
      <c r="B28" s="10" t="s">
        <v>9</v>
      </c>
      <c r="C28" s="20" t="s">
        <v>37</v>
      </c>
      <c r="D28" s="20" t="s">
        <v>37</v>
      </c>
      <c r="E28" s="20" t="s">
        <v>37</v>
      </c>
      <c r="F28" s="20" t="s">
        <v>37</v>
      </c>
      <c r="G28" s="20" t="s">
        <v>37</v>
      </c>
      <c r="H28" s="20" t="s">
        <v>37</v>
      </c>
      <c r="I28" s="20" t="s">
        <v>37</v>
      </c>
      <c r="J28" s="21" t="s">
        <v>37</v>
      </c>
      <c r="K28" s="23" t="s">
        <v>37</v>
      </c>
      <c r="L28" s="20" t="s">
        <v>37</v>
      </c>
      <c r="M28" s="20" t="s">
        <v>37</v>
      </c>
      <c r="N28" s="20" t="s">
        <v>37</v>
      </c>
      <c r="O28" s="20" t="s">
        <v>37</v>
      </c>
      <c r="P28" s="20" t="s">
        <v>37</v>
      </c>
      <c r="Q28" s="20" t="s">
        <v>37</v>
      </c>
      <c r="R28" s="21" t="s">
        <v>37</v>
      </c>
      <c r="S28" s="23" t="s">
        <v>37</v>
      </c>
      <c r="T28" s="20" t="s">
        <v>37</v>
      </c>
      <c r="U28" s="20" t="s">
        <v>37</v>
      </c>
      <c r="V28" s="20" t="s">
        <v>37</v>
      </c>
      <c r="W28" s="20" t="s">
        <v>37</v>
      </c>
      <c r="X28" s="20" t="s">
        <v>37</v>
      </c>
      <c r="Y28" s="20" t="s">
        <v>37</v>
      </c>
      <c r="Z28" s="21" t="s">
        <v>37</v>
      </c>
      <c r="AA28" s="23" t="s">
        <v>37</v>
      </c>
      <c r="AB28" s="20" t="s">
        <v>37</v>
      </c>
      <c r="AC28" s="20" t="s">
        <v>37</v>
      </c>
      <c r="AD28" s="20" t="s">
        <v>37</v>
      </c>
      <c r="AE28" s="20" t="s">
        <v>37</v>
      </c>
      <c r="AF28" s="20" t="s">
        <v>37</v>
      </c>
      <c r="AG28" s="20" t="s">
        <v>201</v>
      </c>
      <c r="AH28" s="25" t="s">
        <v>202</v>
      </c>
    </row>
    <row r="30" spans="2:34" x14ac:dyDescent="0.3">
      <c r="B30" s="10" t="s">
        <v>36</v>
      </c>
      <c r="C30" s="41" t="s">
        <v>169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2:34" x14ac:dyDescent="0.3">
      <c r="B31" s="10" t="s">
        <v>73</v>
      </c>
      <c r="C31" s="40" t="str">
        <f>CONCATENATE("0x",DEC2HEX(HEX2DEC(RIGHT(C24,2))+1,2))</f>
        <v>0x04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</row>
    <row r="32" spans="2:34" x14ac:dyDescent="0.3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6" t="s">
        <v>28</v>
      </c>
      <c r="K32" s="14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6" t="s">
        <v>20</v>
      </c>
      <c r="S32" s="14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6" t="s">
        <v>12</v>
      </c>
      <c r="AA32" s="14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3">
      <c r="B33" s="10" t="s">
        <v>11</v>
      </c>
      <c r="C33" s="25" t="s">
        <v>39</v>
      </c>
      <c r="D33" s="25" t="s">
        <v>39</v>
      </c>
      <c r="E33" s="25" t="s">
        <v>39</v>
      </c>
      <c r="F33" s="25" t="s">
        <v>39</v>
      </c>
      <c r="G33" s="25" t="s">
        <v>39</v>
      </c>
      <c r="H33" s="25" t="s">
        <v>39</v>
      </c>
      <c r="I33" s="25" t="s">
        <v>39</v>
      </c>
      <c r="J33" s="17" t="s">
        <v>39</v>
      </c>
      <c r="K33" s="15" t="s">
        <v>39</v>
      </c>
      <c r="L33" s="25" t="s">
        <v>39</v>
      </c>
      <c r="M33" s="25" t="s">
        <v>39</v>
      </c>
      <c r="N33" s="25" t="s">
        <v>39</v>
      </c>
      <c r="O33" s="25" t="s">
        <v>39</v>
      </c>
      <c r="P33" s="25" t="s">
        <v>39</v>
      </c>
      <c r="Q33" s="25" t="s">
        <v>39</v>
      </c>
      <c r="R33" s="17" t="s">
        <v>39</v>
      </c>
      <c r="S33" s="42" t="s">
        <v>38</v>
      </c>
      <c r="T33" s="47"/>
      <c r="U33" s="47"/>
      <c r="V33" s="47"/>
      <c r="W33" s="47"/>
      <c r="X33" s="47"/>
      <c r="Y33" s="47"/>
      <c r="Z33" s="48"/>
      <c r="AA33" s="42" t="s">
        <v>38</v>
      </c>
      <c r="AB33" s="47"/>
      <c r="AC33" s="47"/>
      <c r="AD33" s="47"/>
      <c r="AE33" s="47"/>
      <c r="AF33" s="47"/>
      <c r="AG33" s="47"/>
      <c r="AH33" s="43"/>
    </row>
    <row r="34" spans="2:34" x14ac:dyDescent="0.3">
      <c r="B34" s="10" t="s">
        <v>10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18">
        <v>0</v>
      </c>
      <c r="K34" s="19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18">
        <v>0</v>
      </c>
      <c r="S34" s="49" t="s">
        <v>159</v>
      </c>
      <c r="T34" s="50"/>
      <c r="U34" s="50"/>
      <c r="V34" s="50"/>
      <c r="W34" s="50"/>
      <c r="X34" s="50"/>
      <c r="Y34" s="50"/>
      <c r="Z34" s="51"/>
      <c r="AA34" s="49" t="s">
        <v>160</v>
      </c>
      <c r="AB34" s="50"/>
      <c r="AC34" s="50"/>
      <c r="AD34" s="50"/>
      <c r="AE34" s="50"/>
      <c r="AF34" s="50"/>
      <c r="AG34" s="50"/>
      <c r="AH34" s="52"/>
    </row>
    <row r="35" spans="2:34" ht="15" customHeight="1" x14ac:dyDescent="0.3">
      <c r="B35" s="10" t="s">
        <v>9</v>
      </c>
      <c r="C35" s="20" t="s">
        <v>37</v>
      </c>
      <c r="D35" s="20" t="s">
        <v>37</v>
      </c>
      <c r="E35" s="20" t="s">
        <v>37</v>
      </c>
      <c r="F35" s="20" t="s">
        <v>37</v>
      </c>
      <c r="G35" s="20" t="s">
        <v>37</v>
      </c>
      <c r="H35" s="20" t="s">
        <v>37</v>
      </c>
      <c r="I35" s="20" t="s">
        <v>37</v>
      </c>
      <c r="J35" s="21" t="s">
        <v>37</v>
      </c>
      <c r="K35" s="23" t="s">
        <v>37</v>
      </c>
      <c r="L35" s="20" t="s">
        <v>37</v>
      </c>
      <c r="M35" s="20" t="s">
        <v>37</v>
      </c>
      <c r="N35" s="20" t="s">
        <v>37</v>
      </c>
      <c r="O35" s="20" t="s">
        <v>37</v>
      </c>
      <c r="P35" s="20" t="s">
        <v>37</v>
      </c>
      <c r="Q35" s="20" t="s">
        <v>37</v>
      </c>
      <c r="R35" s="21" t="s">
        <v>37</v>
      </c>
      <c r="S35" s="53" t="s">
        <v>216</v>
      </c>
      <c r="T35" s="45"/>
      <c r="U35" s="45"/>
      <c r="V35" s="45"/>
      <c r="W35" s="45"/>
      <c r="X35" s="45"/>
      <c r="Y35" s="45"/>
      <c r="Z35" s="54"/>
      <c r="AA35" s="53" t="s">
        <v>217</v>
      </c>
      <c r="AB35" s="45"/>
      <c r="AC35" s="45"/>
      <c r="AD35" s="45"/>
      <c r="AE35" s="45"/>
      <c r="AF35" s="45"/>
      <c r="AG35" s="45"/>
      <c r="AH35" s="46"/>
    </row>
    <row r="37" spans="2:34" x14ac:dyDescent="0.3">
      <c r="B37" s="10" t="s">
        <v>36</v>
      </c>
      <c r="C37" s="41" t="s">
        <v>170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 spans="2:34" x14ac:dyDescent="0.3">
      <c r="B38" s="10" t="s">
        <v>73</v>
      </c>
      <c r="C38" s="40" t="str">
        <f>CONCATENATE("0x",DEC2HEX(HEX2DEC(RIGHT(C31,2))+1,2))</f>
        <v>0x05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</row>
    <row r="39" spans="2:34" x14ac:dyDescent="0.3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6" t="s">
        <v>28</v>
      </c>
      <c r="K39" s="14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6" t="s">
        <v>20</v>
      </c>
      <c r="S39" s="14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6" t="s">
        <v>12</v>
      </c>
      <c r="AA39" s="14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3">
      <c r="B40" s="10" t="s">
        <v>11</v>
      </c>
      <c r="C40" s="25" t="s">
        <v>39</v>
      </c>
      <c r="D40" s="25" t="s">
        <v>39</v>
      </c>
      <c r="E40" s="25" t="s">
        <v>39</v>
      </c>
      <c r="F40" s="25" t="s">
        <v>39</v>
      </c>
      <c r="G40" s="25" t="s">
        <v>39</v>
      </c>
      <c r="H40" s="25" t="s">
        <v>39</v>
      </c>
      <c r="I40" s="25" t="s">
        <v>39</v>
      </c>
      <c r="J40" s="17" t="s">
        <v>39</v>
      </c>
      <c r="K40" s="15" t="s">
        <v>39</v>
      </c>
      <c r="L40" s="25" t="s">
        <v>39</v>
      </c>
      <c r="M40" s="25" t="s">
        <v>39</v>
      </c>
      <c r="N40" s="25" t="s">
        <v>39</v>
      </c>
      <c r="O40" s="25" t="s">
        <v>39</v>
      </c>
      <c r="P40" s="25" t="s">
        <v>39</v>
      </c>
      <c r="Q40" s="25" t="s">
        <v>39</v>
      </c>
      <c r="R40" s="17" t="s">
        <v>39</v>
      </c>
      <c r="S40" s="15" t="s">
        <v>39</v>
      </c>
      <c r="T40" s="25" t="s">
        <v>39</v>
      </c>
      <c r="U40" s="25" t="s">
        <v>39</v>
      </c>
      <c r="V40" s="25" t="s">
        <v>39</v>
      </c>
      <c r="W40" s="25" t="s">
        <v>39</v>
      </c>
      <c r="X40" s="25" t="s">
        <v>39</v>
      </c>
      <c r="Y40" s="25" t="s">
        <v>39</v>
      </c>
      <c r="Z40" s="17" t="s">
        <v>39</v>
      </c>
      <c r="AA40" s="15" t="s">
        <v>39</v>
      </c>
      <c r="AB40" s="25" t="s">
        <v>39</v>
      </c>
      <c r="AC40" s="25" t="s">
        <v>39</v>
      </c>
      <c r="AD40" s="25" t="s">
        <v>39</v>
      </c>
      <c r="AE40" s="25" t="s">
        <v>39</v>
      </c>
      <c r="AF40" s="25" t="s">
        <v>39</v>
      </c>
      <c r="AG40" s="25" t="s">
        <v>39</v>
      </c>
      <c r="AH40" s="25" t="s">
        <v>39</v>
      </c>
    </row>
    <row r="41" spans="2:34" x14ac:dyDescent="0.3">
      <c r="B41" s="10" t="s">
        <v>10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18">
        <v>0</v>
      </c>
      <c r="K41" s="19">
        <v>0</v>
      </c>
      <c r="L41" s="24" t="s">
        <v>37</v>
      </c>
      <c r="M41" s="24" t="s">
        <v>37</v>
      </c>
      <c r="N41" s="24" t="s">
        <v>37</v>
      </c>
      <c r="O41" s="24" t="s">
        <v>37</v>
      </c>
      <c r="P41" s="24" t="s">
        <v>37</v>
      </c>
      <c r="Q41" s="24" t="s">
        <v>37</v>
      </c>
      <c r="R41" s="18" t="s">
        <v>37</v>
      </c>
      <c r="S41" s="19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18">
        <v>0</v>
      </c>
      <c r="AA41" s="19">
        <v>0</v>
      </c>
      <c r="AB41" s="24" t="s">
        <v>37</v>
      </c>
      <c r="AC41" s="24" t="s">
        <v>37</v>
      </c>
      <c r="AD41" s="24" t="s">
        <v>37</v>
      </c>
      <c r="AE41" s="24" t="s">
        <v>37</v>
      </c>
      <c r="AF41" s="24" t="s">
        <v>37</v>
      </c>
      <c r="AG41" s="24" t="s">
        <v>37</v>
      </c>
      <c r="AH41" s="24" t="s">
        <v>37</v>
      </c>
    </row>
    <row r="42" spans="2:34" ht="15" customHeight="1" x14ac:dyDescent="0.3">
      <c r="B42" s="10" t="s">
        <v>9</v>
      </c>
      <c r="C42" s="20" t="s">
        <v>37</v>
      </c>
      <c r="D42" s="20" t="s">
        <v>37</v>
      </c>
      <c r="E42" s="20" t="s">
        <v>37</v>
      </c>
      <c r="F42" s="20" t="s">
        <v>37</v>
      </c>
      <c r="G42" s="20" t="s">
        <v>37</v>
      </c>
      <c r="H42" s="20" t="s">
        <v>37</v>
      </c>
      <c r="I42" s="20" t="s">
        <v>37</v>
      </c>
      <c r="J42" s="21" t="s">
        <v>37</v>
      </c>
      <c r="K42" s="23" t="s">
        <v>37</v>
      </c>
      <c r="L42" s="20" t="s">
        <v>203</v>
      </c>
      <c r="M42" s="20" t="s">
        <v>204</v>
      </c>
      <c r="N42" s="20" t="s">
        <v>205</v>
      </c>
      <c r="O42" s="20" t="s">
        <v>206</v>
      </c>
      <c r="P42" s="20" t="s">
        <v>260</v>
      </c>
      <c r="Q42" s="20" t="s">
        <v>207</v>
      </c>
      <c r="R42" s="21" t="s">
        <v>208</v>
      </c>
      <c r="S42" s="23" t="s">
        <v>37</v>
      </c>
      <c r="T42" s="20" t="s">
        <v>37</v>
      </c>
      <c r="U42" s="20" t="s">
        <v>37</v>
      </c>
      <c r="V42" s="20" t="s">
        <v>37</v>
      </c>
      <c r="W42" s="20" t="s">
        <v>37</v>
      </c>
      <c r="X42" s="20" t="s">
        <v>37</v>
      </c>
      <c r="Y42" s="20" t="s">
        <v>37</v>
      </c>
      <c r="Z42" s="21" t="s">
        <v>37</v>
      </c>
      <c r="AA42" s="23" t="s">
        <v>37</v>
      </c>
      <c r="AB42" s="20" t="s">
        <v>209</v>
      </c>
      <c r="AC42" s="20" t="s">
        <v>210</v>
      </c>
      <c r="AD42" s="20" t="s">
        <v>211</v>
      </c>
      <c r="AE42" s="20" t="s">
        <v>212</v>
      </c>
      <c r="AF42" s="20" t="s">
        <v>213</v>
      </c>
      <c r="AG42" s="20" t="s">
        <v>214</v>
      </c>
      <c r="AH42" s="25" t="s">
        <v>215</v>
      </c>
    </row>
    <row r="44" spans="2:34" x14ac:dyDescent="0.3">
      <c r="B44" s="10" t="s">
        <v>36</v>
      </c>
      <c r="C44" s="41" t="s">
        <v>171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</row>
    <row r="45" spans="2:34" x14ac:dyDescent="0.3">
      <c r="B45" s="10" t="s">
        <v>73</v>
      </c>
      <c r="C45" s="40" t="str">
        <f>CONCATENATE("0x",DEC2HEX(HEX2DEC(RIGHT(C38,2))+1,2))</f>
        <v>0x06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</row>
    <row r="46" spans="2:34" x14ac:dyDescent="0.3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6" t="s">
        <v>28</v>
      </c>
      <c r="K46" s="14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6" t="s">
        <v>20</v>
      </c>
      <c r="S46" s="14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6" t="s">
        <v>12</v>
      </c>
      <c r="AA46" s="14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3">
      <c r="B47" s="10" t="s">
        <v>11</v>
      </c>
      <c r="C47" s="55" t="s">
        <v>39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3"/>
    </row>
    <row r="48" spans="2:34" x14ac:dyDescent="0.3">
      <c r="B48" s="10" t="s">
        <v>10</v>
      </c>
      <c r="C48" s="56" t="s">
        <v>37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2"/>
    </row>
    <row r="49" spans="2:34" ht="15" customHeight="1" x14ac:dyDescent="0.3">
      <c r="B49" s="10" t="s">
        <v>9</v>
      </c>
      <c r="C49" s="44" t="s">
        <v>218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6"/>
    </row>
    <row r="51" spans="2:34" x14ac:dyDescent="0.3">
      <c r="B51" s="10" t="s">
        <v>36</v>
      </c>
      <c r="C51" s="41" t="s">
        <v>172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pans="2:34" x14ac:dyDescent="0.3">
      <c r="B52" s="10" t="s">
        <v>73</v>
      </c>
      <c r="C52" s="40" t="str">
        <f>CONCATENATE("0x",DEC2HEX(HEX2DEC(RIGHT(C45,2))+1,2))</f>
        <v>0x07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</row>
    <row r="53" spans="2:34" x14ac:dyDescent="0.3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6" t="s">
        <v>28</v>
      </c>
      <c r="K53" s="14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6" t="s">
        <v>20</v>
      </c>
      <c r="S53" s="14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6" t="s">
        <v>12</v>
      </c>
      <c r="AA53" s="14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3">
      <c r="B54" s="10" t="s">
        <v>11</v>
      </c>
      <c r="C54" s="55" t="s">
        <v>39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3"/>
    </row>
    <row r="55" spans="2:34" x14ac:dyDescent="0.3">
      <c r="B55" s="10" t="s">
        <v>10</v>
      </c>
      <c r="C55" s="56" t="s">
        <v>37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2"/>
    </row>
    <row r="56" spans="2:34" x14ac:dyDescent="0.3">
      <c r="B56" s="10" t="s">
        <v>9</v>
      </c>
      <c r="C56" s="55" t="s">
        <v>219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3"/>
    </row>
    <row r="58" spans="2:34" x14ac:dyDescent="0.3">
      <c r="B58" s="10" t="s">
        <v>36</v>
      </c>
      <c r="C58" s="41" t="s">
        <v>173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2:34" x14ac:dyDescent="0.3">
      <c r="B59" s="10" t="s">
        <v>73</v>
      </c>
      <c r="C59" s="40" t="str">
        <f>CONCATENATE("0x",DEC2HEX(HEX2DEC(RIGHT(C52,2))+1,2))</f>
        <v>0x08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</row>
    <row r="60" spans="2:34" x14ac:dyDescent="0.3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6" t="s">
        <v>28</v>
      </c>
      <c r="K60" s="14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6" t="s">
        <v>20</v>
      </c>
      <c r="S60" s="14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6" t="s">
        <v>12</v>
      </c>
      <c r="AA60" s="14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3">
      <c r="B61" s="10" t="s">
        <v>11</v>
      </c>
      <c r="C61" s="55" t="s">
        <v>38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8"/>
      <c r="S61" s="42" t="s">
        <v>38</v>
      </c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3"/>
    </row>
    <row r="62" spans="2:34" x14ac:dyDescent="0.3">
      <c r="B62" s="10" t="s">
        <v>10</v>
      </c>
      <c r="C62" s="56" t="s">
        <v>161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1"/>
      <c r="S62" s="49" t="s">
        <v>161</v>
      </c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2"/>
    </row>
    <row r="63" spans="2:34" ht="15" customHeight="1" x14ac:dyDescent="0.3">
      <c r="B63" s="10" t="s">
        <v>9</v>
      </c>
      <c r="C63" s="44" t="s">
        <v>220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54"/>
      <c r="S63" s="53" t="s">
        <v>221</v>
      </c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6"/>
    </row>
    <row r="65" spans="2:34" x14ac:dyDescent="0.3">
      <c r="B65" s="10" t="s">
        <v>36</v>
      </c>
      <c r="C65" s="41" t="s">
        <v>174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2:34" x14ac:dyDescent="0.3">
      <c r="B66" s="10" t="s">
        <v>73</v>
      </c>
      <c r="C66" s="40" t="str">
        <f>CONCATENATE("0x",DEC2HEX(HEX2DEC(RIGHT(C59,2))+1,2))</f>
        <v>0x09</v>
      </c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</row>
    <row r="67" spans="2:34" x14ac:dyDescent="0.3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6" t="s">
        <v>28</v>
      </c>
      <c r="K67" s="14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6" t="s">
        <v>20</v>
      </c>
      <c r="S67" s="14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6" t="s">
        <v>12</v>
      </c>
      <c r="AA67" s="14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3">
      <c r="B68" s="10" t="s">
        <v>11</v>
      </c>
      <c r="C68" s="55" t="s">
        <v>38</v>
      </c>
      <c r="D68" s="47" t="s">
        <v>38</v>
      </c>
      <c r="E68" s="47" t="s">
        <v>38</v>
      </c>
      <c r="F68" s="47" t="s">
        <v>38</v>
      </c>
      <c r="G68" s="47" t="s">
        <v>38</v>
      </c>
      <c r="H68" s="47" t="s">
        <v>38</v>
      </c>
      <c r="I68" s="47" t="s">
        <v>38</v>
      </c>
      <c r="J68" s="47" t="s">
        <v>38</v>
      </c>
      <c r="K68" s="47" t="s">
        <v>38</v>
      </c>
      <c r="L68" s="47" t="s">
        <v>38</v>
      </c>
      <c r="M68" s="47" t="s">
        <v>38</v>
      </c>
      <c r="N68" s="47" t="s">
        <v>38</v>
      </c>
      <c r="O68" s="47" t="s">
        <v>38</v>
      </c>
      <c r="P68" s="47" t="s">
        <v>38</v>
      </c>
      <c r="Q68" s="47" t="s">
        <v>38</v>
      </c>
      <c r="R68" s="48" t="s">
        <v>38</v>
      </c>
      <c r="S68" s="42" t="s">
        <v>38</v>
      </c>
      <c r="T68" s="47" t="s">
        <v>38</v>
      </c>
      <c r="U68" s="47" t="s">
        <v>38</v>
      </c>
      <c r="V68" s="47" t="s">
        <v>38</v>
      </c>
      <c r="W68" s="47" t="s">
        <v>38</v>
      </c>
      <c r="X68" s="47" t="s">
        <v>38</v>
      </c>
      <c r="Y68" s="47" t="s">
        <v>38</v>
      </c>
      <c r="Z68" s="47" t="s">
        <v>38</v>
      </c>
      <c r="AA68" s="47" t="s">
        <v>38</v>
      </c>
      <c r="AB68" s="47" t="s">
        <v>38</v>
      </c>
      <c r="AC68" s="47" t="s">
        <v>38</v>
      </c>
      <c r="AD68" s="47" t="s">
        <v>38</v>
      </c>
      <c r="AE68" s="47" t="s">
        <v>38</v>
      </c>
      <c r="AF68" s="47" t="s">
        <v>38</v>
      </c>
      <c r="AG68" s="47" t="s">
        <v>38</v>
      </c>
      <c r="AH68" s="43" t="s">
        <v>38</v>
      </c>
    </row>
    <row r="69" spans="2:34" x14ac:dyDescent="0.3">
      <c r="B69" s="10" t="s">
        <v>10</v>
      </c>
      <c r="C69" s="56" t="s">
        <v>161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1"/>
      <c r="S69" s="49" t="s">
        <v>161</v>
      </c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2"/>
    </row>
    <row r="70" spans="2:34" ht="15" customHeight="1" x14ac:dyDescent="0.3">
      <c r="B70" s="10" t="s">
        <v>9</v>
      </c>
      <c r="C70" s="44" t="s">
        <v>222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54"/>
      <c r="S70" s="53" t="s">
        <v>223</v>
      </c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6"/>
    </row>
    <row r="72" spans="2:34" x14ac:dyDescent="0.3">
      <c r="B72" s="10" t="s">
        <v>36</v>
      </c>
      <c r="C72" s="41" t="s">
        <v>175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2:34" x14ac:dyDescent="0.3">
      <c r="B73" s="10" t="s">
        <v>73</v>
      </c>
      <c r="C73" s="40" t="str">
        <f>CONCATENATE("0x",DEC2HEX(HEX2DEC(RIGHT(C66,2))+1,2))</f>
        <v>0x0A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2:34" x14ac:dyDescent="0.3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6" t="s">
        <v>28</v>
      </c>
      <c r="K74" s="14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6" t="s">
        <v>20</v>
      </c>
      <c r="S74" s="14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6" t="s">
        <v>12</v>
      </c>
      <c r="AA74" s="14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3">
      <c r="B75" s="10" t="s">
        <v>11</v>
      </c>
      <c r="C75" s="25" t="s">
        <v>39</v>
      </c>
      <c r="D75" s="25" t="s">
        <v>39</v>
      </c>
      <c r="E75" s="25" t="s">
        <v>39</v>
      </c>
      <c r="F75" s="25" t="s">
        <v>39</v>
      </c>
      <c r="G75" s="25" t="s">
        <v>39</v>
      </c>
      <c r="H75" s="25" t="s">
        <v>39</v>
      </c>
      <c r="I75" s="25" t="s">
        <v>39</v>
      </c>
      <c r="J75" s="17" t="s">
        <v>39</v>
      </c>
      <c r="K75" s="15" t="s">
        <v>39</v>
      </c>
      <c r="L75" s="25" t="s">
        <v>39</v>
      </c>
      <c r="M75" s="25" t="s">
        <v>39</v>
      </c>
      <c r="N75" s="25" t="s">
        <v>39</v>
      </c>
      <c r="O75" s="25" t="s">
        <v>39</v>
      </c>
      <c r="P75" s="25" t="s">
        <v>39</v>
      </c>
      <c r="Q75" s="25" t="s">
        <v>39</v>
      </c>
      <c r="R75" s="17" t="s">
        <v>39</v>
      </c>
      <c r="S75" s="42" t="s">
        <v>38</v>
      </c>
      <c r="T75" s="47" t="s">
        <v>38</v>
      </c>
      <c r="U75" s="47" t="s">
        <v>38</v>
      </c>
      <c r="V75" s="47" t="s">
        <v>38</v>
      </c>
      <c r="W75" s="47" t="s">
        <v>38</v>
      </c>
      <c r="X75" s="47" t="s">
        <v>38</v>
      </c>
      <c r="Y75" s="47" t="s">
        <v>38</v>
      </c>
      <c r="Z75" s="47" t="s">
        <v>38</v>
      </c>
      <c r="AA75" s="47" t="s">
        <v>38</v>
      </c>
      <c r="AB75" s="47" t="s">
        <v>38</v>
      </c>
      <c r="AC75" s="47" t="s">
        <v>38</v>
      </c>
      <c r="AD75" s="47" t="s">
        <v>38</v>
      </c>
      <c r="AE75" s="47" t="s">
        <v>38</v>
      </c>
      <c r="AF75" s="47" t="s">
        <v>38</v>
      </c>
      <c r="AG75" s="47" t="s">
        <v>38</v>
      </c>
      <c r="AH75" s="43" t="s">
        <v>38</v>
      </c>
    </row>
    <row r="76" spans="2:34" x14ac:dyDescent="0.3">
      <c r="B76" s="10" t="s">
        <v>10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18">
        <v>0</v>
      </c>
      <c r="K76" s="19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18">
        <v>0</v>
      </c>
      <c r="S76" s="49" t="s">
        <v>161</v>
      </c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2"/>
    </row>
    <row r="77" spans="2:34" x14ac:dyDescent="0.3">
      <c r="B77" s="10" t="s">
        <v>9</v>
      </c>
      <c r="C77" s="20" t="s">
        <v>37</v>
      </c>
      <c r="D77" s="20" t="s">
        <v>37</v>
      </c>
      <c r="E77" s="20" t="s">
        <v>37</v>
      </c>
      <c r="F77" s="20" t="s">
        <v>37</v>
      </c>
      <c r="G77" s="20" t="s">
        <v>37</v>
      </c>
      <c r="H77" s="20" t="s">
        <v>37</v>
      </c>
      <c r="I77" s="20" t="s">
        <v>37</v>
      </c>
      <c r="J77" s="21" t="s">
        <v>37</v>
      </c>
      <c r="K77" s="23" t="s">
        <v>37</v>
      </c>
      <c r="L77" s="20" t="s">
        <v>37</v>
      </c>
      <c r="M77" s="20" t="s">
        <v>37</v>
      </c>
      <c r="N77" s="20" t="s">
        <v>37</v>
      </c>
      <c r="O77" s="20" t="s">
        <v>37</v>
      </c>
      <c r="P77" s="20" t="s">
        <v>37</v>
      </c>
      <c r="Q77" s="20" t="s">
        <v>37</v>
      </c>
      <c r="R77" s="21" t="s">
        <v>37</v>
      </c>
      <c r="S77" s="42" t="s">
        <v>224</v>
      </c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3"/>
    </row>
    <row r="79" spans="2:34" x14ac:dyDescent="0.3">
      <c r="B79" s="10" t="s">
        <v>36</v>
      </c>
      <c r="C79" s="41" t="s">
        <v>176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2:34" x14ac:dyDescent="0.3">
      <c r="B80" s="10" t="s">
        <v>73</v>
      </c>
      <c r="C80" s="40" t="str">
        <f>CONCATENATE("0x",DEC2HEX(HEX2DEC(RIGHT(C73,2))+1,2))</f>
        <v>0x0B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2:34" x14ac:dyDescent="0.3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6" t="s">
        <v>28</v>
      </c>
      <c r="K81" s="14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6" t="s">
        <v>20</v>
      </c>
      <c r="S81" s="14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6" t="s">
        <v>12</v>
      </c>
      <c r="AA81" s="14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3">
      <c r="B82" s="10" t="s">
        <v>11</v>
      </c>
      <c r="C82" s="25" t="s">
        <v>39</v>
      </c>
      <c r="D82" s="25" t="s">
        <v>39</v>
      </c>
      <c r="E82" s="25" t="s">
        <v>39</v>
      </c>
      <c r="F82" s="25" t="s">
        <v>39</v>
      </c>
      <c r="G82" s="25" t="s">
        <v>39</v>
      </c>
      <c r="H82" s="25" t="s">
        <v>39</v>
      </c>
      <c r="I82" s="25" t="s">
        <v>39</v>
      </c>
      <c r="J82" s="17" t="s">
        <v>39</v>
      </c>
      <c r="K82" s="15" t="s">
        <v>39</v>
      </c>
      <c r="L82" s="25" t="s">
        <v>39</v>
      </c>
      <c r="M82" s="25" t="s">
        <v>39</v>
      </c>
      <c r="N82" s="25" t="s">
        <v>39</v>
      </c>
      <c r="O82" s="25" t="s">
        <v>39</v>
      </c>
      <c r="P82" s="25" t="s">
        <v>39</v>
      </c>
      <c r="Q82" s="25" t="s">
        <v>39</v>
      </c>
      <c r="R82" s="17" t="s">
        <v>39</v>
      </c>
      <c r="S82" s="42" t="s">
        <v>38</v>
      </c>
      <c r="T82" s="47"/>
      <c r="U82" s="47"/>
      <c r="V82" s="47"/>
      <c r="W82" s="47"/>
      <c r="X82" s="47"/>
      <c r="Y82" s="47"/>
      <c r="Z82" s="48"/>
      <c r="AA82" s="42" t="s">
        <v>38</v>
      </c>
      <c r="AB82" s="47"/>
      <c r="AC82" s="47"/>
      <c r="AD82" s="47"/>
      <c r="AE82" s="47"/>
      <c r="AF82" s="47"/>
      <c r="AG82" s="47"/>
      <c r="AH82" s="43"/>
    </row>
    <row r="83" spans="2:34" x14ac:dyDescent="0.3">
      <c r="B83" s="10" t="s">
        <v>10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18">
        <v>0</v>
      </c>
      <c r="K83" s="19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18">
        <v>0</v>
      </c>
      <c r="S83" s="49" t="s">
        <v>158</v>
      </c>
      <c r="T83" s="50"/>
      <c r="U83" s="50"/>
      <c r="V83" s="50"/>
      <c r="W83" s="50"/>
      <c r="X83" s="50"/>
      <c r="Y83" s="50"/>
      <c r="Z83" s="51"/>
      <c r="AA83" s="49" t="s">
        <v>158</v>
      </c>
      <c r="AB83" s="50"/>
      <c r="AC83" s="50"/>
      <c r="AD83" s="50"/>
      <c r="AE83" s="50"/>
      <c r="AF83" s="50"/>
      <c r="AG83" s="50"/>
      <c r="AH83" s="52"/>
    </row>
    <row r="84" spans="2:34" ht="15" customHeight="1" x14ac:dyDescent="0.3">
      <c r="B84" s="10" t="s">
        <v>9</v>
      </c>
      <c r="C84" s="20" t="s">
        <v>37</v>
      </c>
      <c r="D84" s="20" t="s">
        <v>37</v>
      </c>
      <c r="E84" s="20" t="s">
        <v>37</v>
      </c>
      <c r="F84" s="20" t="s">
        <v>37</v>
      </c>
      <c r="G84" s="20" t="s">
        <v>37</v>
      </c>
      <c r="H84" s="20" t="s">
        <v>37</v>
      </c>
      <c r="I84" s="20" t="s">
        <v>37</v>
      </c>
      <c r="J84" s="21" t="s">
        <v>37</v>
      </c>
      <c r="K84" s="23" t="s">
        <v>37</v>
      </c>
      <c r="L84" s="20" t="s">
        <v>37</v>
      </c>
      <c r="M84" s="20" t="s">
        <v>37</v>
      </c>
      <c r="N84" s="20" t="s">
        <v>37</v>
      </c>
      <c r="O84" s="20" t="s">
        <v>37</v>
      </c>
      <c r="P84" s="20" t="s">
        <v>37</v>
      </c>
      <c r="Q84" s="20" t="s">
        <v>37</v>
      </c>
      <c r="R84" s="21" t="s">
        <v>37</v>
      </c>
      <c r="S84" s="53" t="s">
        <v>225</v>
      </c>
      <c r="T84" s="45"/>
      <c r="U84" s="45"/>
      <c r="V84" s="45"/>
      <c r="W84" s="45"/>
      <c r="X84" s="45"/>
      <c r="Y84" s="45"/>
      <c r="Z84" s="54"/>
      <c r="AA84" s="53" t="s">
        <v>226</v>
      </c>
      <c r="AB84" s="45"/>
      <c r="AC84" s="45"/>
      <c r="AD84" s="45"/>
      <c r="AE84" s="45"/>
      <c r="AF84" s="45"/>
      <c r="AG84" s="45"/>
      <c r="AH84" s="46"/>
    </row>
    <row r="86" spans="2:34" x14ac:dyDescent="0.3">
      <c r="B86" s="10" t="s">
        <v>36</v>
      </c>
      <c r="C86" s="41" t="s">
        <v>177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2:34" x14ac:dyDescent="0.3">
      <c r="B87" s="10" t="s">
        <v>73</v>
      </c>
      <c r="C87" s="40" t="str">
        <f>CONCATENATE("0x",DEC2HEX(HEX2DEC(RIGHT(C80,2))+1,2))</f>
        <v>0x0C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2:34" x14ac:dyDescent="0.3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6" t="s">
        <v>28</v>
      </c>
      <c r="K88" s="14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6" t="s">
        <v>20</v>
      </c>
      <c r="S88" s="14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6" t="s">
        <v>12</v>
      </c>
      <c r="AA88" s="14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3">
      <c r="B89" s="10" t="s">
        <v>11</v>
      </c>
      <c r="C89" s="47" t="s">
        <v>39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8"/>
      <c r="S89" s="42" t="s">
        <v>39</v>
      </c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3"/>
    </row>
    <row r="90" spans="2:34" x14ac:dyDescent="0.3">
      <c r="B90" s="10" t="s">
        <v>10</v>
      </c>
      <c r="C90" s="50" t="s">
        <v>37</v>
      </c>
      <c r="D90" s="50">
        <v>0</v>
      </c>
      <c r="E90" s="50">
        <v>0</v>
      </c>
      <c r="F90" s="50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50">
        <v>0</v>
      </c>
      <c r="Q90" s="50">
        <v>0</v>
      </c>
      <c r="R90" s="52">
        <v>0</v>
      </c>
      <c r="S90" s="49" t="s">
        <v>37</v>
      </c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2"/>
    </row>
    <row r="91" spans="2:34" ht="15" customHeight="1" x14ac:dyDescent="0.3">
      <c r="B91" s="10" t="s">
        <v>9</v>
      </c>
      <c r="C91" s="47" t="s">
        <v>227</v>
      </c>
      <c r="D91" s="47" t="s">
        <v>37</v>
      </c>
      <c r="E91" s="47" t="s">
        <v>37</v>
      </c>
      <c r="F91" s="47" t="s">
        <v>37</v>
      </c>
      <c r="G91" s="47" t="s">
        <v>37</v>
      </c>
      <c r="H91" s="47" t="s">
        <v>37</v>
      </c>
      <c r="I91" s="47" t="s">
        <v>37</v>
      </c>
      <c r="J91" s="47" t="s">
        <v>37</v>
      </c>
      <c r="K91" s="47" t="s">
        <v>37</v>
      </c>
      <c r="L91" s="47" t="s">
        <v>37</v>
      </c>
      <c r="M91" s="47" t="s">
        <v>37</v>
      </c>
      <c r="N91" s="47" t="s">
        <v>37</v>
      </c>
      <c r="O91" s="47" t="s">
        <v>37</v>
      </c>
      <c r="P91" s="47" t="s">
        <v>37</v>
      </c>
      <c r="Q91" s="47" t="s">
        <v>37</v>
      </c>
      <c r="R91" s="43" t="s">
        <v>37</v>
      </c>
      <c r="S91" s="42" t="s">
        <v>228</v>
      </c>
      <c r="T91" s="47" t="s">
        <v>37</v>
      </c>
      <c r="U91" s="47" t="s">
        <v>37</v>
      </c>
      <c r="V91" s="47" t="s">
        <v>37</v>
      </c>
      <c r="W91" s="47" t="s">
        <v>37</v>
      </c>
      <c r="X91" s="47" t="s">
        <v>37</v>
      </c>
      <c r="Y91" s="47" t="s">
        <v>37</v>
      </c>
      <c r="Z91" s="47" t="s">
        <v>37</v>
      </c>
      <c r="AA91" s="47" t="s">
        <v>37</v>
      </c>
      <c r="AB91" s="47" t="s">
        <v>37</v>
      </c>
      <c r="AC91" s="47" t="s">
        <v>37</v>
      </c>
      <c r="AD91" s="47" t="s">
        <v>37</v>
      </c>
      <c r="AE91" s="47" t="s">
        <v>37</v>
      </c>
      <c r="AF91" s="47" t="s">
        <v>37</v>
      </c>
      <c r="AG91" s="47" t="s">
        <v>37</v>
      </c>
      <c r="AH91" s="43" t="s">
        <v>37</v>
      </c>
    </row>
    <row r="93" spans="2:34" x14ac:dyDescent="0.3">
      <c r="B93" s="10" t="s">
        <v>36</v>
      </c>
      <c r="C93" s="43" t="s">
        <v>178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2:34" x14ac:dyDescent="0.3">
      <c r="B94" s="10" t="s">
        <v>73</v>
      </c>
      <c r="C94" s="52" t="str">
        <f>CONCATENATE("0x",DEC2HEX(HEX2DEC(RIGHT(C87,2))+1,2))</f>
        <v>0x0D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2:34" x14ac:dyDescent="0.3">
      <c r="B95" s="10"/>
      <c r="C95" s="14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6" t="s">
        <v>28</v>
      </c>
      <c r="K95" s="14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6" t="s">
        <v>20</v>
      </c>
      <c r="S95" s="14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6" t="s">
        <v>12</v>
      </c>
      <c r="AA95" s="14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3">
      <c r="B96" s="10" t="s">
        <v>11</v>
      </c>
      <c r="C96" s="47" t="s">
        <v>39</v>
      </c>
      <c r="D96" s="47" t="s">
        <v>39</v>
      </c>
      <c r="E96" s="47" t="s">
        <v>39</v>
      </c>
      <c r="F96" s="47" t="s">
        <v>39</v>
      </c>
      <c r="G96" s="47" t="s">
        <v>39</v>
      </c>
      <c r="H96" s="47" t="s">
        <v>39</v>
      </c>
      <c r="I96" s="47" t="s">
        <v>39</v>
      </c>
      <c r="J96" s="47" t="s">
        <v>39</v>
      </c>
      <c r="K96" s="47" t="s">
        <v>39</v>
      </c>
      <c r="L96" s="47" t="s">
        <v>39</v>
      </c>
      <c r="M96" s="47" t="s">
        <v>39</v>
      </c>
      <c r="N96" s="47" t="s">
        <v>39</v>
      </c>
      <c r="O96" s="47" t="s">
        <v>39</v>
      </c>
      <c r="P96" s="47" t="s">
        <v>39</v>
      </c>
      <c r="Q96" s="47" t="s">
        <v>39</v>
      </c>
      <c r="R96" s="48" t="s">
        <v>39</v>
      </c>
      <c r="S96" s="42" t="s">
        <v>39</v>
      </c>
      <c r="T96" s="47" t="s">
        <v>39</v>
      </c>
      <c r="U96" s="47" t="s">
        <v>39</v>
      </c>
      <c r="V96" s="47" t="s">
        <v>39</v>
      </c>
      <c r="W96" s="47" t="s">
        <v>39</v>
      </c>
      <c r="X96" s="47" t="s">
        <v>39</v>
      </c>
      <c r="Y96" s="47" t="s">
        <v>39</v>
      </c>
      <c r="Z96" s="47" t="s">
        <v>39</v>
      </c>
      <c r="AA96" s="47" t="s">
        <v>39</v>
      </c>
      <c r="AB96" s="47" t="s">
        <v>39</v>
      </c>
      <c r="AC96" s="47" t="s">
        <v>39</v>
      </c>
      <c r="AD96" s="47" t="s">
        <v>39</v>
      </c>
      <c r="AE96" s="47" t="s">
        <v>39</v>
      </c>
      <c r="AF96" s="47" t="s">
        <v>39</v>
      </c>
      <c r="AG96" s="47" t="s">
        <v>39</v>
      </c>
      <c r="AH96" s="43" t="s">
        <v>39</v>
      </c>
    </row>
    <row r="97" spans="2:34" x14ac:dyDescent="0.3">
      <c r="B97" s="10" t="s">
        <v>10</v>
      </c>
      <c r="C97" s="50" t="s">
        <v>37</v>
      </c>
      <c r="D97" s="50">
        <v>0</v>
      </c>
      <c r="E97" s="50">
        <v>0</v>
      </c>
      <c r="F97" s="50">
        <v>0</v>
      </c>
      <c r="G97" s="50">
        <v>0</v>
      </c>
      <c r="H97" s="50">
        <v>0</v>
      </c>
      <c r="I97" s="50">
        <v>0</v>
      </c>
      <c r="J97" s="50">
        <v>0</v>
      </c>
      <c r="K97" s="50">
        <v>0</v>
      </c>
      <c r="L97" s="50">
        <v>0</v>
      </c>
      <c r="M97" s="50">
        <v>0</v>
      </c>
      <c r="N97" s="50">
        <v>0</v>
      </c>
      <c r="O97" s="50">
        <v>0</v>
      </c>
      <c r="P97" s="50">
        <v>0</v>
      </c>
      <c r="Q97" s="50">
        <v>0</v>
      </c>
      <c r="R97" s="52">
        <v>0</v>
      </c>
      <c r="S97" s="49" t="s">
        <v>37</v>
      </c>
      <c r="T97" s="50">
        <v>0</v>
      </c>
      <c r="U97" s="50">
        <v>0</v>
      </c>
      <c r="V97" s="50">
        <v>0</v>
      </c>
      <c r="W97" s="50">
        <v>0</v>
      </c>
      <c r="X97" s="50">
        <v>0</v>
      </c>
      <c r="Y97" s="50">
        <v>0</v>
      </c>
      <c r="Z97" s="50">
        <v>0</v>
      </c>
      <c r="AA97" s="50">
        <v>0</v>
      </c>
      <c r="AB97" s="50">
        <v>0</v>
      </c>
      <c r="AC97" s="50">
        <v>0</v>
      </c>
      <c r="AD97" s="50">
        <v>0</v>
      </c>
      <c r="AE97" s="50">
        <v>0</v>
      </c>
      <c r="AF97" s="50">
        <v>0</v>
      </c>
      <c r="AG97" s="50">
        <v>0</v>
      </c>
      <c r="AH97" s="52">
        <v>0</v>
      </c>
    </row>
    <row r="98" spans="2:34" ht="15" customHeight="1" x14ac:dyDescent="0.3">
      <c r="B98" s="10" t="s">
        <v>9</v>
      </c>
      <c r="C98" s="47" t="s">
        <v>229</v>
      </c>
      <c r="D98" s="47" t="s">
        <v>37</v>
      </c>
      <c r="E98" s="47" t="s">
        <v>37</v>
      </c>
      <c r="F98" s="47" t="s">
        <v>37</v>
      </c>
      <c r="G98" s="47" t="s">
        <v>37</v>
      </c>
      <c r="H98" s="47" t="s">
        <v>37</v>
      </c>
      <c r="I98" s="47" t="s">
        <v>37</v>
      </c>
      <c r="J98" s="47" t="s">
        <v>37</v>
      </c>
      <c r="K98" s="47" t="s">
        <v>37</v>
      </c>
      <c r="L98" s="47" t="s">
        <v>37</v>
      </c>
      <c r="M98" s="47" t="s">
        <v>37</v>
      </c>
      <c r="N98" s="47" t="s">
        <v>37</v>
      </c>
      <c r="O98" s="47" t="s">
        <v>37</v>
      </c>
      <c r="P98" s="47" t="s">
        <v>37</v>
      </c>
      <c r="Q98" s="47" t="s">
        <v>37</v>
      </c>
      <c r="R98" s="43" t="s">
        <v>37</v>
      </c>
      <c r="S98" s="42" t="s">
        <v>230</v>
      </c>
      <c r="T98" s="47" t="s">
        <v>37</v>
      </c>
      <c r="U98" s="47" t="s">
        <v>37</v>
      </c>
      <c r="V98" s="47" t="s">
        <v>37</v>
      </c>
      <c r="W98" s="47" t="s">
        <v>37</v>
      </c>
      <c r="X98" s="47" t="s">
        <v>37</v>
      </c>
      <c r="Y98" s="47" t="s">
        <v>37</v>
      </c>
      <c r="Z98" s="47" t="s">
        <v>37</v>
      </c>
      <c r="AA98" s="47" t="s">
        <v>37</v>
      </c>
      <c r="AB98" s="47" t="s">
        <v>37</v>
      </c>
      <c r="AC98" s="47" t="s">
        <v>37</v>
      </c>
      <c r="AD98" s="47" t="s">
        <v>37</v>
      </c>
      <c r="AE98" s="47" t="s">
        <v>37</v>
      </c>
      <c r="AF98" s="47" t="s">
        <v>37</v>
      </c>
      <c r="AG98" s="47" t="s">
        <v>37</v>
      </c>
      <c r="AH98" s="43" t="s">
        <v>37</v>
      </c>
    </row>
    <row r="100" spans="2:34" x14ac:dyDescent="0.3">
      <c r="B100" s="10" t="s">
        <v>36</v>
      </c>
      <c r="C100" s="41" t="s">
        <v>179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2:34" x14ac:dyDescent="0.3">
      <c r="B101" s="10" t="s">
        <v>73</v>
      </c>
      <c r="C101" s="40" t="str">
        <f>CONCATENATE("0x",DEC2HEX(HEX2DEC(RIGHT(C94,2))+1,2))</f>
        <v>0x0E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2:34" x14ac:dyDescent="0.3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6" t="s">
        <v>28</v>
      </c>
      <c r="K102" s="14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6" t="s">
        <v>20</v>
      </c>
      <c r="S102" s="14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6" t="s">
        <v>12</v>
      </c>
      <c r="AA102" s="14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3">
      <c r="B103" s="10" t="s">
        <v>11</v>
      </c>
      <c r="C103" s="25" t="s">
        <v>39</v>
      </c>
      <c r="D103" s="25" t="s">
        <v>39</v>
      </c>
      <c r="E103" s="25" t="s">
        <v>39</v>
      </c>
      <c r="F103" s="25" t="s">
        <v>39</v>
      </c>
      <c r="G103" s="25" t="s">
        <v>39</v>
      </c>
      <c r="H103" s="25" t="s">
        <v>39</v>
      </c>
      <c r="I103" s="25" t="s">
        <v>39</v>
      </c>
      <c r="J103" s="17" t="s">
        <v>39</v>
      </c>
      <c r="K103" s="15" t="s">
        <v>39</v>
      </c>
      <c r="L103" s="25" t="s">
        <v>39</v>
      </c>
      <c r="M103" s="25" t="s">
        <v>39</v>
      </c>
      <c r="N103" s="25" t="s">
        <v>39</v>
      </c>
      <c r="O103" s="25" t="s">
        <v>39</v>
      </c>
      <c r="P103" s="25" t="s">
        <v>39</v>
      </c>
      <c r="Q103" s="25" t="s">
        <v>39</v>
      </c>
      <c r="R103" s="17" t="s">
        <v>39</v>
      </c>
      <c r="S103" s="42" t="s">
        <v>38</v>
      </c>
      <c r="T103" s="47" t="s">
        <v>38</v>
      </c>
      <c r="U103" s="47" t="s">
        <v>38</v>
      </c>
      <c r="V103" s="47" t="s">
        <v>38</v>
      </c>
      <c r="W103" s="47" t="s">
        <v>38</v>
      </c>
      <c r="X103" s="47" t="s">
        <v>38</v>
      </c>
      <c r="Y103" s="47" t="s">
        <v>38</v>
      </c>
      <c r="Z103" s="47" t="s">
        <v>38</v>
      </c>
      <c r="AA103" s="47" t="s">
        <v>38</v>
      </c>
      <c r="AB103" s="47" t="s">
        <v>38</v>
      </c>
      <c r="AC103" s="47" t="s">
        <v>38</v>
      </c>
      <c r="AD103" s="47" t="s">
        <v>38</v>
      </c>
      <c r="AE103" s="47" t="s">
        <v>38</v>
      </c>
      <c r="AF103" s="47" t="s">
        <v>38</v>
      </c>
      <c r="AG103" s="47" t="s">
        <v>38</v>
      </c>
      <c r="AH103" s="43" t="s">
        <v>38</v>
      </c>
    </row>
    <row r="104" spans="2:34" x14ac:dyDescent="0.3">
      <c r="B104" s="10" t="s">
        <v>10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18">
        <v>0</v>
      </c>
      <c r="K104" s="19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18">
        <v>0</v>
      </c>
      <c r="S104" s="49" t="s">
        <v>161</v>
      </c>
      <c r="T104" s="50">
        <v>0</v>
      </c>
      <c r="U104" s="50">
        <v>0</v>
      </c>
      <c r="V104" s="50">
        <v>0</v>
      </c>
      <c r="W104" s="50">
        <v>0</v>
      </c>
      <c r="X104" s="50">
        <v>0</v>
      </c>
      <c r="Y104" s="50">
        <v>0</v>
      </c>
      <c r="Z104" s="50">
        <v>0</v>
      </c>
      <c r="AA104" s="50">
        <v>0</v>
      </c>
      <c r="AB104" s="50">
        <v>0</v>
      </c>
      <c r="AC104" s="50">
        <v>0</v>
      </c>
      <c r="AD104" s="50">
        <v>0</v>
      </c>
      <c r="AE104" s="50">
        <v>0</v>
      </c>
      <c r="AF104" s="50">
        <v>0</v>
      </c>
      <c r="AG104" s="50">
        <v>0</v>
      </c>
      <c r="AH104" s="52">
        <v>0</v>
      </c>
    </row>
    <row r="105" spans="2:34" x14ac:dyDescent="0.3">
      <c r="B105" s="10" t="s">
        <v>9</v>
      </c>
      <c r="C105" s="20" t="s">
        <v>37</v>
      </c>
      <c r="D105" s="20" t="s">
        <v>37</v>
      </c>
      <c r="E105" s="20" t="s">
        <v>37</v>
      </c>
      <c r="F105" s="20" t="s">
        <v>37</v>
      </c>
      <c r="G105" s="20" t="s">
        <v>37</v>
      </c>
      <c r="H105" s="20" t="s">
        <v>37</v>
      </c>
      <c r="I105" s="20" t="s">
        <v>37</v>
      </c>
      <c r="J105" s="21" t="s">
        <v>37</v>
      </c>
      <c r="K105" s="23" t="s">
        <v>37</v>
      </c>
      <c r="L105" s="20" t="s">
        <v>37</v>
      </c>
      <c r="M105" s="20" t="s">
        <v>37</v>
      </c>
      <c r="N105" s="20" t="s">
        <v>37</v>
      </c>
      <c r="O105" s="20" t="s">
        <v>37</v>
      </c>
      <c r="P105" s="20" t="s">
        <v>37</v>
      </c>
      <c r="Q105" s="20" t="s">
        <v>37</v>
      </c>
      <c r="R105" s="21" t="s">
        <v>37</v>
      </c>
      <c r="S105" s="42" t="s">
        <v>231</v>
      </c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3"/>
    </row>
    <row r="107" spans="2:34" x14ac:dyDescent="0.3">
      <c r="B107" s="10" t="s">
        <v>36</v>
      </c>
      <c r="C107" s="41" t="s">
        <v>180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2:34" x14ac:dyDescent="0.3">
      <c r="B108" s="10" t="s">
        <v>73</v>
      </c>
      <c r="C108" s="40" t="str">
        <f>CONCATENATE("0x",DEC2HEX(HEX2DEC(RIGHT(C101,2))+1,2))</f>
        <v>0x0F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2:34" x14ac:dyDescent="0.3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6" t="s">
        <v>28</v>
      </c>
      <c r="K109" s="14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6" t="s">
        <v>20</v>
      </c>
      <c r="S109" s="14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6" t="s">
        <v>12</v>
      </c>
      <c r="AA109" s="14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3">
      <c r="B110" s="10" t="s">
        <v>11</v>
      </c>
      <c r="C110" s="25" t="s">
        <v>39</v>
      </c>
      <c r="D110" s="25" t="s">
        <v>39</v>
      </c>
      <c r="E110" s="25" t="s">
        <v>39</v>
      </c>
      <c r="F110" s="25" t="s">
        <v>39</v>
      </c>
      <c r="G110" s="25" t="s">
        <v>39</v>
      </c>
      <c r="H110" s="25" t="s">
        <v>39</v>
      </c>
      <c r="I110" s="25" t="s">
        <v>39</v>
      </c>
      <c r="J110" s="17" t="s">
        <v>39</v>
      </c>
      <c r="K110" s="15" t="s">
        <v>39</v>
      </c>
      <c r="L110" s="25" t="s">
        <v>39</v>
      </c>
      <c r="M110" s="25" t="s">
        <v>39</v>
      </c>
      <c r="N110" s="25" t="s">
        <v>39</v>
      </c>
      <c r="O110" s="25" t="s">
        <v>39</v>
      </c>
      <c r="P110" s="25" t="s">
        <v>39</v>
      </c>
      <c r="Q110" s="25" t="s">
        <v>39</v>
      </c>
      <c r="R110" s="17" t="s">
        <v>39</v>
      </c>
      <c r="S110" s="42" t="s">
        <v>38</v>
      </c>
      <c r="T110" s="47" t="s">
        <v>38</v>
      </c>
      <c r="U110" s="47" t="s">
        <v>38</v>
      </c>
      <c r="V110" s="47" t="s">
        <v>38</v>
      </c>
      <c r="W110" s="47" t="s">
        <v>38</v>
      </c>
      <c r="X110" s="47" t="s">
        <v>38</v>
      </c>
      <c r="Y110" s="47" t="s">
        <v>38</v>
      </c>
      <c r="Z110" s="47" t="s">
        <v>38</v>
      </c>
      <c r="AA110" s="47" t="s">
        <v>38</v>
      </c>
      <c r="AB110" s="47" t="s">
        <v>38</v>
      </c>
      <c r="AC110" s="47" t="s">
        <v>38</v>
      </c>
      <c r="AD110" s="47" t="s">
        <v>38</v>
      </c>
      <c r="AE110" s="47" t="s">
        <v>38</v>
      </c>
      <c r="AF110" s="47" t="s">
        <v>38</v>
      </c>
      <c r="AG110" s="47" t="s">
        <v>38</v>
      </c>
      <c r="AH110" s="43" t="s">
        <v>38</v>
      </c>
    </row>
    <row r="111" spans="2:34" x14ac:dyDescent="0.3">
      <c r="B111" s="10" t="s">
        <v>10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18">
        <v>0</v>
      </c>
      <c r="K111" s="19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18">
        <v>0</v>
      </c>
      <c r="S111" s="49" t="s">
        <v>161</v>
      </c>
      <c r="T111" s="50">
        <v>0</v>
      </c>
      <c r="U111" s="50">
        <v>0</v>
      </c>
      <c r="V111" s="50">
        <v>0</v>
      </c>
      <c r="W111" s="50">
        <v>0</v>
      </c>
      <c r="X111" s="50">
        <v>0</v>
      </c>
      <c r="Y111" s="50">
        <v>0</v>
      </c>
      <c r="Z111" s="50">
        <v>0</v>
      </c>
      <c r="AA111" s="50">
        <v>0</v>
      </c>
      <c r="AB111" s="50">
        <v>0</v>
      </c>
      <c r="AC111" s="50">
        <v>0</v>
      </c>
      <c r="AD111" s="50">
        <v>0</v>
      </c>
      <c r="AE111" s="50">
        <v>0</v>
      </c>
      <c r="AF111" s="50">
        <v>0</v>
      </c>
      <c r="AG111" s="50">
        <v>0</v>
      </c>
      <c r="AH111" s="52">
        <v>0</v>
      </c>
    </row>
    <row r="112" spans="2:34" x14ac:dyDescent="0.3">
      <c r="B112" s="10" t="s">
        <v>9</v>
      </c>
      <c r="C112" s="20" t="s">
        <v>37</v>
      </c>
      <c r="D112" s="20" t="s">
        <v>37</v>
      </c>
      <c r="E112" s="20" t="s">
        <v>37</v>
      </c>
      <c r="F112" s="20" t="s">
        <v>37</v>
      </c>
      <c r="G112" s="20" t="s">
        <v>37</v>
      </c>
      <c r="H112" s="20" t="s">
        <v>37</v>
      </c>
      <c r="I112" s="20" t="s">
        <v>37</v>
      </c>
      <c r="J112" s="21" t="s">
        <v>37</v>
      </c>
      <c r="K112" s="23" t="s">
        <v>37</v>
      </c>
      <c r="L112" s="20" t="s">
        <v>37</v>
      </c>
      <c r="M112" s="20" t="s">
        <v>37</v>
      </c>
      <c r="N112" s="20" t="s">
        <v>37</v>
      </c>
      <c r="O112" s="20" t="s">
        <v>37</v>
      </c>
      <c r="P112" s="20" t="s">
        <v>37</v>
      </c>
      <c r="Q112" s="20" t="s">
        <v>37</v>
      </c>
      <c r="R112" s="21" t="s">
        <v>37</v>
      </c>
      <c r="S112" s="42" t="s">
        <v>232</v>
      </c>
      <c r="T112" s="47" t="s">
        <v>37</v>
      </c>
      <c r="U112" s="47" t="s">
        <v>37</v>
      </c>
      <c r="V112" s="47" t="s">
        <v>37</v>
      </c>
      <c r="W112" s="47" t="s">
        <v>37</v>
      </c>
      <c r="X112" s="47" t="s">
        <v>37</v>
      </c>
      <c r="Y112" s="47" t="s">
        <v>37</v>
      </c>
      <c r="Z112" s="47" t="s">
        <v>37</v>
      </c>
      <c r="AA112" s="47" t="s">
        <v>37</v>
      </c>
      <c r="AB112" s="47" t="s">
        <v>37</v>
      </c>
      <c r="AC112" s="47" t="s">
        <v>37</v>
      </c>
      <c r="AD112" s="47" t="s">
        <v>37</v>
      </c>
      <c r="AE112" s="47" t="s">
        <v>37</v>
      </c>
      <c r="AF112" s="47" t="s">
        <v>37</v>
      </c>
      <c r="AG112" s="47" t="s">
        <v>37</v>
      </c>
      <c r="AH112" s="43" t="s">
        <v>37</v>
      </c>
    </row>
    <row r="114" spans="2:34" x14ac:dyDescent="0.3">
      <c r="B114" s="10" t="s">
        <v>36</v>
      </c>
      <c r="C114" s="41" t="s">
        <v>181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2:34" x14ac:dyDescent="0.3">
      <c r="B115" s="10" t="s">
        <v>73</v>
      </c>
      <c r="C115" s="40" t="str">
        <f>CONCATENATE("0x",DEC2HEX(HEX2DEC(RIGHT(C108,2))+1,2))</f>
        <v>0x10</v>
      </c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2:34" x14ac:dyDescent="0.3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6" t="s">
        <v>28</v>
      </c>
      <c r="K116" s="14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6" t="s">
        <v>20</v>
      </c>
      <c r="S116" s="14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6" t="s">
        <v>12</v>
      </c>
      <c r="AA116" s="14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3">
      <c r="B117" s="10" t="s">
        <v>11</v>
      </c>
      <c r="C117" s="25" t="s">
        <v>39</v>
      </c>
      <c r="D117" s="25" t="s">
        <v>39</v>
      </c>
      <c r="E117" s="25" t="s">
        <v>39</v>
      </c>
      <c r="F117" s="25" t="s">
        <v>39</v>
      </c>
      <c r="G117" s="25" t="s">
        <v>39</v>
      </c>
      <c r="H117" s="25" t="s">
        <v>39</v>
      </c>
      <c r="I117" s="25" t="s">
        <v>39</v>
      </c>
      <c r="J117" s="17" t="s">
        <v>39</v>
      </c>
      <c r="K117" s="15" t="s">
        <v>39</v>
      </c>
      <c r="L117" s="25" t="s">
        <v>39</v>
      </c>
      <c r="M117" s="25" t="s">
        <v>39</v>
      </c>
      <c r="N117" s="25" t="s">
        <v>39</v>
      </c>
      <c r="O117" s="25" t="s">
        <v>39</v>
      </c>
      <c r="P117" s="25" t="s">
        <v>39</v>
      </c>
      <c r="Q117" s="25" t="s">
        <v>39</v>
      </c>
      <c r="R117" s="17" t="s">
        <v>39</v>
      </c>
      <c r="S117" s="42" t="s">
        <v>38</v>
      </c>
      <c r="T117" s="47" t="s">
        <v>38</v>
      </c>
      <c r="U117" s="47" t="s">
        <v>38</v>
      </c>
      <c r="V117" s="47" t="s">
        <v>38</v>
      </c>
      <c r="W117" s="47" t="s">
        <v>38</v>
      </c>
      <c r="X117" s="47" t="s">
        <v>38</v>
      </c>
      <c r="Y117" s="47" t="s">
        <v>38</v>
      </c>
      <c r="Z117" s="47" t="s">
        <v>38</v>
      </c>
      <c r="AA117" s="47" t="s">
        <v>38</v>
      </c>
      <c r="AB117" s="47" t="s">
        <v>38</v>
      </c>
      <c r="AC117" s="47" t="s">
        <v>38</v>
      </c>
      <c r="AD117" s="47" t="s">
        <v>38</v>
      </c>
      <c r="AE117" s="47" t="s">
        <v>38</v>
      </c>
      <c r="AF117" s="47" t="s">
        <v>38</v>
      </c>
      <c r="AG117" s="47" t="s">
        <v>38</v>
      </c>
      <c r="AH117" s="43" t="s">
        <v>38</v>
      </c>
    </row>
    <row r="118" spans="2:34" x14ac:dyDescent="0.3">
      <c r="B118" s="10" t="s">
        <v>10</v>
      </c>
      <c r="C118" s="24">
        <v>0</v>
      </c>
      <c r="D118" s="24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18">
        <v>0</v>
      </c>
      <c r="K118" s="19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18">
        <v>0</v>
      </c>
      <c r="S118" s="49" t="s">
        <v>161</v>
      </c>
      <c r="T118" s="50">
        <v>0</v>
      </c>
      <c r="U118" s="50">
        <v>0</v>
      </c>
      <c r="V118" s="50">
        <v>0</v>
      </c>
      <c r="W118" s="50">
        <v>0</v>
      </c>
      <c r="X118" s="50">
        <v>0</v>
      </c>
      <c r="Y118" s="50">
        <v>0</v>
      </c>
      <c r="Z118" s="50">
        <v>0</v>
      </c>
      <c r="AA118" s="50">
        <v>0</v>
      </c>
      <c r="AB118" s="50">
        <v>0</v>
      </c>
      <c r="AC118" s="50">
        <v>0</v>
      </c>
      <c r="AD118" s="50">
        <v>0</v>
      </c>
      <c r="AE118" s="50">
        <v>0</v>
      </c>
      <c r="AF118" s="50">
        <v>0</v>
      </c>
      <c r="AG118" s="50">
        <v>0</v>
      </c>
      <c r="AH118" s="52">
        <v>0</v>
      </c>
    </row>
    <row r="119" spans="2:34" x14ac:dyDescent="0.3">
      <c r="B119" s="10" t="s">
        <v>9</v>
      </c>
      <c r="C119" s="20" t="s">
        <v>37</v>
      </c>
      <c r="D119" s="20" t="s">
        <v>37</v>
      </c>
      <c r="E119" s="20" t="s">
        <v>37</v>
      </c>
      <c r="F119" s="20" t="s">
        <v>37</v>
      </c>
      <c r="G119" s="20" t="s">
        <v>37</v>
      </c>
      <c r="H119" s="20" t="s">
        <v>37</v>
      </c>
      <c r="I119" s="20" t="s">
        <v>37</v>
      </c>
      <c r="J119" s="21" t="s">
        <v>37</v>
      </c>
      <c r="K119" s="23" t="s">
        <v>37</v>
      </c>
      <c r="L119" s="20" t="s">
        <v>37</v>
      </c>
      <c r="M119" s="20" t="s">
        <v>37</v>
      </c>
      <c r="N119" s="20" t="s">
        <v>37</v>
      </c>
      <c r="O119" s="20" t="s">
        <v>37</v>
      </c>
      <c r="P119" s="20" t="s">
        <v>37</v>
      </c>
      <c r="Q119" s="20" t="s">
        <v>37</v>
      </c>
      <c r="R119" s="21" t="s">
        <v>37</v>
      </c>
      <c r="S119" s="42" t="s">
        <v>233</v>
      </c>
      <c r="T119" s="47" t="s">
        <v>37</v>
      </c>
      <c r="U119" s="47" t="s">
        <v>37</v>
      </c>
      <c r="V119" s="47" t="s">
        <v>37</v>
      </c>
      <c r="W119" s="47" t="s">
        <v>37</v>
      </c>
      <c r="X119" s="47" t="s">
        <v>37</v>
      </c>
      <c r="Y119" s="47" t="s">
        <v>37</v>
      </c>
      <c r="Z119" s="47" t="s">
        <v>37</v>
      </c>
      <c r="AA119" s="47" t="s">
        <v>37</v>
      </c>
      <c r="AB119" s="47" t="s">
        <v>37</v>
      </c>
      <c r="AC119" s="47" t="s">
        <v>37</v>
      </c>
      <c r="AD119" s="47" t="s">
        <v>37</v>
      </c>
      <c r="AE119" s="47" t="s">
        <v>37</v>
      </c>
      <c r="AF119" s="47" t="s">
        <v>37</v>
      </c>
      <c r="AG119" s="47" t="s">
        <v>37</v>
      </c>
      <c r="AH119" s="43" t="s">
        <v>37</v>
      </c>
    </row>
    <row r="121" spans="2:34" x14ac:dyDescent="0.3">
      <c r="B121" s="10" t="s">
        <v>36</v>
      </c>
      <c r="C121" s="41" t="s">
        <v>182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2:34" x14ac:dyDescent="0.3">
      <c r="B122" s="10" t="s">
        <v>73</v>
      </c>
      <c r="C122" s="40" t="str">
        <f>CONCATENATE("0x",DEC2HEX(HEX2DEC(RIGHT(C115,2))+1,2))</f>
        <v>0x11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2:34" x14ac:dyDescent="0.3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6" t="s">
        <v>28</v>
      </c>
      <c r="K123" s="14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6" t="s">
        <v>20</v>
      </c>
      <c r="S123" s="14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6" t="s">
        <v>12</v>
      </c>
      <c r="AA123" s="14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3">
      <c r="B124" s="10" t="s">
        <v>11</v>
      </c>
      <c r="C124" s="25" t="s">
        <v>39</v>
      </c>
      <c r="D124" s="25" t="s">
        <v>39</v>
      </c>
      <c r="E124" s="25" t="s">
        <v>39</v>
      </c>
      <c r="F124" s="25" t="s">
        <v>39</v>
      </c>
      <c r="G124" s="25" t="s">
        <v>39</v>
      </c>
      <c r="H124" s="25" t="s">
        <v>39</v>
      </c>
      <c r="I124" s="25" t="s">
        <v>39</v>
      </c>
      <c r="J124" s="17" t="s">
        <v>39</v>
      </c>
      <c r="K124" s="15" t="s">
        <v>39</v>
      </c>
      <c r="L124" s="25" t="s">
        <v>39</v>
      </c>
      <c r="M124" s="25" t="s">
        <v>39</v>
      </c>
      <c r="N124" s="25" t="s">
        <v>39</v>
      </c>
      <c r="O124" s="25" t="s">
        <v>39</v>
      </c>
      <c r="P124" s="25" t="s">
        <v>39</v>
      </c>
      <c r="Q124" s="25" t="s">
        <v>39</v>
      </c>
      <c r="R124" s="17" t="s">
        <v>38</v>
      </c>
      <c r="S124" s="15" t="s">
        <v>39</v>
      </c>
      <c r="T124" s="25" t="s">
        <v>39</v>
      </c>
      <c r="U124" s="25" t="s">
        <v>39</v>
      </c>
      <c r="V124" s="25" t="s">
        <v>39</v>
      </c>
      <c r="W124" s="25" t="s">
        <v>39</v>
      </c>
      <c r="X124" s="25" t="s">
        <v>39</v>
      </c>
      <c r="Y124" s="25" t="s">
        <v>38</v>
      </c>
      <c r="Z124" s="17" t="s">
        <v>38</v>
      </c>
      <c r="AA124" s="15" t="s">
        <v>39</v>
      </c>
      <c r="AB124" s="25" t="s">
        <v>39</v>
      </c>
      <c r="AC124" s="25" t="s">
        <v>39</v>
      </c>
      <c r="AD124" s="25" t="s">
        <v>39</v>
      </c>
      <c r="AE124" s="25" t="s">
        <v>39</v>
      </c>
      <c r="AF124" s="25" t="s">
        <v>39</v>
      </c>
      <c r="AG124" s="25" t="s">
        <v>39</v>
      </c>
      <c r="AH124" s="25" t="s">
        <v>38</v>
      </c>
    </row>
    <row r="125" spans="2:34" x14ac:dyDescent="0.3">
      <c r="B125" s="10" t="s">
        <v>10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18">
        <v>0</v>
      </c>
      <c r="K125" s="19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18">
        <v>0</v>
      </c>
      <c r="S125" s="19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18">
        <v>0</v>
      </c>
      <c r="AA125" s="19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</row>
    <row r="126" spans="2:34" ht="15" customHeight="1" x14ac:dyDescent="0.3">
      <c r="B126" s="10" t="s">
        <v>9</v>
      </c>
      <c r="C126" s="20" t="s">
        <v>37</v>
      </c>
      <c r="D126" s="20" t="s">
        <v>37</v>
      </c>
      <c r="E126" s="20" t="s">
        <v>37</v>
      </c>
      <c r="F126" s="20" t="s">
        <v>37</v>
      </c>
      <c r="G126" s="20" t="s">
        <v>37</v>
      </c>
      <c r="H126" s="20" t="s">
        <v>37</v>
      </c>
      <c r="I126" s="20" t="s">
        <v>37</v>
      </c>
      <c r="J126" s="21" t="s">
        <v>37</v>
      </c>
      <c r="K126" s="23" t="s">
        <v>37</v>
      </c>
      <c r="L126" s="20" t="s">
        <v>37</v>
      </c>
      <c r="M126" s="20" t="s">
        <v>37</v>
      </c>
      <c r="N126" s="20" t="s">
        <v>37</v>
      </c>
      <c r="O126" s="20" t="s">
        <v>37</v>
      </c>
      <c r="P126" s="20" t="s">
        <v>37</v>
      </c>
      <c r="Q126" s="20" t="s">
        <v>37</v>
      </c>
      <c r="R126" s="21" t="s">
        <v>234</v>
      </c>
      <c r="S126" s="23" t="s">
        <v>37</v>
      </c>
      <c r="T126" s="20" t="s">
        <v>37</v>
      </c>
      <c r="U126" s="20" t="s">
        <v>37</v>
      </c>
      <c r="V126" s="20" t="s">
        <v>37</v>
      </c>
      <c r="W126" s="20" t="s">
        <v>37</v>
      </c>
      <c r="X126" s="20" t="s">
        <v>37</v>
      </c>
      <c r="Y126" s="20" t="s">
        <v>235</v>
      </c>
      <c r="Z126" s="21" t="s">
        <v>236</v>
      </c>
      <c r="AA126" s="23" t="s">
        <v>37</v>
      </c>
      <c r="AB126" s="20" t="s">
        <v>37</v>
      </c>
      <c r="AC126" s="20" t="s">
        <v>37</v>
      </c>
      <c r="AD126" s="20" t="s">
        <v>37</v>
      </c>
      <c r="AE126" s="20" t="s">
        <v>37</v>
      </c>
      <c r="AF126" s="20" t="s">
        <v>37</v>
      </c>
      <c r="AG126" s="20" t="s">
        <v>37</v>
      </c>
      <c r="AH126" s="25" t="s">
        <v>237</v>
      </c>
    </row>
    <row r="128" spans="2:34" x14ac:dyDescent="0.3">
      <c r="B128" s="10" t="s">
        <v>36</v>
      </c>
      <c r="C128" s="41" t="s">
        <v>183</v>
      </c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2:34" x14ac:dyDescent="0.3">
      <c r="B129" s="10" t="s">
        <v>73</v>
      </c>
      <c r="C129" s="40" t="str">
        <f>CONCATENATE("0x",DEC2HEX(HEX2DEC(RIGHT(C122,2))+1,2))</f>
        <v>0x12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2:34" x14ac:dyDescent="0.3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6" t="s">
        <v>28</v>
      </c>
      <c r="K130" s="14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6" t="s">
        <v>20</v>
      </c>
      <c r="S130" s="14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6" t="s">
        <v>12</v>
      </c>
      <c r="AA130" s="14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3">
      <c r="B131" s="10" t="s">
        <v>11</v>
      </c>
      <c r="C131" s="25" t="s">
        <v>39</v>
      </c>
      <c r="D131" s="25" t="s">
        <v>39</v>
      </c>
      <c r="E131" s="25" t="s">
        <v>39</v>
      </c>
      <c r="F131" s="25" t="s">
        <v>39</v>
      </c>
      <c r="G131" s="25" t="s">
        <v>39</v>
      </c>
      <c r="H131" s="25" t="s">
        <v>39</v>
      </c>
      <c r="I131" s="25" t="s">
        <v>39</v>
      </c>
      <c r="J131" s="17" t="s">
        <v>39</v>
      </c>
      <c r="K131" s="15" t="s">
        <v>39</v>
      </c>
      <c r="L131" s="25" t="s">
        <v>39</v>
      </c>
      <c r="M131" s="25" t="s">
        <v>39</v>
      </c>
      <c r="N131" s="25" t="s">
        <v>39</v>
      </c>
      <c r="O131" s="25" t="s">
        <v>39</v>
      </c>
      <c r="P131" s="25" t="s">
        <v>39</v>
      </c>
      <c r="Q131" s="25" t="s">
        <v>39</v>
      </c>
      <c r="R131" s="17" t="s">
        <v>39</v>
      </c>
      <c r="S131" s="15" t="s">
        <v>39</v>
      </c>
      <c r="T131" s="25" t="s">
        <v>39</v>
      </c>
      <c r="U131" s="25" t="s">
        <v>39</v>
      </c>
      <c r="V131" s="25" t="s">
        <v>39</v>
      </c>
      <c r="W131" s="25" t="s">
        <v>39</v>
      </c>
      <c r="X131" s="25" t="s">
        <v>39</v>
      </c>
      <c r="Y131" s="25" t="s">
        <v>39</v>
      </c>
      <c r="Z131" s="17" t="s">
        <v>39</v>
      </c>
      <c r="AA131" s="15" t="s">
        <v>39</v>
      </c>
      <c r="AB131" s="25" t="s">
        <v>39</v>
      </c>
      <c r="AC131" s="25" t="s">
        <v>39</v>
      </c>
      <c r="AD131" s="25" t="s">
        <v>39</v>
      </c>
      <c r="AE131" s="25" t="s">
        <v>39</v>
      </c>
      <c r="AF131" s="25" t="s">
        <v>39</v>
      </c>
      <c r="AG131" s="25" t="s">
        <v>39</v>
      </c>
      <c r="AH131" s="25" t="s">
        <v>39</v>
      </c>
    </row>
    <row r="132" spans="2:34" x14ac:dyDescent="0.3">
      <c r="B132" s="10" t="s">
        <v>10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18">
        <v>0</v>
      </c>
      <c r="K132" s="19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18">
        <v>0</v>
      </c>
      <c r="S132" s="19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18">
        <v>0</v>
      </c>
      <c r="AA132" s="19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</row>
    <row r="133" spans="2:34" ht="15" customHeight="1" x14ac:dyDescent="0.3">
      <c r="B133" s="10" t="s">
        <v>9</v>
      </c>
      <c r="C133" s="20" t="s">
        <v>37</v>
      </c>
      <c r="D133" s="20" t="s">
        <v>37</v>
      </c>
      <c r="E133" s="20" t="s">
        <v>37</v>
      </c>
      <c r="F133" s="20" t="s">
        <v>37</v>
      </c>
      <c r="G133" s="20" t="s">
        <v>37</v>
      </c>
      <c r="H133" s="20" t="s">
        <v>37</v>
      </c>
      <c r="I133" s="20" t="s">
        <v>37</v>
      </c>
      <c r="J133" s="21" t="s">
        <v>37</v>
      </c>
      <c r="K133" s="23" t="s">
        <v>37</v>
      </c>
      <c r="L133" s="20" t="s">
        <v>37</v>
      </c>
      <c r="M133" s="20" t="s">
        <v>37</v>
      </c>
      <c r="N133" s="20" t="s">
        <v>37</v>
      </c>
      <c r="O133" s="20" t="s">
        <v>37</v>
      </c>
      <c r="P133" s="20" t="s">
        <v>37</v>
      </c>
      <c r="Q133" s="20" t="s">
        <v>37</v>
      </c>
      <c r="R133" s="21" t="s">
        <v>37</v>
      </c>
      <c r="S133" s="23" t="s">
        <v>37</v>
      </c>
      <c r="T133" s="20" t="s">
        <v>37</v>
      </c>
      <c r="U133" s="20" t="s">
        <v>37</v>
      </c>
      <c r="V133" s="20" t="s">
        <v>37</v>
      </c>
      <c r="W133" s="20" t="s">
        <v>37</v>
      </c>
      <c r="X133" s="20" t="s">
        <v>37</v>
      </c>
      <c r="Y133" s="20" t="s">
        <v>37</v>
      </c>
      <c r="Z133" s="21" t="s">
        <v>238</v>
      </c>
      <c r="AA133" s="23" t="s">
        <v>37</v>
      </c>
      <c r="AB133" s="20" t="s">
        <v>37</v>
      </c>
      <c r="AC133" s="20" t="s">
        <v>37</v>
      </c>
      <c r="AD133" s="20" t="s">
        <v>37</v>
      </c>
      <c r="AE133" s="20" t="s">
        <v>37</v>
      </c>
      <c r="AF133" s="20" t="s">
        <v>37</v>
      </c>
      <c r="AG133" s="20" t="s">
        <v>37</v>
      </c>
      <c r="AH133" s="25" t="s">
        <v>240</v>
      </c>
    </row>
    <row r="135" spans="2:34" x14ac:dyDescent="0.3">
      <c r="B135" s="10" t="s">
        <v>36</v>
      </c>
      <c r="C135" s="41" t="s">
        <v>184</v>
      </c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2:34" x14ac:dyDescent="0.3">
      <c r="B136" s="10" t="s">
        <v>73</v>
      </c>
      <c r="C136" s="40" t="str">
        <f>CONCATENATE("0x",DEC2HEX(HEX2DEC(RIGHT(C129,2))+1,2))</f>
        <v>0x13</v>
      </c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2:34" x14ac:dyDescent="0.3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6" t="s">
        <v>28</v>
      </c>
      <c r="K137" s="14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6" t="s">
        <v>20</v>
      </c>
      <c r="S137" s="14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6" t="s">
        <v>12</v>
      </c>
      <c r="AA137" s="14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3">
      <c r="B138" s="10" t="s">
        <v>11</v>
      </c>
      <c r="C138" s="25" t="s">
        <v>39</v>
      </c>
      <c r="D138" s="25" t="s">
        <v>39</v>
      </c>
      <c r="E138" s="25" t="s">
        <v>39</v>
      </c>
      <c r="F138" s="25" t="s">
        <v>39</v>
      </c>
      <c r="G138" s="25" t="s">
        <v>39</v>
      </c>
      <c r="H138" s="25" t="s">
        <v>39</v>
      </c>
      <c r="I138" s="25" t="s">
        <v>39</v>
      </c>
      <c r="J138" s="17" t="s">
        <v>39</v>
      </c>
      <c r="K138" s="15" t="s">
        <v>39</v>
      </c>
      <c r="L138" s="25" t="s">
        <v>39</v>
      </c>
      <c r="M138" s="25" t="s">
        <v>39</v>
      </c>
      <c r="N138" s="25" t="s">
        <v>39</v>
      </c>
      <c r="O138" s="25" t="s">
        <v>39</v>
      </c>
      <c r="P138" s="25" t="s">
        <v>39</v>
      </c>
      <c r="Q138" s="25" t="s">
        <v>39</v>
      </c>
      <c r="R138" s="17" t="s">
        <v>39</v>
      </c>
      <c r="S138" s="15" t="s">
        <v>39</v>
      </c>
      <c r="T138" s="25" t="s">
        <v>39</v>
      </c>
      <c r="U138" s="25" t="s">
        <v>39</v>
      </c>
      <c r="V138" s="25" t="s">
        <v>39</v>
      </c>
      <c r="W138" s="25" t="s">
        <v>39</v>
      </c>
      <c r="X138" s="25" t="s">
        <v>39</v>
      </c>
      <c r="Y138" s="25" t="s">
        <v>39</v>
      </c>
      <c r="Z138" s="17" t="s">
        <v>38</v>
      </c>
      <c r="AA138" s="15" t="s">
        <v>39</v>
      </c>
      <c r="AB138" s="25" t="s">
        <v>39</v>
      </c>
      <c r="AC138" s="25" t="s">
        <v>39</v>
      </c>
      <c r="AD138" s="25" t="s">
        <v>39</v>
      </c>
      <c r="AE138" s="25" t="s">
        <v>39</v>
      </c>
      <c r="AF138" s="25" t="s">
        <v>39</v>
      </c>
      <c r="AG138" s="25" t="s">
        <v>39</v>
      </c>
      <c r="AH138" s="25" t="s">
        <v>38</v>
      </c>
    </row>
    <row r="139" spans="2:34" x14ac:dyDescent="0.3">
      <c r="B139" s="10" t="s">
        <v>10</v>
      </c>
      <c r="C139" s="24">
        <v>0</v>
      </c>
      <c r="D139" s="24">
        <v>0</v>
      </c>
      <c r="E139" s="24">
        <v>0</v>
      </c>
      <c r="F139" s="24">
        <v>0</v>
      </c>
      <c r="G139" s="24">
        <v>0</v>
      </c>
      <c r="H139" s="24">
        <v>0</v>
      </c>
      <c r="I139" s="24">
        <v>0</v>
      </c>
      <c r="J139" s="18">
        <v>0</v>
      </c>
      <c r="K139" s="19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18">
        <v>0</v>
      </c>
      <c r="S139" s="19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18">
        <v>0</v>
      </c>
      <c r="AA139" s="19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</row>
    <row r="140" spans="2:34" ht="15" customHeight="1" x14ac:dyDescent="0.3">
      <c r="B140" s="10" t="s">
        <v>9</v>
      </c>
      <c r="C140" s="20" t="s">
        <v>37</v>
      </c>
      <c r="D140" s="20" t="s">
        <v>37</v>
      </c>
      <c r="E140" s="20" t="s">
        <v>37</v>
      </c>
      <c r="F140" s="20" t="s">
        <v>37</v>
      </c>
      <c r="G140" s="20" t="s">
        <v>37</v>
      </c>
      <c r="H140" s="20" t="s">
        <v>37</v>
      </c>
      <c r="I140" s="20" t="s">
        <v>37</v>
      </c>
      <c r="J140" s="21" t="s">
        <v>37</v>
      </c>
      <c r="K140" s="23" t="s">
        <v>37</v>
      </c>
      <c r="L140" s="20" t="s">
        <v>37</v>
      </c>
      <c r="M140" s="20" t="s">
        <v>37</v>
      </c>
      <c r="N140" s="20" t="s">
        <v>37</v>
      </c>
      <c r="O140" s="20" t="s">
        <v>37</v>
      </c>
      <c r="P140" s="20" t="s">
        <v>37</v>
      </c>
      <c r="Q140" s="20" t="s">
        <v>37</v>
      </c>
      <c r="R140" s="21" t="s">
        <v>37</v>
      </c>
      <c r="S140" s="23" t="s">
        <v>37</v>
      </c>
      <c r="T140" s="20" t="s">
        <v>37</v>
      </c>
      <c r="U140" s="20" t="s">
        <v>37</v>
      </c>
      <c r="V140" s="20" t="s">
        <v>37</v>
      </c>
      <c r="W140" s="20" t="s">
        <v>37</v>
      </c>
      <c r="X140" s="20" t="s">
        <v>37</v>
      </c>
      <c r="Y140" s="20" t="s">
        <v>37</v>
      </c>
      <c r="Z140" s="21" t="s">
        <v>239</v>
      </c>
      <c r="AA140" s="23" t="s">
        <v>37</v>
      </c>
      <c r="AB140" s="20" t="s">
        <v>37</v>
      </c>
      <c r="AC140" s="20" t="s">
        <v>37</v>
      </c>
      <c r="AD140" s="20" t="s">
        <v>37</v>
      </c>
      <c r="AE140" s="20" t="s">
        <v>37</v>
      </c>
      <c r="AF140" s="20" t="s">
        <v>37</v>
      </c>
      <c r="AG140" s="20" t="s">
        <v>37</v>
      </c>
      <c r="AH140" s="25" t="s">
        <v>241</v>
      </c>
    </row>
  </sheetData>
  <mergeCells count="103">
    <mergeCell ref="S104:AH104"/>
    <mergeCell ref="S111:AH111"/>
    <mergeCell ref="S118:AH118"/>
    <mergeCell ref="C96:R96"/>
    <mergeCell ref="S96:AH96"/>
    <mergeCell ref="S103:AH103"/>
    <mergeCell ref="S110:AH110"/>
    <mergeCell ref="S117:AH117"/>
    <mergeCell ref="C17:AH17"/>
    <mergeCell ref="S84:Z84"/>
    <mergeCell ref="S83:Z83"/>
    <mergeCell ref="AA84:AH84"/>
    <mergeCell ref="AA83:AH83"/>
    <mergeCell ref="S76:AH76"/>
    <mergeCell ref="S82:Z82"/>
    <mergeCell ref="AA82:AH82"/>
    <mergeCell ref="C47:AH47"/>
    <mergeCell ref="C54:AH54"/>
    <mergeCell ref="C61:R61"/>
    <mergeCell ref="S61:AH61"/>
    <mergeCell ref="C68:R68"/>
    <mergeCell ref="S68:AH68"/>
    <mergeCell ref="C49:AH49"/>
    <mergeCell ref="C66:AH66"/>
    <mergeCell ref="C48:AH48"/>
    <mergeCell ref="C136:AH136"/>
    <mergeCell ref="C121:AH121"/>
    <mergeCell ref="C122:AH122"/>
    <mergeCell ref="C128:AH128"/>
    <mergeCell ref="C129:AH129"/>
    <mergeCell ref="C135:AH135"/>
    <mergeCell ref="C107:AH107"/>
    <mergeCell ref="C108:AH108"/>
    <mergeCell ref="C114:AH114"/>
    <mergeCell ref="C115:AH115"/>
    <mergeCell ref="S105:AH105"/>
    <mergeCell ref="S112:AH112"/>
    <mergeCell ref="C86:AH86"/>
    <mergeCell ref="C87:AH87"/>
    <mergeCell ref="C93:AH93"/>
    <mergeCell ref="C101:AH101"/>
    <mergeCell ref="S119:AH119"/>
    <mergeCell ref="S91:AH91"/>
    <mergeCell ref="C91:R91"/>
    <mergeCell ref="S90:AH90"/>
    <mergeCell ref="C90:R90"/>
    <mergeCell ref="C97:R97"/>
    <mergeCell ref="S97:AH97"/>
    <mergeCell ref="C79:AH79"/>
    <mergeCell ref="C80:AH80"/>
    <mergeCell ref="C70:R70"/>
    <mergeCell ref="S70:AH70"/>
    <mergeCell ref="S77:AH77"/>
    <mergeCell ref="C94:AH94"/>
    <mergeCell ref="C100:AH100"/>
    <mergeCell ref="C98:R98"/>
    <mergeCell ref="S98:AH98"/>
    <mergeCell ref="S89:AH89"/>
    <mergeCell ref="C89:R89"/>
    <mergeCell ref="S69:AH69"/>
    <mergeCell ref="C69:R69"/>
    <mergeCell ref="S75:AH75"/>
    <mergeCell ref="C51:AH51"/>
    <mergeCell ref="C52:AH52"/>
    <mergeCell ref="C58:AH58"/>
    <mergeCell ref="C59:AH59"/>
    <mergeCell ref="C65:AH65"/>
    <mergeCell ref="S62:AH62"/>
    <mergeCell ref="C72:AH72"/>
    <mergeCell ref="C73:AH73"/>
    <mergeCell ref="C56:AH56"/>
    <mergeCell ref="C55:AH55"/>
    <mergeCell ref="C63:R63"/>
    <mergeCell ref="S63:AH63"/>
    <mergeCell ref="C62:R62"/>
    <mergeCell ref="C45:AH45"/>
    <mergeCell ref="C23:AH23"/>
    <mergeCell ref="C24:AH24"/>
    <mergeCell ref="C30:AH30"/>
    <mergeCell ref="C31:AH31"/>
    <mergeCell ref="C37:AH37"/>
    <mergeCell ref="C38:AH38"/>
    <mergeCell ref="C44:AH44"/>
    <mergeCell ref="AA33:AH33"/>
    <mergeCell ref="S33:Z33"/>
    <mergeCell ref="S35:Z35"/>
    <mergeCell ref="S34:Z34"/>
    <mergeCell ref="AA35:AH35"/>
    <mergeCell ref="AA34:AH34"/>
    <mergeCell ref="C2:AH2"/>
    <mergeCell ref="C3:AH3"/>
    <mergeCell ref="C9:AH9"/>
    <mergeCell ref="C10:AH10"/>
    <mergeCell ref="C16:AH16"/>
    <mergeCell ref="AA12:AB12"/>
    <mergeCell ref="AC12:AH12"/>
    <mergeCell ref="AA14:AB14"/>
    <mergeCell ref="AC14:AH14"/>
    <mergeCell ref="AA13:AB13"/>
    <mergeCell ref="AC13:AH13"/>
    <mergeCell ref="C7:J7"/>
    <mergeCell ref="C5:J5"/>
    <mergeCell ref="C6:J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83"/>
  <sheetViews>
    <sheetView topLeftCell="D1" workbookViewId="0">
      <selection activeCell="G38" sqref="G38"/>
    </sheetView>
  </sheetViews>
  <sheetFormatPr defaultRowHeight="14.4" x14ac:dyDescent="0.3"/>
  <cols>
    <col min="1" max="1" width="5.44140625" customWidth="1"/>
    <col min="2" max="3" width="17.88671875" style="32" customWidth="1"/>
    <col min="4" max="4" width="26.44140625" style="32" bestFit="1" customWidth="1"/>
    <col min="5" max="5" width="43.33203125" style="32" bestFit="1" customWidth="1"/>
    <col min="6" max="7" width="20.109375" customWidth="1"/>
    <col min="8" max="8" width="20.5546875" customWidth="1"/>
    <col min="9" max="10" width="21.44140625" customWidth="1"/>
    <col min="11" max="11" width="9.44140625" customWidth="1"/>
    <col min="12" max="12" width="9.33203125" customWidth="1"/>
  </cols>
  <sheetData>
    <row r="1" spans="1:12" x14ac:dyDescent="0.3">
      <c r="A1" s="1"/>
    </row>
    <row r="2" spans="1:12" x14ac:dyDescent="0.3">
      <c r="B2" s="8" t="s">
        <v>0</v>
      </c>
      <c r="C2" s="8" t="s">
        <v>78</v>
      </c>
      <c r="D2" s="8" t="s">
        <v>36</v>
      </c>
      <c r="E2" s="8" t="s">
        <v>40</v>
      </c>
      <c r="F2" s="8" t="s">
        <v>10</v>
      </c>
      <c r="G2" s="8" t="s">
        <v>77</v>
      </c>
      <c r="H2" s="8" t="s">
        <v>74</v>
      </c>
      <c r="I2" s="8" t="s">
        <v>75</v>
      </c>
      <c r="J2" s="8" t="s">
        <v>76</v>
      </c>
      <c r="K2" s="8" t="s">
        <v>68</v>
      </c>
      <c r="L2" s="8" t="s">
        <v>11</v>
      </c>
    </row>
    <row r="3" spans="1:12" x14ac:dyDescent="0.3">
      <c r="B3" s="57" t="str">
        <f>'AVS COMM Registers'!C3</f>
        <v>0x00</v>
      </c>
      <c r="C3" s="57" t="str">
        <f>CONCATENATE("x""",RIGHT(B3,LEN(B3)-2),"""")</f>
        <v>x"00"</v>
      </c>
      <c r="D3" s="57" t="str">
        <f>'AVS COMM Registers'!C2</f>
        <v>spw_link_config_status_reg</v>
      </c>
      <c r="E3" s="26" t="str">
        <f>'AVS COMM Registers'!AH7</f>
        <v>spw_lnkcfg_disconnect</v>
      </c>
      <c r="F3" s="26">
        <f>'AVS COMM Registers'!AH6</f>
        <v>0</v>
      </c>
      <c r="G3" s="26" t="str">
        <f>IF(F3="-","-",IF(MID(F3,2,1)="x",CONCATENATE("x""",RIGHT(F3,LEN(F3)-2),""""),IF(MID(F3,2,1)="b",CONCATENATE("""",RIGHT(F3,LEN(F3)-2),""""),IF(I3="-",CONCATENATE("'",F3,"'"),CONCATENATE("(others =&gt; '",F3,"')")))))</f>
        <v>'0'</v>
      </c>
      <c r="H3" s="26" t="str">
        <f>'AVS COMM Registers'!AH4</f>
        <v>Bit 0</v>
      </c>
      <c r="I3" s="26" t="s">
        <v>37</v>
      </c>
      <c r="J3" s="26" t="str">
        <f>IF(I3="-",RIGHT(H3,LEN(H3)-4),CONCATENATE(RIGHT(H3,LEN(H3)-4), " downto ", RIGHT(I3,LEN(I3)-4)))</f>
        <v>0</v>
      </c>
      <c r="K3" s="26">
        <f>IF(E3="-","-",IF(I3="-",1,VALUE(RIGHT(H3,LEN(H3)-4))-VALUE(RIGHT(I3,LEN(I3)-4))+1))</f>
        <v>1</v>
      </c>
      <c r="L3" s="26" t="str">
        <f>'AVS COMM Registers'!AH5</f>
        <v>R/W</v>
      </c>
    </row>
    <row r="4" spans="1:12" x14ac:dyDescent="0.3">
      <c r="B4" s="58"/>
      <c r="C4" s="58" t="e">
        <f t="shared" ref="C4:C65" si="0">CONCATENATE("x""",RIGHT(B4,LEN(B4)-2),"""")</f>
        <v>#VALUE!</v>
      </c>
      <c r="D4" s="58"/>
      <c r="E4" s="26" t="str">
        <f>'AVS COMM Registers'!AG7</f>
        <v>spw_lnkcfg_linkstart</v>
      </c>
      <c r="F4" s="26">
        <f>'AVS COMM Registers'!AG6</f>
        <v>0</v>
      </c>
      <c r="G4" s="26" t="str">
        <f t="shared" ref="G3:G80" si="1">IF(F4="-","-",IF(MID(F4,2,1)="x",CONCATENATE("x""",RIGHT(F4,LEN(F4)-2),""""),IF(MID(F4,2,1)="b",CONCATENATE("""",RIGHT(F4,LEN(F4)-2),""""),IF(I4="-",CONCATENATE("'",F4,"'"),CONCATENATE("(others =&gt; '",F4,"')")))))</f>
        <v>'0'</v>
      </c>
      <c r="H4" s="26" t="str">
        <f>'AVS COMM Registers'!AG4</f>
        <v>Bit 1</v>
      </c>
      <c r="I4" s="26" t="s">
        <v>37</v>
      </c>
      <c r="J4" s="26" t="str">
        <f>IF(I4="-",RIGHT(H4,LEN(H4)-4),CONCATENATE(RIGHT(H4,LEN(H4)-4), " downto ", RIGHT(I4,LEN(I4)-4)))</f>
        <v>1</v>
      </c>
      <c r="K4" s="26">
        <f t="shared" ref="K4:K50" si="2">IF(E4="-","-",IF(I4="-",1,VALUE(RIGHT(H4,LEN(H4)-4))-VALUE(RIGHT(I4,LEN(I4)-4))+1))</f>
        <v>1</v>
      </c>
      <c r="L4" s="26" t="str">
        <f>'AVS COMM Registers'!AG5</f>
        <v>R/W</v>
      </c>
    </row>
    <row r="5" spans="1:12" x14ac:dyDescent="0.3">
      <c r="B5" s="58"/>
      <c r="C5" s="58" t="e">
        <f t="shared" si="0"/>
        <v>#VALUE!</v>
      </c>
      <c r="D5" s="58"/>
      <c r="E5" s="26" t="str">
        <f>'AVS COMM Registers'!AF7</f>
        <v>spw_lnkcfg_autostart</v>
      </c>
      <c r="F5" s="26">
        <f>'AVS COMM Registers'!AF6</f>
        <v>0</v>
      </c>
      <c r="G5" s="26" t="str">
        <f t="shared" si="1"/>
        <v>'0'</v>
      </c>
      <c r="H5" s="26" t="str">
        <f>'AVS COMM Registers'!AF4</f>
        <v>Bit 2</v>
      </c>
      <c r="I5" s="26" t="s">
        <v>37</v>
      </c>
      <c r="J5" s="26" t="str">
        <f t="shared" ref="J5:J68" si="3">IF(I5="-",RIGHT(H5,LEN(H5)-4),CONCATENATE(RIGHT(H5,LEN(H5)-4), " downto ", RIGHT(I5,LEN(I5)-4)))</f>
        <v>2</v>
      </c>
      <c r="K5" s="26">
        <f t="shared" si="2"/>
        <v>1</v>
      </c>
      <c r="L5" s="26" t="str">
        <f>'AVS COMM Registers'!AF5</f>
        <v>R/W</v>
      </c>
    </row>
    <row r="6" spans="1:12" x14ac:dyDescent="0.3">
      <c r="B6" s="58"/>
      <c r="C6" s="58"/>
      <c r="D6" s="58"/>
      <c r="E6" s="26" t="s">
        <v>37</v>
      </c>
      <c r="F6" s="26">
        <v>0</v>
      </c>
      <c r="G6" s="26" t="str">
        <f t="shared" si="1"/>
        <v>(others =&gt; '0')</v>
      </c>
      <c r="H6" s="26" t="str">
        <f>'AVS COMM Registers'!AA4</f>
        <v>Bit 7</v>
      </c>
      <c r="I6" s="26" t="str">
        <f>'AVS COMM Registers'!AE4</f>
        <v>Bit 3</v>
      </c>
      <c r="J6" s="26" t="str">
        <f t="shared" si="3"/>
        <v>7 downto 3</v>
      </c>
      <c r="K6" s="26" t="str">
        <f>IF(E6="-","-",IF(I6="-",1,VALUE(RIGHT(H6,LEN(H6)-4))-VALUE(RIGHT(I6,LEN(I6)-4))+1))</f>
        <v>-</v>
      </c>
      <c r="L6" s="26" t="s">
        <v>37</v>
      </c>
    </row>
    <row r="7" spans="1:12" x14ac:dyDescent="0.3">
      <c r="B7" s="58"/>
      <c r="C7" s="58" t="e">
        <f t="shared" si="0"/>
        <v>#VALUE!</v>
      </c>
      <c r="D7" s="58"/>
      <c r="E7" s="26" t="str">
        <f>'AVS COMM Registers'!Z7</f>
        <v>spw_link_running</v>
      </c>
      <c r="F7" s="26" t="str">
        <f>'AVS COMM Registers'!Z6</f>
        <v>-</v>
      </c>
      <c r="G7" s="26" t="str">
        <f t="shared" si="1"/>
        <v>-</v>
      </c>
      <c r="H7" s="26" t="str">
        <f>'AVS COMM Registers'!Z4</f>
        <v>Bit 8</v>
      </c>
      <c r="I7" s="26" t="s">
        <v>37</v>
      </c>
      <c r="J7" s="26" t="str">
        <f t="shared" si="3"/>
        <v>8</v>
      </c>
      <c r="K7" s="26">
        <f t="shared" si="2"/>
        <v>1</v>
      </c>
      <c r="L7" s="26" t="str">
        <f>'AVS COMM Registers'!Z5</f>
        <v>R</v>
      </c>
    </row>
    <row r="8" spans="1:12" x14ac:dyDescent="0.3">
      <c r="B8" s="58"/>
      <c r="C8" s="58" t="e">
        <f t="shared" si="0"/>
        <v>#VALUE!</v>
      </c>
      <c r="D8" s="58"/>
      <c r="E8" s="26" t="str">
        <f>'AVS COMM Registers'!Y7</f>
        <v>spw_link_connecting</v>
      </c>
      <c r="F8" s="26" t="str">
        <f>'AVS COMM Registers'!Y6</f>
        <v>-</v>
      </c>
      <c r="G8" s="26" t="str">
        <f t="shared" si="1"/>
        <v>-</v>
      </c>
      <c r="H8" s="26" t="str">
        <f>'AVS COMM Registers'!Y4</f>
        <v>Bit 9</v>
      </c>
      <c r="I8" s="26" t="s">
        <v>37</v>
      </c>
      <c r="J8" s="26" t="str">
        <f t="shared" si="3"/>
        <v>9</v>
      </c>
      <c r="K8" s="26">
        <f t="shared" si="2"/>
        <v>1</v>
      </c>
      <c r="L8" s="26" t="str">
        <f>'AVS COMM Registers'!Y5</f>
        <v>R</v>
      </c>
    </row>
    <row r="9" spans="1:12" x14ac:dyDescent="0.3">
      <c r="B9" s="58"/>
      <c r="C9" s="58" t="e">
        <f t="shared" si="0"/>
        <v>#VALUE!</v>
      </c>
      <c r="D9" s="58"/>
      <c r="E9" s="26" t="str">
        <f>'AVS COMM Registers'!X7</f>
        <v>spw_link_started</v>
      </c>
      <c r="F9" s="26" t="str">
        <f>'AVS COMM Registers'!X6</f>
        <v>-</v>
      </c>
      <c r="G9" s="26" t="str">
        <f t="shared" si="1"/>
        <v>-</v>
      </c>
      <c r="H9" s="26" t="str">
        <f>'AVS COMM Registers'!X4</f>
        <v>Bit 10</v>
      </c>
      <c r="I9" s="26" t="s">
        <v>37</v>
      </c>
      <c r="J9" s="26" t="str">
        <f t="shared" si="3"/>
        <v>10</v>
      </c>
      <c r="K9" s="26">
        <f t="shared" si="2"/>
        <v>1</v>
      </c>
      <c r="L9" s="26" t="str">
        <f>'AVS COMM Registers'!X5</f>
        <v>R</v>
      </c>
    </row>
    <row r="10" spans="1:12" x14ac:dyDescent="0.3">
      <c r="B10" s="58"/>
      <c r="C10" s="58"/>
      <c r="D10" s="58"/>
      <c r="E10" s="26" t="s">
        <v>37</v>
      </c>
      <c r="F10" s="26">
        <v>0</v>
      </c>
      <c r="G10" s="26" t="str">
        <f t="shared" ref="G10" si="4">IF(F10="-","-",IF(MID(F10,2,1)="x",CONCATENATE("x""",RIGHT(F10,LEN(F10)-2),""""),IF(MID(F10,2,1)="b",CONCATENATE("""",RIGHT(F10,LEN(F10)-2),""""),IF(I10="-",CONCATENATE("'",F10,"'"),CONCATENATE("(others =&gt; '",F10,"')")))))</f>
        <v>(others =&gt; '0')</v>
      </c>
      <c r="H10" s="26" t="str">
        <f>'AVS COMM Registers'!S4</f>
        <v>Bit 15</v>
      </c>
      <c r="I10" s="26" t="str">
        <f>'AVS COMM Registers'!W4</f>
        <v>Bit 11</v>
      </c>
      <c r="J10" s="26" t="str">
        <f t="shared" si="3"/>
        <v>15 downto 11</v>
      </c>
      <c r="K10" s="26" t="str">
        <f>IF(E10="-","-",IF(I10="-",1,VALUE(RIGHT(H10,LEN(H10)-4))-VALUE(RIGHT(I10,LEN(I10)-4))+1))</f>
        <v>-</v>
      </c>
      <c r="L10" s="26" t="s">
        <v>37</v>
      </c>
    </row>
    <row r="11" spans="1:12" x14ac:dyDescent="0.3">
      <c r="B11" s="58"/>
      <c r="C11" s="58" t="e">
        <f t="shared" si="0"/>
        <v>#VALUE!</v>
      </c>
      <c r="D11" s="58"/>
      <c r="E11" s="26" t="str">
        <f>'AVS COMM Registers'!R7</f>
        <v>spw_err_disconnect</v>
      </c>
      <c r="F11" s="26" t="str">
        <f>'AVS COMM Registers'!R6</f>
        <v>-</v>
      </c>
      <c r="G11" s="26" t="str">
        <f t="shared" si="1"/>
        <v>-</v>
      </c>
      <c r="H11" s="26" t="str">
        <f>'AVS COMM Registers'!R4</f>
        <v>Bit 16</v>
      </c>
      <c r="I11" s="26" t="s">
        <v>37</v>
      </c>
      <c r="J11" s="26" t="str">
        <f t="shared" si="3"/>
        <v>16</v>
      </c>
      <c r="K11" s="26">
        <f t="shared" si="2"/>
        <v>1</v>
      </c>
      <c r="L11" s="26" t="str">
        <f>'AVS COMM Registers'!R5</f>
        <v>R</v>
      </c>
    </row>
    <row r="12" spans="1:12" x14ac:dyDescent="0.3">
      <c r="B12" s="58"/>
      <c r="C12" s="58" t="e">
        <f t="shared" si="0"/>
        <v>#VALUE!</v>
      </c>
      <c r="D12" s="58"/>
      <c r="E12" s="26" t="str">
        <f>'AVS COMM Registers'!Q7</f>
        <v>spw_err_parity</v>
      </c>
      <c r="F12" s="26" t="str">
        <f>'AVS COMM Registers'!Q6</f>
        <v>-</v>
      </c>
      <c r="G12" s="26" t="str">
        <f t="shared" si="1"/>
        <v>-</v>
      </c>
      <c r="H12" s="26" t="str">
        <f>'AVS COMM Registers'!Q4</f>
        <v>Bit 17</v>
      </c>
      <c r="I12" s="26" t="s">
        <v>37</v>
      </c>
      <c r="J12" s="26" t="str">
        <f t="shared" si="3"/>
        <v>17</v>
      </c>
      <c r="K12" s="26">
        <f t="shared" si="2"/>
        <v>1</v>
      </c>
      <c r="L12" s="26" t="str">
        <f>'AVS COMM Registers'!Q5</f>
        <v>R</v>
      </c>
    </row>
    <row r="13" spans="1:12" x14ac:dyDescent="0.3">
      <c r="B13" s="58"/>
      <c r="C13" s="58" t="e">
        <f t="shared" si="0"/>
        <v>#VALUE!</v>
      </c>
      <c r="D13" s="58"/>
      <c r="E13" s="26" t="str">
        <f>'AVS COMM Registers'!P7</f>
        <v>spw_err_escape</v>
      </c>
      <c r="F13" s="26" t="str">
        <f>'AVS COMM Registers'!P6</f>
        <v>-</v>
      </c>
      <c r="G13" s="26" t="str">
        <f t="shared" si="1"/>
        <v>-</v>
      </c>
      <c r="H13" s="26" t="str">
        <f>'AVS COMM Registers'!P4</f>
        <v>Bit 18</v>
      </c>
      <c r="I13" s="26" t="s">
        <v>37</v>
      </c>
      <c r="J13" s="26" t="str">
        <f t="shared" si="3"/>
        <v>18</v>
      </c>
      <c r="K13" s="26">
        <f t="shared" si="2"/>
        <v>1</v>
      </c>
      <c r="L13" s="26" t="str">
        <f>'AVS COMM Registers'!P5</f>
        <v>R</v>
      </c>
    </row>
    <row r="14" spans="1:12" x14ac:dyDescent="0.3">
      <c r="B14" s="58"/>
      <c r="C14" s="58"/>
      <c r="D14" s="58"/>
      <c r="E14" s="26" t="str">
        <f>'AVS COMM Registers'!O7</f>
        <v>spw_err_credit</v>
      </c>
      <c r="F14" s="26" t="str">
        <f>'AVS COMM Registers'!O6</f>
        <v>-</v>
      </c>
      <c r="G14" s="26" t="str">
        <f>IF(F14="-","-",IF(MID(F14,2,1)="x",CONCATENATE("x""",RIGHT(F14,LEN(F14)-2),""""),IF(MID(F14,2,1)="b",CONCATENATE("""",RIGHT(F14,LEN(F14)-2),""""),IF(I14="-",CONCATENATE("'",F14,"'"),CONCATENATE("(others =&gt; '",F14,"')")))))</f>
        <v>-</v>
      </c>
      <c r="H14" s="26" t="str">
        <f>'AVS COMM Registers'!O4</f>
        <v>Bit 19</v>
      </c>
      <c r="I14" s="26" t="s">
        <v>37</v>
      </c>
      <c r="J14" s="26" t="str">
        <f t="shared" si="3"/>
        <v>19</v>
      </c>
      <c r="K14" s="26">
        <f>IF(E14="-","-",IF(I14="-",1,VALUE(RIGHT(H14,LEN(H14)-4))-VALUE(RIGHT(I14,LEN(I14)-4))+1))</f>
        <v>1</v>
      </c>
      <c r="L14" s="26" t="str">
        <f>'AVS COMM Registers'!O5</f>
        <v>R</v>
      </c>
    </row>
    <row r="15" spans="1:12" x14ac:dyDescent="0.3">
      <c r="B15" s="58"/>
      <c r="C15" s="58"/>
      <c r="D15" s="58"/>
      <c r="E15" s="26" t="s">
        <v>37</v>
      </c>
      <c r="F15" s="26">
        <v>0</v>
      </c>
      <c r="G15" s="26" t="str">
        <f t="shared" ref="G15:G16" si="5">IF(F15="-","-",IF(MID(F15,2,1)="x",CONCATENATE("x""",RIGHT(F15,LEN(F15)-2),""""),IF(MID(F15,2,1)="b",CONCATENATE("""",RIGHT(F15,LEN(F15)-2),""""),IF(I15="-",CONCATENATE("'",F15,"'"),CONCATENATE("(others =&gt; '",F15,"')")))))</f>
        <v>(others =&gt; '0')</v>
      </c>
      <c r="H15" s="26" t="str">
        <f>'AVS COMM Registers'!K4</f>
        <v>Bit 23</v>
      </c>
      <c r="I15" s="26" t="str">
        <f>'AVS COMM Registers'!N4</f>
        <v>Bit 20</v>
      </c>
      <c r="J15" s="26" t="str">
        <f t="shared" si="3"/>
        <v>23 downto 20</v>
      </c>
      <c r="K15" s="26" t="str">
        <f>IF(E15="-","-",IF(I15="-",1,VALUE(RIGHT(H15,LEN(H15)-4))-VALUE(RIGHT(I15,LEN(I15)-4))+1))</f>
        <v>-</v>
      </c>
      <c r="L15" s="26" t="s">
        <v>37</v>
      </c>
    </row>
    <row r="16" spans="1:12" x14ac:dyDescent="0.3">
      <c r="B16" s="59"/>
      <c r="C16" s="59" t="e">
        <f t="shared" si="0"/>
        <v>#VALUE!</v>
      </c>
      <c r="D16" s="59"/>
      <c r="E16" s="26" t="str">
        <f>'AVS COMM Registers'!C7</f>
        <v>spw_lnkcfg_txdivcnt</v>
      </c>
      <c r="F16" s="26" t="str">
        <f>'AVS COMM Registers'!C6</f>
        <v>0x01</v>
      </c>
      <c r="G16" s="26" t="str">
        <f t="shared" si="5"/>
        <v>x"01"</v>
      </c>
      <c r="H16" s="26" t="str">
        <f>'AVS COMM Registers'!C4</f>
        <v>Bit 31</v>
      </c>
      <c r="I16" s="26" t="str">
        <f>'AVS COMM Registers'!J4</f>
        <v>Bit 24</v>
      </c>
      <c r="J16" s="26" t="str">
        <f t="shared" si="3"/>
        <v>31 downto 24</v>
      </c>
      <c r="K16" s="26">
        <f>IF(E16="-","-",IF(I16="-",1,VALUE(RIGHT(H16,LEN(H16)-4))-VALUE(RIGHT(I16,LEN(I16)-4))+1))</f>
        <v>8</v>
      </c>
      <c r="L16" s="26" t="str">
        <f>'AVS COMM Registers'!C5</f>
        <v>R/W</v>
      </c>
    </row>
    <row r="17" spans="2:12" x14ac:dyDescent="0.3">
      <c r="B17" s="60" t="str">
        <f>'AVS COMM Registers'!C10</f>
        <v>0x01</v>
      </c>
      <c r="C17" s="60" t="str">
        <f t="shared" si="0"/>
        <v>x"01"</v>
      </c>
      <c r="D17" s="60" t="str">
        <f>'AVS COMM Registers'!C9</f>
        <v>spw_timecode_reg</v>
      </c>
      <c r="E17" s="26" t="str">
        <f>'AVS COMM Registers'!AC14</f>
        <v>timecode_time</v>
      </c>
      <c r="F17" s="26" t="str">
        <f>'AVS COMM Registers'!AC13</f>
        <v>-</v>
      </c>
      <c r="G17" s="26" t="str">
        <f t="shared" si="1"/>
        <v>-</v>
      </c>
      <c r="H17" s="26" t="str">
        <f>'AVS COMM Registers'!AC11</f>
        <v>Bit 5</v>
      </c>
      <c r="I17" s="26" t="str">
        <f>'AVS COMM Registers'!AH11</f>
        <v>Bit 0</v>
      </c>
      <c r="J17" s="26" t="str">
        <f t="shared" si="3"/>
        <v>5 downto 0</v>
      </c>
      <c r="K17" s="26">
        <f t="shared" si="2"/>
        <v>6</v>
      </c>
      <c r="L17" s="26" t="str">
        <f>'AVS COMM Registers'!AC12</f>
        <v>R</v>
      </c>
    </row>
    <row r="18" spans="2:12" x14ac:dyDescent="0.3">
      <c r="B18" s="61"/>
      <c r="C18" s="61" t="e">
        <f t="shared" si="0"/>
        <v>#VALUE!</v>
      </c>
      <c r="D18" s="61"/>
      <c r="E18" s="26" t="str">
        <f>'AVS COMM Registers'!AA14</f>
        <v>timecode_control</v>
      </c>
      <c r="F18" s="26" t="str">
        <f>'AVS COMM Registers'!AA13</f>
        <v>-</v>
      </c>
      <c r="G18" s="26" t="str">
        <f t="shared" si="1"/>
        <v>-</v>
      </c>
      <c r="H18" s="26" t="str">
        <f>'AVS COMM Registers'!AA11</f>
        <v>Bit 7</v>
      </c>
      <c r="I18" s="26" t="str">
        <f>'AVS COMM Registers'!AB11</f>
        <v>Bit 6</v>
      </c>
      <c r="J18" s="26" t="str">
        <f t="shared" si="3"/>
        <v>7 downto 6</v>
      </c>
      <c r="K18" s="26">
        <f t="shared" si="2"/>
        <v>2</v>
      </c>
      <c r="L18" s="26" t="str">
        <f>'AVS COMM Registers'!AA12</f>
        <v>R</v>
      </c>
    </row>
    <row r="19" spans="2:12" x14ac:dyDescent="0.3">
      <c r="B19" s="61"/>
      <c r="C19" s="61"/>
      <c r="D19" s="61"/>
      <c r="E19" s="26" t="str">
        <f>'AVS COMM Registers'!Z14</f>
        <v>timecode_clear</v>
      </c>
      <c r="F19" s="26">
        <f>'AVS COMM Registers'!Z13</f>
        <v>0</v>
      </c>
      <c r="G19" s="26" t="str">
        <f>IF(F19="-","-",IF(MID(F19,2,1)="x",CONCATENATE("x""",RIGHT(F19,LEN(F19)-2),""""),IF(MID(F19,2,1)="b",CONCATENATE("""",RIGHT(F19,LEN(F19)-2),""""),IF(I19="-",CONCATENATE("'",F19,"'"),CONCATENATE("(others =&gt; '",F19,"')")))))</f>
        <v>'0'</v>
      </c>
      <c r="H19" s="26" t="str">
        <f>'AVS COMM Registers'!Z11</f>
        <v>Bit 8</v>
      </c>
      <c r="I19" s="26" t="s">
        <v>37</v>
      </c>
      <c r="J19" s="26" t="str">
        <f t="shared" si="3"/>
        <v>8</v>
      </c>
      <c r="K19" s="26">
        <f>IF(E19="-","-",IF(I19="-",1,VALUE(RIGHT(H19,LEN(H19)-4))-VALUE(RIGHT(I19,LEN(I19)-4))+1))</f>
        <v>1</v>
      </c>
      <c r="L19" s="26" t="str">
        <f>'AVS COMM Registers'!Z12</f>
        <v>R/W</v>
      </c>
    </row>
    <row r="20" spans="2:12" x14ac:dyDescent="0.3">
      <c r="B20" s="62"/>
      <c r="C20" s="62" t="e">
        <f t="shared" si="0"/>
        <v>#VALUE!</v>
      </c>
      <c r="D20" s="62"/>
      <c r="E20" s="26" t="s">
        <v>37</v>
      </c>
      <c r="F20" s="26">
        <v>0</v>
      </c>
      <c r="G20" s="26" t="str">
        <f t="shared" ref="G20" si="6">IF(F20="-","-",IF(MID(F20,2,1)="x",CONCATENATE("x""",RIGHT(F20,LEN(F20)-2),""""),IF(MID(F20,2,1)="b",CONCATENATE("""",RIGHT(F20,LEN(F20)-2),""""),IF(I20="-",CONCATENATE("'",F20,"'"),CONCATENATE("(others =&gt; '",F20,"')")))))</f>
        <v>(others =&gt; '0')</v>
      </c>
      <c r="H20" s="26" t="str">
        <f>'AVS COMM Registers'!C11</f>
        <v>Bit 31</v>
      </c>
      <c r="I20" s="26" t="str">
        <f>'AVS COMM Registers'!Y11</f>
        <v>Bit 9</v>
      </c>
      <c r="J20" s="26" t="str">
        <f t="shared" si="3"/>
        <v>31 downto 9</v>
      </c>
      <c r="K20" s="26" t="str">
        <f>IF(E20="-","-",IF(I20="-",1,VALUE(RIGHT(H20,LEN(H20)-4))-VALUE(RIGHT(I20,LEN(I20)-4))+1))</f>
        <v>-</v>
      </c>
      <c r="L20" s="26" t="s">
        <v>37</v>
      </c>
    </row>
    <row r="21" spans="2:12" ht="15" customHeight="1" x14ac:dyDescent="0.3">
      <c r="B21" s="57" t="str">
        <f>'AVS COMM Registers'!C17</f>
        <v>0x02</v>
      </c>
      <c r="C21" s="57" t="str">
        <f t="shared" si="0"/>
        <v>x"02"</v>
      </c>
      <c r="D21" s="57" t="str">
        <f>'AVS COMM Registers'!C16</f>
        <v>fee_windowing_buffers_config_reg</v>
      </c>
      <c r="E21" s="26" t="str">
        <f>'AVS COMM Registers'!AH21</f>
        <v>fee_machine_clear</v>
      </c>
      <c r="F21" s="26">
        <f>'AVS COMM Registers'!AH20</f>
        <v>0</v>
      </c>
      <c r="G21" s="26" t="str">
        <f t="shared" si="1"/>
        <v>'0'</v>
      </c>
      <c r="H21" s="26" t="str">
        <f>'AVS COMM Registers'!AH18</f>
        <v>Bit 0</v>
      </c>
      <c r="I21" s="26" t="s">
        <v>37</v>
      </c>
      <c r="J21" s="26" t="str">
        <f t="shared" si="3"/>
        <v>0</v>
      </c>
      <c r="K21" s="26">
        <f t="shared" si="2"/>
        <v>1</v>
      </c>
      <c r="L21" s="26" t="str">
        <f>'AVS COMM Registers'!AH19</f>
        <v>R/W</v>
      </c>
    </row>
    <row r="22" spans="2:12" x14ac:dyDescent="0.3">
      <c r="B22" s="58"/>
      <c r="C22" s="58" t="e">
        <f t="shared" si="0"/>
        <v>#VALUE!</v>
      </c>
      <c r="D22" s="58"/>
      <c r="E22" s="26" t="str">
        <f>'AVS COMM Registers'!AG21</f>
        <v>fee_machine_stop</v>
      </c>
      <c r="F22" s="26">
        <f>'AVS COMM Registers'!AG20</f>
        <v>0</v>
      </c>
      <c r="G22" s="26" t="str">
        <f t="shared" si="1"/>
        <v>'0'</v>
      </c>
      <c r="H22" s="26" t="str">
        <f>'AVS COMM Registers'!AG18</f>
        <v>Bit 1</v>
      </c>
      <c r="I22" s="26" t="s">
        <v>37</v>
      </c>
      <c r="J22" s="26" t="str">
        <f t="shared" si="3"/>
        <v>1</v>
      </c>
      <c r="K22" s="26">
        <f t="shared" si="2"/>
        <v>1</v>
      </c>
      <c r="L22" s="26" t="str">
        <f>'AVS COMM Registers'!AG19</f>
        <v>R/W</v>
      </c>
    </row>
    <row r="23" spans="2:12" x14ac:dyDescent="0.3">
      <c r="B23" s="58"/>
      <c r="C23" s="58" t="e">
        <f t="shared" si="0"/>
        <v>#VALUE!</v>
      </c>
      <c r="D23" s="58"/>
      <c r="E23" s="26" t="str">
        <f>'AVS COMM Registers'!AF21</f>
        <v>fee_machine_start</v>
      </c>
      <c r="F23" s="26">
        <f>'AVS COMM Registers'!AF20</f>
        <v>0</v>
      </c>
      <c r="G23" s="26" t="str">
        <f t="shared" si="1"/>
        <v>'0'</v>
      </c>
      <c r="H23" s="26" t="str">
        <f>'AVS COMM Registers'!AF18</f>
        <v>Bit 2</v>
      </c>
      <c r="I23" s="26" t="s">
        <v>37</v>
      </c>
      <c r="J23" s="26" t="str">
        <f t="shared" si="3"/>
        <v>2</v>
      </c>
      <c r="K23" s="26">
        <f t="shared" si="2"/>
        <v>1</v>
      </c>
      <c r="L23" s="26" t="str">
        <f>'AVS COMM Registers'!AF19</f>
        <v>R/W</v>
      </c>
    </row>
    <row r="24" spans="2:12" x14ac:dyDescent="0.3">
      <c r="B24" s="58"/>
      <c r="C24" s="58"/>
      <c r="D24" s="58"/>
      <c r="E24" s="26" t="str">
        <f>'AVS COMM Registers'!AE21</f>
        <v>fee_masking_en</v>
      </c>
      <c r="F24" s="26">
        <f>'AVS COMM Registers'!AE20</f>
        <v>1</v>
      </c>
      <c r="G24" s="26" t="str">
        <f>IF(F24="-","-",IF(MID(F24,2,1)="x",CONCATENATE("x""",RIGHT(F24,LEN(F24)-2),""""),IF(MID(F24,2,1)="b",CONCATENATE("""",RIGHT(F24,LEN(F24)-2),""""),IF(I24="-",CONCATENATE("'",F24,"'"),CONCATENATE("(others =&gt; '",F24,"')")))))</f>
        <v>'1'</v>
      </c>
      <c r="H24" s="26" t="str">
        <f>'AVS COMM Registers'!AE18</f>
        <v>Bit 3</v>
      </c>
      <c r="I24" s="26" t="s">
        <v>37</v>
      </c>
      <c r="J24" s="26" t="str">
        <f t="shared" si="3"/>
        <v>3</v>
      </c>
      <c r="K24" s="26">
        <f>IF(E24="-","-",IF(I24="-",1,VALUE(RIGHT(H24,LEN(H24)-4))-VALUE(RIGHT(I24,LEN(I24)-4))+1))</f>
        <v>1</v>
      </c>
      <c r="L24" s="26" t="str">
        <f>'AVS COMM Registers'!AE19</f>
        <v>R/W</v>
      </c>
    </row>
    <row r="25" spans="2:12" x14ac:dyDescent="0.3">
      <c r="B25" s="59"/>
      <c r="C25" s="59" t="e">
        <f t="shared" si="0"/>
        <v>#VALUE!</v>
      </c>
      <c r="D25" s="59"/>
      <c r="E25" s="26" t="s">
        <v>37</v>
      </c>
      <c r="F25" s="26">
        <v>0</v>
      </c>
      <c r="G25" s="26" t="str">
        <f t="shared" ref="G25" si="7">IF(F25="-","-",IF(MID(F25,2,1)="x",CONCATENATE("x""",RIGHT(F25,LEN(F25)-2),""""),IF(MID(F25,2,1)="b",CONCATENATE("""",RIGHT(F25,LEN(F25)-2),""""),IF(I25="-",CONCATENATE("'",F25,"'"),CONCATENATE("(others =&gt; '",F25,"')")))))</f>
        <v>(others =&gt; '0')</v>
      </c>
      <c r="H25" s="26" t="str">
        <f>'AVS COMM Registers'!C18</f>
        <v>Bit 31</v>
      </c>
      <c r="I25" s="26" t="str">
        <f>'AVS COMM Registers'!AD18</f>
        <v>Bit 4</v>
      </c>
      <c r="J25" s="26" t="str">
        <f t="shared" si="3"/>
        <v>31 downto 4</v>
      </c>
      <c r="K25" s="26" t="str">
        <f>IF(E25="-","-",IF(I25="-",1,VALUE(RIGHT(H25,LEN(H25)-4))-VALUE(RIGHT(I25,LEN(I25)-4))+1))</f>
        <v>-</v>
      </c>
      <c r="L25" s="26" t="s">
        <v>37</v>
      </c>
    </row>
    <row r="26" spans="2:12" x14ac:dyDescent="0.3">
      <c r="B26" s="57" t="str">
        <f>'AVS COMM Registers'!C24</f>
        <v>0x03</v>
      </c>
      <c r="C26" s="57" t="str">
        <f t="shared" si="0"/>
        <v>x"03"</v>
      </c>
      <c r="D26" s="57" t="str">
        <f>'AVS COMM Registers'!C23</f>
        <v>fee_windowing_buffers_status_reg</v>
      </c>
      <c r="E26" s="26" t="str">
        <f>'AVS COMM Registers'!AH28</f>
        <v>windowing_right_buffer_empty</v>
      </c>
      <c r="F26" s="26" t="str">
        <f>'AVS COMM Registers'!AH27</f>
        <v>-</v>
      </c>
      <c r="G26" s="26" t="str">
        <f t="shared" si="1"/>
        <v>-</v>
      </c>
      <c r="H26" s="26" t="str">
        <f>'AVS COMM Registers'!AH25</f>
        <v>Bit 0</v>
      </c>
      <c r="I26" s="26" t="s">
        <v>37</v>
      </c>
      <c r="J26" s="26" t="str">
        <f t="shared" si="3"/>
        <v>0</v>
      </c>
      <c r="K26" s="26">
        <f t="shared" si="2"/>
        <v>1</v>
      </c>
      <c r="L26" s="26" t="str">
        <f>'AVS COMM Registers'!AH26</f>
        <v>R</v>
      </c>
    </row>
    <row r="27" spans="2:12" x14ac:dyDescent="0.3">
      <c r="B27" s="58"/>
      <c r="C27" s="58"/>
      <c r="D27" s="58"/>
      <c r="E27" s="26" t="str">
        <f>'AVS COMM Registers'!AG28</f>
        <v>windowing_left_buffer_empty</v>
      </c>
      <c r="F27" s="26" t="str">
        <f>'AVS COMM Registers'!AG27</f>
        <v>-</v>
      </c>
      <c r="G27" s="26" t="str">
        <f>IF(F27="-","-",IF(MID(F27,2,1)="x",CONCATENATE("x""",RIGHT(F27,LEN(F27)-2),""""),IF(MID(F27,2,1)="b",CONCATENATE("""",RIGHT(F27,LEN(F27)-2),""""),IF(I27="-",CONCATENATE("'",F27,"'"),CONCATENATE("(others =&gt; '",F27,"')")))))</f>
        <v>-</v>
      </c>
      <c r="H27" s="26" t="str">
        <f>'AVS COMM Registers'!AG25</f>
        <v>Bit 1</v>
      </c>
      <c r="I27" s="26" t="s">
        <v>37</v>
      </c>
      <c r="J27" s="26" t="str">
        <f t="shared" si="3"/>
        <v>1</v>
      </c>
      <c r="K27" s="26">
        <f>IF(E27="-","-",IF(I27="-",1,VALUE(RIGHT(H27,LEN(H27)-4))-VALUE(RIGHT(I27,LEN(I27)-4))+1))</f>
        <v>1</v>
      </c>
      <c r="L27" s="26" t="str">
        <f>'AVS COMM Registers'!AG26</f>
        <v>R</v>
      </c>
    </row>
    <row r="28" spans="2:12" x14ac:dyDescent="0.3">
      <c r="B28" s="59"/>
      <c r="C28" s="59" t="e">
        <f t="shared" si="0"/>
        <v>#VALUE!</v>
      </c>
      <c r="D28" s="59"/>
      <c r="E28" s="26" t="s">
        <v>37</v>
      </c>
      <c r="F28" s="26">
        <v>0</v>
      </c>
      <c r="G28" s="26" t="str">
        <f t="shared" ref="G28" si="8">IF(F28="-","-",IF(MID(F28,2,1)="x",CONCATENATE("x""",RIGHT(F28,LEN(F28)-2),""""),IF(MID(F28,2,1)="b",CONCATENATE("""",RIGHT(F28,LEN(F28)-2),""""),IF(I28="-",CONCATENATE("'",F28,"'"),CONCATENATE("(others =&gt; '",F28,"')")))))</f>
        <v>(others =&gt; '0')</v>
      </c>
      <c r="H28" s="26" t="str">
        <f>'AVS COMM Registers'!C25</f>
        <v>Bit 31</v>
      </c>
      <c r="I28" s="26" t="str">
        <f>'AVS COMM Registers'!AE25</f>
        <v>Bit 3</v>
      </c>
      <c r="J28" s="26" t="str">
        <f t="shared" si="3"/>
        <v>31 downto 3</v>
      </c>
      <c r="K28" s="26" t="str">
        <f>IF(E28="-","-",IF(I28="-",1,VALUE(RIGHT(H28,LEN(H28)-4))-VALUE(RIGHT(I28,LEN(I28)-4))+1))</f>
        <v>-</v>
      </c>
      <c r="L28" s="26" t="s">
        <v>37</v>
      </c>
    </row>
    <row r="29" spans="2:12" x14ac:dyDescent="0.3">
      <c r="B29" s="57" t="str">
        <f>'AVS COMM Registers'!C31</f>
        <v>0x04</v>
      </c>
      <c r="C29" s="57" t="str">
        <f t="shared" si="0"/>
        <v>x"04"</v>
      </c>
      <c r="D29" s="57" t="str">
        <f>'AVS COMM Registers'!C30</f>
        <v>rmap_codec_config_reg</v>
      </c>
      <c r="E29" s="26" t="str">
        <f>'AVS COMM Registers'!AA35</f>
        <v>rmap_target_logical_addr</v>
      </c>
      <c r="F29" s="26" t="str">
        <f>'AVS COMM Registers'!AA34</f>
        <v>0x51</v>
      </c>
      <c r="G29" s="26" t="str">
        <f t="shared" si="1"/>
        <v>x"51"</v>
      </c>
      <c r="H29" s="26" t="str">
        <f>'AVS COMM Registers'!AA32</f>
        <v>Bit 7</v>
      </c>
      <c r="I29" s="26" t="str">
        <f>'AVS COMM Registers'!AH32</f>
        <v>Bit 0</v>
      </c>
      <c r="J29" s="26" t="str">
        <f t="shared" si="3"/>
        <v>7 downto 0</v>
      </c>
      <c r="K29" s="26">
        <f t="shared" si="2"/>
        <v>8</v>
      </c>
      <c r="L29" s="26" t="str">
        <f>'AVS COMM Registers'!AA33</f>
        <v>R/W</v>
      </c>
    </row>
    <row r="30" spans="2:12" x14ac:dyDescent="0.3">
      <c r="B30" s="58"/>
      <c r="C30" s="58"/>
      <c r="D30" s="58"/>
      <c r="E30" s="26" t="str">
        <f>'AVS COMM Registers'!S35</f>
        <v>rmap_target_key</v>
      </c>
      <c r="F30" s="26" t="str">
        <f>'AVS COMM Registers'!S34</f>
        <v>0xD1</v>
      </c>
      <c r="G30" s="26" t="str">
        <f>IF(F30="-","-",IF(MID(F30,2,1)="x",CONCATENATE("x""",RIGHT(F30,LEN(F30)-2),""""),IF(MID(F30,2,1)="b",CONCATENATE("""",RIGHT(F30,LEN(F30)-2),""""),IF(I30="-",CONCATENATE("'",F30,"'"),CONCATENATE("(others =&gt; '",F30,"')")))))</f>
        <v>x"D1"</v>
      </c>
      <c r="H30" s="26" t="str">
        <f>'AVS COMM Registers'!S32</f>
        <v>Bit 15</v>
      </c>
      <c r="I30" s="26" t="str">
        <f>'AVS COMM Registers'!Z32</f>
        <v>Bit 8</v>
      </c>
      <c r="J30" s="26" t="str">
        <f t="shared" si="3"/>
        <v>15 downto 8</v>
      </c>
      <c r="K30" s="26">
        <f>IF(E30="-","-",IF(I30="-",1,VALUE(RIGHT(H30,LEN(H30)-4))-VALUE(RIGHT(I30,LEN(I30)-4))+1))</f>
        <v>8</v>
      </c>
      <c r="L30" s="26" t="str">
        <f>'AVS COMM Registers'!S33</f>
        <v>R/W</v>
      </c>
    </row>
    <row r="31" spans="2:12" x14ac:dyDescent="0.3">
      <c r="B31" s="59"/>
      <c r="C31" s="59" t="e">
        <f t="shared" si="0"/>
        <v>#VALUE!</v>
      </c>
      <c r="D31" s="59"/>
      <c r="E31" s="26" t="s">
        <v>37</v>
      </c>
      <c r="F31" s="26">
        <v>0</v>
      </c>
      <c r="G31" s="26" t="str">
        <f t="shared" ref="G31" si="9">IF(F31="-","-",IF(MID(F31,2,1)="x",CONCATENATE("x""",RIGHT(F31,LEN(F31)-2),""""),IF(MID(F31,2,1)="b",CONCATENATE("""",RIGHT(F31,LEN(F31)-2),""""),IF(I31="-",CONCATENATE("'",F31,"'"),CONCATENATE("(others =&gt; '",F31,"')")))))</f>
        <v>(others =&gt; '0')</v>
      </c>
      <c r="H31" s="26" t="str">
        <f>'AVS COMM Registers'!C32</f>
        <v>Bit 31</v>
      </c>
      <c r="I31" s="26" t="str">
        <f>'AVS COMM Registers'!R32</f>
        <v>Bit 16</v>
      </c>
      <c r="J31" s="26" t="str">
        <f t="shared" si="3"/>
        <v>31 downto 16</v>
      </c>
      <c r="K31" s="26" t="str">
        <f>IF(E31="-","-",IF(I31="-",1,VALUE(RIGHT(H31,LEN(H31)-4))-VALUE(RIGHT(I31,LEN(I31)-4))+1))</f>
        <v>-</v>
      </c>
      <c r="L31" s="26" t="s">
        <v>37</v>
      </c>
    </row>
    <row r="32" spans="2:12" x14ac:dyDescent="0.3">
      <c r="B32" s="57" t="str">
        <f>'AVS COMM Registers'!C38</f>
        <v>0x05</v>
      </c>
      <c r="C32" s="57" t="str">
        <f t="shared" si="0"/>
        <v>x"05"</v>
      </c>
      <c r="D32" s="57" t="str">
        <f>'AVS COMM Registers'!C37</f>
        <v>rmap_codec_status_reg</v>
      </c>
      <c r="E32" s="26" t="str">
        <f>'AVS COMM Registers'!AH42</f>
        <v>rmap_stat_command_received</v>
      </c>
      <c r="F32" s="26" t="str">
        <f>'AVS COMM Registers'!AH41</f>
        <v>-</v>
      </c>
      <c r="G32" s="26" t="str">
        <f t="shared" si="1"/>
        <v>-</v>
      </c>
      <c r="H32" s="26" t="str">
        <f>'AVS COMM Registers'!AH39</f>
        <v>Bit 0</v>
      </c>
      <c r="I32" s="26" t="s">
        <v>37</v>
      </c>
      <c r="J32" s="26" t="str">
        <f t="shared" si="3"/>
        <v>0</v>
      </c>
      <c r="K32" s="26">
        <f t="shared" si="2"/>
        <v>1</v>
      </c>
      <c r="L32" s="26" t="str">
        <f>'AVS COMM Registers'!AH40</f>
        <v>R</v>
      </c>
    </row>
    <row r="33" spans="2:12" x14ac:dyDescent="0.3">
      <c r="B33" s="58"/>
      <c r="C33" s="58" t="e">
        <f t="shared" si="0"/>
        <v>#VALUE!</v>
      </c>
      <c r="D33" s="58"/>
      <c r="E33" s="26" t="str">
        <f>'AVS COMM Registers'!AG42</f>
        <v>rmap_stat_write_requested</v>
      </c>
      <c r="F33" s="26" t="str">
        <f>'AVS COMM Registers'!AG41</f>
        <v>-</v>
      </c>
      <c r="G33" s="26" t="str">
        <f t="shared" si="1"/>
        <v>-</v>
      </c>
      <c r="H33" s="26" t="str">
        <f>'AVS COMM Registers'!AG39</f>
        <v>Bit 1</v>
      </c>
      <c r="I33" s="26" t="s">
        <v>37</v>
      </c>
      <c r="J33" s="26" t="str">
        <f t="shared" si="3"/>
        <v>1</v>
      </c>
      <c r="K33" s="26">
        <f t="shared" si="2"/>
        <v>1</v>
      </c>
      <c r="L33" s="26" t="str">
        <f>'AVS COMM Registers'!AG40</f>
        <v>R</v>
      </c>
    </row>
    <row r="34" spans="2:12" ht="15" customHeight="1" x14ac:dyDescent="0.3">
      <c r="B34" s="58"/>
      <c r="C34" s="58" t="e">
        <f t="shared" si="0"/>
        <v>#VALUE!</v>
      </c>
      <c r="D34" s="58"/>
      <c r="E34" s="26" t="str">
        <f>'AVS COMM Registers'!AF42</f>
        <v>rmap_stat_write_authorized</v>
      </c>
      <c r="F34" s="26" t="str">
        <f>'AVS COMM Registers'!AF41</f>
        <v>-</v>
      </c>
      <c r="G34" s="26" t="str">
        <f t="shared" si="1"/>
        <v>-</v>
      </c>
      <c r="H34" s="26" t="str">
        <f>'AVS COMM Registers'!AF39</f>
        <v>Bit 2</v>
      </c>
      <c r="I34" s="26" t="s">
        <v>37</v>
      </c>
      <c r="J34" s="26" t="str">
        <f t="shared" si="3"/>
        <v>2</v>
      </c>
      <c r="K34" s="26">
        <f t="shared" si="2"/>
        <v>1</v>
      </c>
      <c r="L34" s="26" t="str">
        <f>'AVS COMM Registers'!AF40</f>
        <v>R</v>
      </c>
    </row>
    <row r="35" spans="2:12" x14ac:dyDescent="0.3">
      <c r="B35" s="58"/>
      <c r="C35" s="58" t="e">
        <f t="shared" si="0"/>
        <v>#VALUE!</v>
      </c>
      <c r="D35" s="58"/>
      <c r="E35" s="26" t="str">
        <f>'AVS COMM Registers'!AE42</f>
        <v>rmap_stat_read_requested</v>
      </c>
      <c r="F35" s="26" t="str">
        <f>'AVS COMM Registers'!AE41</f>
        <v>-</v>
      </c>
      <c r="G35" s="26" t="str">
        <f t="shared" si="1"/>
        <v>-</v>
      </c>
      <c r="H35" s="26" t="str">
        <f>'AVS COMM Registers'!AE39</f>
        <v>Bit 3</v>
      </c>
      <c r="I35" s="26" t="s">
        <v>37</v>
      </c>
      <c r="J35" s="26" t="str">
        <f t="shared" si="3"/>
        <v>3</v>
      </c>
      <c r="K35" s="26">
        <f t="shared" si="2"/>
        <v>1</v>
      </c>
      <c r="L35" s="26" t="str">
        <f>'AVS COMM Registers'!AE40</f>
        <v>R</v>
      </c>
    </row>
    <row r="36" spans="2:12" x14ac:dyDescent="0.3">
      <c r="B36" s="58"/>
      <c r="C36" s="58" t="e">
        <f t="shared" si="0"/>
        <v>#VALUE!</v>
      </c>
      <c r="D36" s="58"/>
      <c r="E36" s="26" t="str">
        <f>'AVS COMM Registers'!AD42</f>
        <v>rmap_stat_read_authorized</v>
      </c>
      <c r="F36" s="26" t="str">
        <f>'AVS COMM Registers'!AD41</f>
        <v>-</v>
      </c>
      <c r="G36" s="26" t="str">
        <f t="shared" si="1"/>
        <v>-</v>
      </c>
      <c r="H36" s="26" t="str">
        <f>'AVS COMM Registers'!AD39</f>
        <v>Bit 4</v>
      </c>
      <c r="I36" s="26" t="s">
        <v>37</v>
      </c>
      <c r="J36" s="26" t="str">
        <f t="shared" si="3"/>
        <v>4</v>
      </c>
      <c r="K36" s="26">
        <f t="shared" si="2"/>
        <v>1</v>
      </c>
      <c r="L36" s="26" t="str">
        <f>'AVS COMM Registers'!AD40</f>
        <v>R</v>
      </c>
    </row>
    <row r="37" spans="2:12" x14ac:dyDescent="0.3">
      <c r="B37" s="58"/>
      <c r="C37" s="58" t="e">
        <f t="shared" si="0"/>
        <v>#VALUE!</v>
      </c>
      <c r="D37" s="58"/>
      <c r="E37" s="26" t="str">
        <f>'AVS COMM Registers'!AC42</f>
        <v>rmap_stat_reply_sended</v>
      </c>
      <c r="F37" s="26" t="str">
        <f>'AVS COMM Registers'!AC41</f>
        <v>-</v>
      </c>
      <c r="G37" s="26" t="str">
        <f t="shared" si="1"/>
        <v>-</v>
      </c>
      <c r="H37" s="26" t="str">
        <f>'AVS COMM Registers'!AC39</f>
        <v>Bit 5</v>
      </c>
      <c r="I37" s="26" t="s">
        <v>37</v>
      </c>
      <c r="J37" s="26" t="str">
        <f t="shared" si="3"/>
        <v>5</v>
      </c>
      <c r="K37" s="26">
        <f t="shared" si="2"/>
        <v>1</v>
      </c>
      <c r="L37" s="26" t="str">
        <f>'AVS COMM Registers'!AC40</f>
        <v>R</v>
      </c>
    </row>
    <row r="38" spans="2:12" x14ac:dyDescent="0.3">
      <c r="B38" s="58"/>
      <c r="C38" s="58" t="e">
        <f t="shared" si="0"/>
        <v>#VALUE!</v>
      </c>
      <c r="D38" s="58"/>
      <c r="E38" s="26" t="str">
        <f>'AVS COMM Registers'!AB42</f>
        <v>rmap_stat_discarded_package</v>
      </c>
      <c r="F38" s="26" t="str">
        <f>'AVS COMM Registers'!AB41</f>
        <v>-</v>
      </c>
      <c r="G38" s="26" t="str">
        <f t="shared" si="1"/>
        <v>-</v>
      </c>
      <c r="H38" s="26" t="str">
        <f>'AVS COMM Registers'!AB39</f>
        <v>Bit 6</v>
      </c>
      <c r="I38" s="26" t="s">
        <v>37</v>
      </c>
      <c r="J38" s="26" t="str">
        <f t="shared" si="3"/>
        <v>6</v>
      </c>
      <c r="K38" s="26">
        <f t="shared" si="2"/>
        <v>1</v>
      </c>
      <c r="L38" s="26" t="str">
        <f>'AVS COMM Registers'!AB40</f>
        <v>R</v>
      </c>
    </row>
    <row r="39" spans="2:12" x14ac:dyDescent="0.3">
      <c r="B39" s="58"/>
      <c r="C39" s="58"/>
      <c r="D39" s="58"/>
      <c r="E39" s="26" t="s">
        <v>37</v>
      </c>
      <c r="F39" s="26">
        <v>0</v>
      </c>
      <c r="G39" s="26" t="str">
        <f t="shared" si="1"/>
        <v>(others =&gt; '0')</v>
      </c>
      <c r="H39" s="26" t="str">
        <f>'AVS COMM Registers'!S39</f>
        <v>Bit 15</v>
      </c>
      <c r="I39" s="26" t="str">
        <f>'AVS COMM Registers'!AA39</f>
        <v>Bit 7</v>
      </c>
      <c r="J39" s="26" t="str">
        <f t="shared" si="3"/>
        <v>15 downto 7</v>
      </c>
      <c r="K39" s="26" t="str">
        <f>IF(E39="-","-",IF(I39="-",1,VALUE(RIGHT(H39,LEN(H39)-4))-VALUE(RIGHT(I39,LEN(I39)-4))+1))</f>
        <v>-</v>
      </c>
      <c r="L39" s="26" t="s">
        <v>37</v>
      </c>
    </row>
    <row r="40" spans="2:12" x14ac:dyDescent="0.3">
      <c r="B40" s="58"/>
      <c r="C40" s="58" t="e">
        <f t="shared" si="0"/>
        <v>#VALUE!</v>
      </c>
      <c r="D40" s="58"/>
      <c r="E40" s="26" t="str">
        <f>'AVS COMM Registers'!R42</f>
        <v>rmap_err_early_eop</v>
      </c>
      <c r="F40" s="26" t="str">
        <f>'AVS COMM Registers'!R41</f>
        <v>-</v>
      </c>
      <c r="G40" s="26" t="str">
        <f t="shared" si="1"/>
        <v>-</v>
      </c>
      <c r="H40" s="26" t="str">
        <f>'AVS COMM Registers'!R39</f>
        <v>Bit 16</v>
      </c>
      <c r="I40" s="26" t="s">
        <v>37</v>
      </c>
      <c r="J40" s="26" t="str">
        <f t="shared" si="3"/>
        <v>16</v>
      </c>
      <c r="K40" s="26">
        <f t="shared" si="2"/>
        <v>1</v>
      </c>
      <c r="L40" s="26" t="str">
        <f>'AVS COMM Registers'!R40</f>
        <v>R</v>
      </c>
    </row>
    <row r="41" spans="2:12" x14ac:dyDescent="0.3">
      <c r="B41" s="58"/>
      <c r="C41" s="58" t="e">
        <f t="shared" si="0"/>
        <v>#VALUE!</v>
      </c>
      <c r="D41" s="58"/>
      <c r="E41" s="26" t="str">
        <f>'AVS COMM Registers'!Q42</f>
        <v>rmap_err_eep</v>
      </c>
      <c r="F41" s="26" t="str">
        <f>'AVS COMM Registers'!Q41</f>
        <v>-</v>
      </c>
      <c r="G41" s="26" t="str">
        <f t="shared" si="1"/>
        <v>-</v>
      </c>
      <c r="H41" s="26" t="str">
        <f>'AVS COMM Registers'!Q39</f>
        <v>Bit 17</v>
      </c>
      <c r="I41" s="26" t="s">
        <v>37</v>
      </c>
      <c r="J41" s="26" t="str">
        <f t="shared" si="3"/>
        <v>17</v>
      </c>
      <c r="K41" s="26">
        <f t="shared" si="2"/>
        <v>1</v>
      </c>
      <c r="L41" s="26" t="str">
        <f>'AVS COMM Registers'!Q40</f>
        <v>R</v>
      </c>
    </row>
    <row r="42" spans="2:12" x14ac:dyDescent="0.3">
      <c r="B42" s="58"/>
      <c r="C42" s="58" t="e">
        <f t="shared" si="0"/>
        <v>#VALUE!</v>
      </c>
      <c r="D42" s="58"/>
      <c r="E42" s="26" t="str">
        <f>'AVS COMM Registers'!P42</f>
        <v>rmap_err_header_crc</v>
      </c>
      <c r="F42" s="26" t="str">
        <f>'AVS COMM Registers'!P41</f>
        <v>-</v>
      </c>
      <c r="G42" s="26" t="str">
        <f t="shared" si="1"/>
        <v>-</v>
      </c>
      <c r="H42" s="26" t="str">
        <f>'AVS COMM Registers'!P39</f>
        <v>Bit 18</v>
      </c>
      <c r="I42" s="26" t="s">
        <v>37</v>
      </c>
      <c r="J42" s="26" t="str">
        <f t="shared" si="3"/>
        <v>18</v>
      </c>
      <c r="K42" s="26">
        <f t="shared" si="2"/>
        <v>1</v>
      </c>
      <c r="L42" s="26" t="str">
        <f>'AVS COMM Registers'!P40</f>
        <v>R</v>
      </c>
    </row>
    <row r="43" spans="2:12" x14ac:dyDescent="0.3">
      <c r="B43" s="58"/>
      <c r="C43" s="58" t="e">
        <f t="shared" si="0"/>
        <v>#VALUE!</v>
      </c>
      <c r="D43" s="58"/>
      <c r="E43" s="26" t="str">
        <f>'AVS COMM Registers'!O42</f>
        <v>rmap_err_unused_packet_type</v>
      </c>
      <c r="F43" s="26" t="str">
        <f>'AVS COMM Registers'!O41</f>
        <v>-</v>
      </c>
      <c r="G43" s="26" t="str">
        <f t="shared" si="1"/>
        <v>-</v>
      </c>
      <c r="H43" s="26" t="str">
        <f>'AVS COMM Registers'!O39</f>
        <v>Bit 19</v>
      </c>
      <c r="I43" s="26" t="s">
        <v>37</v>
      </c>
      <c r="J43" s="26" t="str">
        <f t="shared" si="3"/>
        <v>19</v>
      </c>
      <c r="K43" s="26">
        <f t="shared" si="2"/>
        <v>1</v>
      </c>
      <c r="L43" s="26" t="str">
        <f>'AVS COMM Registers'!O40</f>
        <v>R</v>
      </c>
    </row>
    <row r="44" spans="2:12" x14ac:dyDescent="0.3">
      <c r="B44" s="58"/>
      <c r="C44" s="58" t="e">
        <f t="shared" si="0"/>
        <v>#VALUE!</v>
      </c>
      <c r="D44" s="58"/>
      <c r="E44" s="26" t="str">
        <f>'AVS COMM Registers'!N42</f>
        <v>rmap_err_invalid_command_code</v>
      </c>
      <c r="F44" s="26" t="str">
        <f>'AVS COMM Registers'!N41</f>
        <v>-</v>
      </c>
      <c r="G44" s="26" t="str">
        <f t="shared" si="1"/>
        <v>-</v>
      </c>
      <c r="H44" s="26" t="str">
        <f>'AVS COMM Registers'!N39</f>
        <v>Bit 20</v>
      </c>
      <c r="I44" s="26" t="s">
        <v>37</v>
      </c>
      <c r="J44" s="26" t="str">
        <f t="shared" si="3"/>
        <v>20</v>
      </c>
      <c r="K44" s="26">
        <f t="shared" si="2"/>
        <v>1</v>
      </c>
      <c r="L44" s="26" t="str">
        <f>'AVS COMM Registers'!N40</f>
        <v>R</v>
      </c>
    </row>
    <row r="45" spans="2:12" x14ac:dyDescent="0.3">
      <c r="B45" s="58"/>
      <c r="C45" s="58" t="e">
        <f t="shared" si="0"/>
        <v>#VALUE!</v>
      </c>
      <c r="D45" s="58"/>
      <c r="E45" s="26" t="str">
        <f>'AVS COMM Registers'!M42</f>
        <v>rmap_err_too_much_data</v>
      </c>
      <c r="F45" s="26" t="str">
        <f>'AVS COMM Registers'!M41</f>
        <v>-</v>
      </c>
      <c r="G45" s="26" t="str">
        <f t="shared" si="1"/>
        <v>-</v>
      </c>
      <c r="H45" s="26" t="str">
        <f>'AVS COMM Registers'!M39</f>
        <v>Bit 21</v>
      </c>
      <c r="I45" s="26" t="s">
        <v>37</v>
      </c>
      <c r="J45" s="26" t="str">
        <f t="shared" si="3"/>
        <v>21</v>
      </c>
      <c r="K45" s="26">
        <f t="shared" si="2"/>
        <v>1</v>
      </c>
      <c r="L45" s="26" t="str">
        <f>'AVS COMM Registers'!M40</f>
        <v>R</v>
      </c>
    </row>
    <row r="46" spans="2:12" x14ac:dyDescent="0.3">
      <c r="B46" s="58"/>
      <c r="C46" s="58"/>
      <c r="D46" s="58"/>
      <c r="E46" s="26" t="str">
        <f>'AVS COMM Registers'!L42</f>
        <v>rmap_err_invalid_data_crc</v>
      </c>
      <c r="F46" s="26" t="str">
        <f>'AVS COMM Registers'!L41</f>
        <v>-</v>
      </c>
      <c r="G46" s="26" t="str">
        <f>IF(F46="-","-",IF(MID(F46,2,1)="x",CONCATENATE("x""",RIGHT(F46,LEN(F46)-2),""""),IF(MID(F46,2,1)="b",CONCATENATE("""",RIGHT(F46,LEN(F46)-2),""""),IF(I46="-",CONCATENATE("'",F46,"'"),CONCATENATE("(others =&gt; '",F46,"')")))))</f>
        <v>-</v>
      </c>
      <c r="H46" s="26" t="str">
        <f>'AVS COMM Registers'!L39</f>
        <v>Bit 22</v>
      </c>
      <c r="I46" s="26" t="s">
        <v>37</v>
      </c>
      <c r="J46" s="26" t="str">
        <f t="shared" si="3"/>
        <v>22</v>
      </c>
      <c r="K46" s="26">
        <f>IF(E46="-","-",IF(I46="-",1,VALUE(RIGHT(H46,LEN(H46)-4))-VALUE(RIGHT(I46,LEN(I46)-4))+1))</f>
        <v>1</v>
      </c>
      <c r="L46" s="26" t="str">
        <f>'AVS COMM Registers'!L40</f>
        <v>R</v>
      </c>
    </row>
    <row r="47" spans="2:12" x14ac:dyDescent="0.3">
      <c r="B47" s="59"/>
      <c r="C47" s="59" t="e">
        <f t="shared" si="0"/>
        <v>#VALUE!</v>
      </c>
      <c r="D47" s="59"/>
      <c r="E47" s="26" t="s">
        <v>37</v>
      </c>
      <c r="F47" s="26">
        <v>0</v>
      </c>
      <c r="G47" s="26" t="str">
        <f t="shared" ref="G47" si="10">IF(F47="-","-",IF(MID(F47,2,1)="x",CONCATENATE("x""",RIGHT(F47,LEN(F47)-2),""""),IF(MID(F47,2,1)="b",CONCATENATE("""",RIGHT(F47,LEN(F47)-2),""""),IF(I47="-",CONCATENATE("'",F47,"'"),CONCATENATE("(others =&gt; '",F47,"')")))))</f>
        <v>(others =&gt; '0')</v>
      </c>
      <c r="H47" s="26" t="str">
        <f>'AVS COMM Registers'!C39</f>
        <v>Bit 31</v>
      </c>
      <c r="I47" s="26" t="str">
        <f>'AVS COMM Registers'!K39</f>
        <v>Bit 23</v>
      </c>
      <c r="J47" s="26" t="str">
        <f t="shared" si="3"/>
        <v>31 downto 23</v>
      </c>
      <c r="K47" s="26" t="str">
        <f>IF(E47="-","-",IF(I47="-",1,VALUE(RIGHT(H47,LEN(H47)-4))-VALUE(RIGHT(I47,LEN(I47)-4))+1))</f>
        <v>-</v>
      </c>
      <c r="L47" s="26" t="s">
        <v>37</v>
      </c>
    </row>
    <row r="48" spans="2:12" x14ac:dyDescent="0.3">
      <c r="B48" s="26" t="str">
        <f>'AVS COMM Registers'!C45</f>
        <v>0x06</v>
      </c>
      <c r="C48" s="26" t="str">
        <f t="shared" si="0"/>
        <v>x"06"</v>
      </c>
      <c r="D48" s="26" t="str">
        <f>'AVS COMM Registers'!C44</f>
        <v>rmap_last_write_addr_reg</v>
      </c>
      <c r="E48" s="26" t="str">
        <f>'AVS COMM Registers'!C49</f>
        <v>rmap_last_write_addr</v>
      </c>
      <c r="F48" s="26" t="str">
        <f>'AVS COMM Registers'!C48</f>
        <v>-</v>
      </c>
      <c r="G48" s="26" t="str">
        <f t="shared" si="1"/>
        <v>-</v>
      </c>
      <c r="H48" s="26" t="str">
        <f>'AVS COMM Registers'!C46</f>
        <v>Bit 31</v>
      </c>
      <c r="I48" s="26" t="str">
        <f>'AVS COMM Registers'!AH46</f>
        <v>Bit 0</v>
      </c>
      <c r="J48" s="26" t="str">
        <f t="shared" si="3"/>
        <v>31 downto 0</v>
      </c>
      <c r="K48" s="26">
        <f t="shared" si="2"/>
        <v>32</v>
      </c>
      <c r="L48" s="26" t="str">
        <f>'AVS COMM Registers'!C47</f>
        <v>R</v>
      </c>
    </row>
    <row r="49" spans="2:12" ht="15" customHeight="1" x14ac:dyDescent="0.3">
      <c r="B49" s="26" t="str">
        <f>'AVS COMM Registers'!C52</f>
        <v>0x07</v>
      </c>
      <c r="C49" s="26" t="str">
        <f t="shared" si="0"/>
        <v>x"07"</v>
      </c>
      <c r="D49" s="26" t="str">
        <f>'AVS COMM Registers'!C51</f>
        <v>rmap_last_read_addr_reg</v>
      </c>
      <c r="E49" s="26" t="str">
        <f>'AVS COMM Registers'!C56</f>
        <v>rmap_last_read_addr</v>
      </c>
      <c r="F49" s="26" t="str">
        <f>'AVS COMM Registers'!C55</f>
        <v>-</v>
      </c>
      <c r="G49" s="26" t="str">
        <f t="shared" si="1"/>
        <v>-</v>
      </c>
      <c r="H49" s="26" t="str">
        <f>'AVS COMM Registers'!C53</f>
        <v>Bit 31</v>
      </c>
      <c r="I49" s="26" t="str">
        <f>'AVS COMM Registers'!AH53</f>
        <v>Bit 0</v>
      </c>
      <c r="J49" s="26" t="str">
        <f t="shared" si="3"/>
        <v>31 downto 0</v>
      </c>
      <c r="K49" s="26">
        <f t="shared" si="2"/>
        <v>32</v>
      </c>
      <c r="L49" s="26" t="str">
        <f>'AVS COMM Registers'!C54</f>
        <v>R</v>
      </c>
    </row>
    <row r="50" spans="2:12" x14ac:dyDescent="0.3">
      <c r="B50" s="57" t="str">
        <f>'AVS COMM Registers'!C59</f>
        <v>0x08</v>
      </c>
      <c r="C50" s="57" t="str">
        <f t="shared" si="0"/>
        <v>x"08"</v>
      </c>
      <c r="D50" s="57" t="str">
        <f>'AVS COMM Registers'!C58</f>
        <v>data_packet_config_1_reg</v>
      </c>
      <c r="E50" s="26" t="str">
        <f>'AVS COMM Registers'!S63</f>
        <v>data_pkt_ccd_x_size</v>
      </c>
      <c r="F50" s="26" t="str">
        <f>'AVS COMM Registers'!S62</f>
        <v>0x0000</v>
      </c>
      <c r="G50" s="26" t="str">
        <f t="shared" si="1"/>
        <v>x"0000"</v>
      </c>
      <c r="H50" s="26" t="str">
        <f>'AVS COMM Registers'!S60</f>
        <v>Bit 15</v>
      </c>
      <c r="I50" s="26" t="str">
        <f>'AVS COMM Registers'!AH60</f>
        <v>Bit 0</v>
      </c>
      <c r="J50" s="26" t="str">
        <f t="shared" si="3"/>
        <v>15 downto 0</v>
      </c>
      <c r="K50" s="26">
        <f t="shared" si="2"/>
        <v>16</v>
      </c>
      <c r="L50" s="26" t="str">
        <f>'AVS COMM Registers'!S61</f>
        <v>R/W</v>
      </c>
    </row>
    <row r="51" spans="2:12" x14ac:dyDescent="0.3">
      <c r="B51" s="59"/>
      <c r="C51" s="59" t="e">
        <f t="shared" si="0"/>
        <v>#VALUE!</v>
      </c>
      <c r="D51" s="59"/>
      <c r="E51" s="26" t="str">
        <f>'AVS COMM Registers'!C63</f>
        <v>data_pkt_ccd_y_size</v>
      </c>
      <c r="F51" s="26" t="str">
        <f>'AVS COMM Registers'!C62</f>
        <v>0x0000</v>
      </c>
      <c r="G51" s="26" t="str">
        <f t="shared" si="1"/>
        <v>x"0000"</v>
      </c>
      <c r="H51" s="26" t="str">
        <f>'AVS COMM Registers'!C60</f>
        <v>Bit 31</v>
      </c>
      <c r="I51" s="26" t="str">
        <f>'AVS COMM Registers'!R60</f>
        <v>Bit 16</v>
      </c>
      <c r="J51" s="26" t="str">
        <f t="shared" si="3"/>
        <v>31 downto 16</v>
      </c>
      <c r="K51" s="26">
        <f t="shared" ref="K51:K80" si="11">IF(E51="-","-",IF(I51="-",1,VALUE(RIGHT(H51,LEN(H51)-4))-VALUE(RIGHT(I51,LEN(I51)-4))+1))</f>
        <v>16</v>
      </c>
      <c r="L51" s="26" t="str">
        <f>'AVS COMM Registers'!C61</f>
        <v>R/W</v>
      </c>
    </row>
    <row r="52" spans="2:12" x14ac:dyDescent="0.3">
      <c r="B52" s="57" t="str">
        <f>'AVS COMM Registers'!C66</f>
        <v>0x09</v>
      </c>
      <c r="C52" s="57" t="str">
        <f t="shared" si="0"/>
        <v>x"09"</v>
      </c>
      <c r="D52" s="57" t="str">
        <f>'AVS COMM Registers'!C65</f>
        <v>data_packet_config_2_reg</v>
      </c>
      <c r="E52" s="26" t="str">
        <f>'AVS COMM Registers'!S70</f>
        <v>data_pkt_data_y_size</v>
      </c>
      <c r="F52" s="26" t="str">
        <f>'AVS COMM Registers'!S69</f>
        <v>0x0000</v>
      </c>
      <c r="G52" s="26" t="str">
        <f t="shared" si="1"/>
        <v>x"0000"</v>
      </c>
      <c r="H52" s="26" t="str">
        <f>'AVS COMM Registers'!S67</f>
        <v>Bit 15</v>
      </c>
      <c r="I52" s="26" t="str">
        <f>'AVS COMM Registers'!AH67</f>
        <v>Bit 0</v>
      </c>
      <c r="J52" s="26" t="str">
        <f t="shared" si="3"/>
        <v>15 downto 0</v>
      </c>
      <c r="K52" s="26">
        <f t="shared" si="11"/>
        <v>16</v>
      </c>
      <c r="L52" s="26" t="str">
        <f>'AVS COMM Registers'!S68</f>
        <v>R/W</v>
      </c>
    </row>
    <row r="53" spans="2:12" x14ac:dyDescent="0.3">
      <c r="B53" s="59"/>
      <c r="C53" s="59" t="e">
        <f t="shared" si="0"/>
        <v>#VALUE!</v>
      </c>
      <c r="D53" s="59"/>
      <c r="E53" s="26" t="str">
        <f>'AVS COMM Registers'!C70</f>
        <v>data_pkt_overscan_y_size</v>
      </c>
      <c r="F53" s="26" t="str">
        <f>'AVS COMM Registers'!C69</f>
        <v>0x0000</v>
      </c>
      <c r="G53" s="26" t="str">
        <f t="shared" si="1"/>
        <v>x"0000"</v>
      </c>
      <c r="H53" s="26" t="str">
        <f>'AVS COMM Registers'!C67</f>
        <v>Bit 31</v>
      </c>
      <c r="I53" s="26" t="str">
        <f>'AVS COMM Registers'!R67</f>
        <v>Bit 16</v>
      </c>
      <c r="J53" s="26" t="str">
        <f t="shared" si="3"/>
        <v>31 downto 16</v>
      </c>
      <c r="K53" s="26">
        <f t="shared" si="11"/>
        <v>16</v>
      </c>
      <c r="L53" s="26" t="str">
        <f>'AVS COMM Registers'!C68</f>
        <v>R/W</v>
      </c>
    </row>
    <row r="54" spans="2:12" x14ac:dyDescent="0.3">
      <c r="B54" s="57" t="str">
        <f>'AVS COMM Registers'!C73</f>
        <v>0x0A</v>
      </c>
      <c r="C54" s="57" t="str">
        <f t="shared" si="0"/>
        <v>x"0A"</v>
      </c>
      <c r="D54" s="57" t="str">
        <f>'AVS COMM Registers'!C72</f>
        <v>data_packet_config_3_reg</v>
      </c>
      <c r="E54" s="26" t="str">
        <f>'AVS COMM Registers'!S77</f>
        <v>data_pkt_packet_length</v>
      </c>
      <c r="F54" s="26" t="str">
        <f>'AVS COMM Registers'!S76</f>
        <v>0x0000</v>
      </c>
      <c r="G54" s="26" t="str">
        <f t="shared" si="1"/>
        <v>x"0000"</v>
      </c>
      <c r="H54" s="26" t="str">
        <f>'AVS COMM Registers'!S74</f>
        <v>Bit 15</v>
      </c>
      <c r="I54" s="26" t="str">
        <f>'AVS COMM Registers'!AH74</f>
        <v>Bit 0</v>
      </c>
      <c r="J54" s="26" t="str">
        <f t="shared" si="3"/>
        <v>15 downto 0</v>
      </c>
      <c r="K54" s="26">
        <f t="shared" si="11"/>
        <v>16</v>
      </c>
      <c r="L54" s="26" t="str">
        <f>'AVS COMM Registers'!S75</f>
        <v>R/W</v>
      </c>
    </row>
    <row r="55" spans="2:12" x14ac:dyDescent="0.3">
      <c r="B55" s="59"/>
      <c r="C55" s="59"/>
      <c r="D55" s="59"/>
      <c r="E55" s="26" t="s">
        <v>37</v>
      </c>
      <c r="F55" s="26">
        <v>0</v>
      </c>
      <c r="G55" s="26" t="str">
        <f t="shared" ref="G55" si="12">IF(F55="-","-",IF(MID(F55,2,1)="x",CONCATENATE("x""",RIGHT(F55,LEN(F55)-2),""""),IF(MID(F55,2,1)="b",CONCATENATE("""",RIGHT(F55,LEN(F55)-2),""""),IF(I55="-",CONCATENATE("'",F55,"'"),CONCATENATE("(others =&gt; '",F55,"')")))))</f>
        <v>(others =&gt; '0')</v>
      </c>
      <c r="H55" s="26" t="str">
        <f>'AVS COMM Registers'!C74</f>
        <v>Bit 31</v>
      </c>
      <c r="I55" s="26" t="str">
        <f>'AVS COMM Registers'!R74</f>
        <v>Bit 16</v>
      </c>
      <c r="J55" s="26" t="str">
        <f t="shared" si="3"/>
        <v>31 downto 16</v>
      </c>
      <c r="K55" s="26" t="str">
        <f>IF(E55="-","-",IF(I55="-",1,VALUE(RIGHT(H55,LEN(H55)-4))-VALUE(RIGHT(I55,LEN(I55)-4))+1))</f>
        <v>-</v>
      </c>
      <c r="L55" s="26" t="s">
        <v>37</v>
      </c>
    </row>
    <row r="56" spans="2:12" x14ac:dyDescent="0.3">
      <c r="B56" s="57" t="str">
        <f>'AVS COMM Registers'!C80</f>
        <v>0x0B</v>
      </c>
      <c r="C56" s="57" t="str">
        <f t="shared" si="0"/>
        <v>x"0B"</v>
      </c>
      <c r="D56" s="57" t="str">
        <f>'AVS COMM Registers'!C79</f>
        <v>data_packet_config_4_reg</v>
      </c>
      <c r="E56" s="26" t="str">
        <f>'AVS COMM Registers'!AA84</f>
        <v>data_pkt_fee_mode</v>
      </c>
      <c r="F56" s="26" t="str">
        <f>'AVS COMM Registers'!AA83</f>
        <v>0x00</v>
      </c>
      <c r="G56" s="26" t="str">
        <f t="shared" si="1"/>
        <v>x"00"</v>
      </c>
      <c r="H56" s="26" t="str">
        <f>'AVS COMM Registers'!AA81</f>
        <v>Bit 7</v>
      </c>
      <c r="I56" s="26" t="str">
        <f>'AVS COMM Registers'!AH81</f>
        <v>Bit 0</v>
      </c>
      <c r="J56" s="26" t="str">
        <f t="shared" si="3"/>
        <v>7 downto 0</v>
      </c>
      <c r="K56" s="26">
        <f t="shared" si="11"/>
        <v>8</v>
      </c>
      <c r="L56" s="26" t="str">
        <f>'AVS COMM Registers'!AA82</f>
        <v>R/W</v>
      </c>
    </row>
    <row r="57" spans="2:12" x14ac:dyDescent="0.3">
      <c r="B57" s="58"/>
      <c r="C57" s="58"/>
      <c r="D57" s="58"/>
      <c r="E57" s="26" t="str">
        <f>'AVS COMM Registers'!S84</f>
        <v>data_pkt_ccd_number</v>
      </c>
      <c r="F57" s="26" t="str">
        <f>'AVS COMM Registers'!S83</f>
        <v>0x00</v>
      </c>
      <c r="G57" s="26" t="str">
        <f>IF(F57="-","-",IF(MID(F57,2,1)="x",CONCATENATE("x""",RIGHT(F57,LEN(F57)-2),""""),IF(MID(F57,2,1)="b",CONCATENATE("""",RIGHT(F57,LEN(F57)-2),""""),IF(I57="-",CONCATENATE("'",F57,"'"),CONCATENATE("(others =&gt; '",F57,"')")))))</f>
        <v>x"00"</v>
      </c>
      <c r="H57" s="26" t="str">
        <f>'AVS COMM Registers'!S81</f>
        <v>Bit 15</v>
      </c>
      <c r="I57" s="26" t="str">
        <f>'AVS COMM Registers'!Z81</f>
        <v>Bit 8</v>
      </c>
      <c r="J57" s="26" t="str">
        <f t="shared" si="3"/>
        <v>15 downto 8</v>
      </c>
      <c r="K57" s="26">
        <f>IF(E57="-","-",IF(I57="-",1,VALUE(RIGHT(H57,LEN(H57)-4))-VALUE(RIGHT(I57,LEN(I57)-4))+1))</f>
        <v>8</v>
      </c>
      <c r="L57" s="26" t="str">
        <f>'AVS COMM Registers'!S82</f>
        <v>R/W</v>
      </c>
    </row>
    <row r="58" spans="2:12" x14ac:dyDescent="0.3">
      <c r="B58" s="59"/>
      <c r="C58" s="59" t="e">
        <f t="shared" si="0"/>
        <v>#VALUE!</v>
      </c>
      <c r="D58" s="59"/>
      <c r="E58" s="26" t="s">
        <v>37</v>
      </c>
      <c r="F58" s="26">
        <v>0</v>
      </c>
      <c r="G58" s="26" t="str">
        <f t="shared" ref="G58" si="13">IF(F58="-","-",IF(MID(F58,2,1)="x",CONCATENATE("x""",RIGHT(F58,LEN(F58)-2),""""),IF(MID(F58,2,1)="b",CONCATENATE("""",RIGHT(F58,LEN(F58)-2),""""),IF(I58="-",CONCATENATE("'",F58,"'"),CONCATENATE("(others =&gt; '",F58,"')")))))</f>
        <v>(others =&gt; '0')</v>
      </c>
      <c r="H58" s="26" t="str">
        <f>'AVS COMM Registers'!C81</f>
        <v>Bit 31</v>
      </c>
      <c r="I58" s="26" t="str">
        <f>'AVS COMM Registers'!R81</f>
        <v>Bit 16</v>
      </c>
      <c r="J58" s="26" t="str">
        <f t="shared" si="3"/>
        <v>31 downto 16</v>
      </c>
      <c r="K58" s="26" t="str">
        <f>IF(E58="-","-",IF(I58="-",1,VALUE(RIGHT(H58,LEN(H58)-4))-VALUE(RIGHT(I58,LEN(I58)-4))+1))</f>
        <v>-</v>
      </c>
      <c r="L58" s="26" t="s">
        <v>37</v>
      </c>
    </row>
    <row r="59" spans="2:12" x14ac:dyDescent="0.3">
      <c r="B59" s="57" t="str">
        <f>'AVS COMM Registers'!C87</f>
        <v>0x0C</v>
      </c>
      <c r="C59" s="57" t="str">
        <f t="shared" si="0"/>
        <v>x"0C"</v>
      </c>
      <c r="D59" s="57" t="str">
        <f>'AVS COMM Registers'!C86</f>
        <v>data_packet_header_1_reg</v>
      </c>
      <c r="E59" s="26" t="str">
        <f>'AVS COMM Registers'!S91</f>
        <v>data_pkt_header_length</v>
      </c>
      <c r="F59" s="26" t="str">
        <f>'AVS COMM Registers'!S90</f>
        <v>-</v>
      </c>
      <c r="G59" s="26" t="str">
        <f t="shared" si="1"/>
        <v>-</v>
      </c>
      <c r="H59" s="26" t="str">
        <f>'AVS COMM Registers'!S88</f>
        <v>Bit 15</v>
      </c>
      <c r="I59" s="26" t="str">
        <f>'AVS COMM Registers'!AH88</f>
        <v>Bit 0</v>
      </c>
      <c r="J59" s="26" t="str">
        <f t="shared" si="3"/>
        <v>15 downto 0</v>
      </c>
      <c r="K59" s="26">
        <f t="shared" si="11"/>
        <v>16</v>
      </c>
      <c r="L59" s="26" t="str">
        <f>'AVS COMM Registers'!S89</f>
        <v>R</v>
      </c>
    </row>
    <row r="60" spans="2:12" x14ac:dyDescent="0.3">
      <c r="B60" s="58"/>
      <c r="C60" s="58"/>
      <c r="D60" s="58"/>
      <c r="E60" s="26" t="str">
        <f>'AVS COMM Registers'!C91</f>
        <v>data_pkt_header_type</v>
      </c>
      <c r="F60" s="26" t="str">
        <f>'AVS COMM Registers'!C90</f>
        <v>-</v>
      </c>
      <c r="G60" s="26" t="str">
        <f>IF(F60="-","-",IF(MID(F60,2,1)="x",CONCATENATE("x""",RIGHT(F60,LEN(F60)-2),""""),IF(MID(F60,2,1)="b",CONCATENATE("""",RIGHT(F60,LEN(F60)-2),""""),IF(I60="-",CONCATENATE("'",F60,"'"),CONCATENATE("(others =&gt; '",F60,"')")))))</f>
        <v>-</v>
      </c>
      <c r="H60" s="26" t="str">
        <f>'AVS COMM Registers'!C88</f>
        <v>Bit 31</v>
      </c>
      <c r="I60" s="26" t="str">
        <f>'AVS COMM Registers'!R88</f>
        <v>Bit 16</v>
      </c>
      <c r="J60" s="26" t="str">
        <f t="shared" si="3"/>
        <v>31 downto 16</v>
      </c>
      <c r="K60" s="26">
        <f>IF(E60="-","-",IF(I60="-",1,VALUE(RIGHT(H60,LEN(H60)-4))-VALUE(RIGHT(I60,LEN(I60)-4))+1))</f>
        <v>16</v>
      </c>
      <c r="L60" s="26" t="str">
        <f>'AVS COMM Registers'!C89</f>
        <v>R</v>
      </c>
    </row>
    <row r="61" spans="2:12" x14ac:dyDescent="0.3">
      <c r="B61" s="57" t="str">
        <f>'AVS COMM Registers'!C94</f>
        <v>0x0D</v>
      </c>
      <c r="C61" s="57" t="str">
        <f t="shared" si="0"/>
        <v>x"0D"</v>
      </c>
      <c r="D61" s="57" t="str">
        <f>'AVS COMM Registers'!C93</f>
        <v>data_packet_header_2_reg</v>
      </c>
      <c r="E61" s="26" t="str">
        <f>'AVS COMM Registers'!S98</f>
        <v>data_pkt_header_frame_counter</v>
      </c>
      <c r="F61" s="26" t="str">
        <f>'AVS COMM Registers'!S97</f>
        <v>-</v>
      </c>
      <c r="G61" s="26" t="str">
        <f t="shared" si="1"/>
        <v>-</v>
      </c>
      <c r="H61" s="26" t="str">
        <f>'AVS COMM Registers'!S95</f>
        <v>Bit 15</v>
      </c>
      <c r="I61" s="26" t="str">
        <f>'AVS COMM Registers'!AH95</f>
        <v>Bit 0</v>
      </c>
      <c r="J61" s="26" t="str">
        <f t="shared" si="3"/>
        <v>15 downto 0</v>
      </c>
      <c r="K61" s="26">
        <f t="shared" si="11"/>
        <v>16</v>
      </c>
      <c r="L61" s="26" t="str">
        <f>'AVS COMM Registers'!S96</f>
        <v>R</v>
      </c>
    </row>
    <row r="62" spans="2:12" x14ac:dyDescent="0.3">
      <c r="B62" s="59"/>
      <c r="C62" s="59" t="e">
        <f t="shared" si="0"/>
        <v>#VALUE!</v>
      </c>
      <c r="D62" s="59"/>
      <c r="E62" s="26" t="str">
        <f>'AVS COMM Registers'!C98</f>
        <v>data_pkt_header_sequence_counter</v>
      </c>
      <c r="F62" s="26" t="str">
        <f>'AVS COMM Registers'!C97</f>
        <v>-</v>
      </c>
      <c r="G62" s="26" t="str">
        <f t="shared" si="1"/>
        <v>-</v>
      </c>
      <c r="H62" s="26" t="str">
        <f>'AVS COMM Registers'!C95</f>
        <v>Bit 31</v>
      </c>
      <c r="I62" s="26" t="str">
        <f>'AVS COMM Registers'!R95</f>
        <v>Bit 16</v>
      </c>
      <c r="J62" s="26" t="str">
        <f t="shared" si="3"/>
        <v>31 downto 16</v>
      </c>
      <c r="K62" s="26">
        <f t="shared" si="11"/>
        <v>16</v>
      </c>
      <c r="L62" s="26" t="str">
        <f>'AVS COMM Registers'!C96</f>
        <v>R</v>
      </c>
    </row>
    <row r="63" spans="2:12" x14ac:dyDescent="0.3">
      <c r="B63" s="57" t="str">
        <f>'AVS COMM Registers'!C101</f>
        <v>0x0E</v>
      </c>
      <c r="C63" s="57" t="str">
        <f t="shared" si="0"/>
        <v>x"0E"</v>
      </c>
      <c r="D63" s="57" t="str">
        <f>'AVS COMM Registers'!C100</f>
        <v>data_packet_pixel_delay_1_reg</v>
      </c>
      <c r="E63" s="26" t="str">
        <f>'AVS COMM Registers'!S105</f>
        <v>data_pkt_line_delay</v>
      </c>
      <c r="F63" s="26" t="str">
        <f>'AVS COMM Registers'!S104</f>
        <v>0x0000</v>
      </c>
      <c r="G63" s="26" t="str">
        <f t="shared" si="1"/>
        <v>x"0000"</v>
      </c>
      <c r="H63" s="26" t="str">
        <f>'AVS COMM Registers'!S102</f>
        <v>Bit 15</v>
      </c>
      <c r="I63" s="26" t="str">
        <f>'AVS COMM Registers'!AH102</f>
        <v>Bit 0</v>
      </c>
      <c r="J63" s="26" t="str">
        <f t="shared" si="3"/>
        <v>15 downto 0</v>
      </c>
      <c r="K63" s="26">
        <f t="shared" si="11"/>
        <v>16</v>
      </c>
      <c r="L63" s="26" t="str">
        <f>'AVS COMM Registers'!S103</f>
        <v>R/W</v>
      </c>
    </row>
    <row r="64" spans="2:12" x14ac:dyDescent="0.3">
      <c r="B64" s="59"/>
      <c r="C64" s="59"/>
      <c r="D64" s="59"/>
      <c r="E64" s="26" t="s">
        <v>37</v>
      </c>
      <c r="F64" s="26">
        <v>0</v>
      </c>
      <c r="G64" s="26" t="str">
        <f t="shared" ref="G64" si="14">IF(F64="-","-",IF(MID(F64,2,1)="x",CONCATENATE("x""",RIGHT(F64,LEN(F64)-2),""""),IF(MID(F64,2,1)="b",CONCATENATE("""",RIGHT(F64,LEN(F64)-2),""""),IF(I64="-",CONCATENATE("'",F64,"'"),CONCATENATE("(others =&gt; '",F64,"')")))))</f>
        <v>(others =&gt; '0')</v>
      </c>
      <c r="H64" s="26" t="str">
        <f>'AVS COMM Registers'!C102</f>
        <v>Bit 31</v>
      </c>
      <c r="I64" s="26" t="str">
        <f>'AVS COMM Registers'!R102</f>
        <v>Bit 16</v>
      </c>
      <c r="J64" s="26" t="str">
        <f t="shared" si="3"/>
        <v>31 downto 16</v>
      </c>
      <c r="K64" s="26" t="str">
        <f>IF(E64="-","-",IF(I64="-",1,VALUE(RIGHT(H64,LEN(H64)-4))-VALUE(RIGHT(I64,LEN(I64)-4))+1))</f>
        <v>-</v>
      </c>
      <c r="L64" s="26" t="s">
        <v>37</v>
      </c>
    </row>
    <row r="65" spans="2:12" x14ac:dyDescent="0.3">
      <c r="B65" s="57" t="str">
        <f>'AVS COMM Registers'!C108</f>
        <v>0x0F</v>
      </c>
      <c r="C65" s="57" t="str">
        <f t="shared" si="0"/>
        <v>x"0F"</v>
      </c>
      <c r="D65" s="57" t="str">
        <f>'AVS COMM Registers'!C107</f>
        <v>data_packet_pixel_delay_2_reg</v>
      </c>
      <c r="E65" s="26" t="str">
        <f>'AVS COMM Registers'!S112</f>
        <v>data_pkt_column_delay</v>
      </c>
      <c r="F65" s="26" t="str">
        <f>'AVS COMM Registers'!S111</f>
        <v>0x0000</v>
      </c>
      <c r="G65" s="26" t="str">
        <f t="shared" si="1"/>
        <v>x"0000"</v>
      </c>
      <c r="H65" s="26" t="str">
        <f>'AVS COMM Registers'!S109</f>
        <v>Bit 15</v>
      </c>
      <c r="I65" s="26" t="str">
        <f>'AVS COMM Registers'!AH109</f>
        <v>Bit 0</v>
      </c>
      <c r="J65" s="26" t="str">
        <f t="shared" si="3"/>
        <v>15 downto 0</v>
      </c>
      <c r="K65" s="26">
        <f t="shared" si="11"/>
        <v>16</v>
      </c>
      <c r="L65" s="26" t="str">
        <f>'AVS COMM Registers'!S110</f>
        <v>R/W</v>
      </c>
    </row>
    <row r="66" spans="2:12" x14ac:dyDescent="0.3">
      <c r="B66" s="59"/>
      <c r="C66" s="59"/>
      <c r="D66" s="59"/>
      <c r="E66" s="26" t="s">
        <v>37</v>
      </c>
      <c r="F66" s="26">
        <v>0</v>
      </c>
      <c r="G66" s="26" t="str">
        <f t="shared" ref="G66" si="15">IF(F66="-","-",IF(MID(F66,2,1)="x",CONCATENATE("x""",RIGHT(F66,LEN(F66)-2),""""),IF(MID(F66,2,1)="b",CONCATENATE("""",RIGHT(F66,LEN(F66)-2),""""),IF(I66="-",CONCATENATE("'",F66,"'"),CONCATENATE("(others =&gt; '",F66,"')")))))</f>
        <v>(others =&gt; '0')</v>
      </c>
      <c r="H66" s="26" t="str">
        <f>'AVS COMM Registers'!C109</f>
        <v>Bit 31</v>
      </c>
      <c r="I66" s="26" t="str">
        <f>'AVS COMM Registers'!R109</f>
        <v>Bit 16</v>
      </c>
      <c r="J66" s="26" t="str">
        <f t="shared" si="3"/>
        <v>31 downto 16</v>
      </c>
      <c r="K66" s="26" t="str">
        <f>IF(E66="-","-",IF(I66="-",1,VALUE(RIGHT(H66,LEN(H66)-4))-VALUE(RIGHT(I66,LEN(I66)-4))+1))</f>
        <v>-</v>
      </c>
      <c r="L66" s="26" t="s">
        <v>37</v>
      </c>
    </row>
    <row r="67" spans="2:12" x14ac:dyDescent="0.3">
      <c r="B67" s="57" t="str">
        <f>'AVS COMM Registers'!C115</f>
        <v>0x10</v>
      </c>
      <c r="C67" s="57" t="str">
        <f>CONCATENATE("x""",RIGHT(B67,LEN(B67)-2),"""")</f>
        <v>x"10"</v>
      </c>
      <c r="D67" s="57" t="str">
        <f>'AVS COMM Registers'!C114</f>
        <v>data_packet_pixel_delay_3_reg</v>
      </c>
      <c r="E67" s="26" t="str">
        <f>'AVS COMM Registers'!S119</f>
        <v>data_pkt_adc_delay</v>
      </c>
      <c r="F67" s="26" t="str">
        <f>'AVS COMM Registers'!S118</f>
        <v>0x0000</v>
      </c>
      <c r="G67" s="26" t="str">
        <f>IF(F67="-","-",IF(MID(F67,2,1)="x",CONCATENATE("x""",RIGHT(F67,LEN(F67)-2),""""),IF(MID(F67,2,1)="b",CONCATENATE("""",RIGHT(F67,LEN(F67)-2),""""),IF(I67="-",CONCATENATE("'",F67,"'"),CONCATENATE("(others =&gt; '",F67,"')")))))</f>
        <v>x"0000"</v>
      </c>
      <c r="H67" s="26" t="str">
        <f>'AVS COMM Registers'!S116</f>
        <v>Bit 15</v>
      </c>
      <c r="I67" s="26" t="str">
        <f>'AVS COMM Registers'!AH116</f>
        <v>Bit 0</v>
      </c>
      <c r="J67" s="26" t="str">
        <f t="shared" si="3"/>
        <v>15 downto 0</v>
      </c>
      <c r="K67" s="26">
        <f>IF(E67="-","-",IF(I67="-",1,VALUE(RIGHT(H67,LEN(H67)-4))-VALUE(RIGHT(I67,LEN(I67)-4))+1))</f>
        <v>16</v>
      </c>
      <c r="L67" s="26" t="str">
        <f>'AVS COMM Registers'!S117</f>
        <v>R/W</v>
      </c>
    </row>
    <row r="68" spans="2:12" x14ac:dyDescent="0.3">
      <c r="B68" s="59"/>
      <c r="C68" s="59"/>
      <c r="D68" s="59"/>
      <c r="E68" s="26" t="s">
        <v>37</v>
      </c>
      <c r="F68" s="26">
        <v>0</v>
      </c>
      <c r="G68" s="26" t="str">
        <f t="shared" ref="G68" si="16">IF(F68="-","-",IF(MID(F68,2,1)="x",CONCATENATE("x""",RIGHT(F68,LEN(F68)-2),""""),IF(MID(F68,2,1)="b",CONCATENATE("""",RIGHT(F68,LEN(F68)-2),""""),IF(I68="-",CONCATENATE("'",F68,"'"),CONCATENATE("(others =&gt; '",F68,"')")))))</f>
        <v>(others =&gt; '0')</v>
      </c>
      <c r="H68" s="26" t="str">
        <f>'AVS COMM Registers'!C116</f>
        <v>Bit 31</v>
      </c>
      <c r="I68" s="26" t="str">
        <f>'AVS COMM Registers'!R116</f>
        <v>Bit 16</v>
      </c>
      <c r="J68" s="26" t="str">
        <f t="shared" si="3"/>
        <v>31 downto 16</v>
      </c>
      <c r="K68" s="26" t="str">
        <f>IF(E68="-","-",IF(I68="-",1,VALUE(RIGHT(H68,LEN(H68)-4))-VALUE(RIGHT(I68,LEN(I68)-4))+1))</f>
        <v>-</v>
      </c>
      <c r="L68" s="26" t="s">
        <v>37</v>
      </c>
    </row>
    <row r="69" spans="2:12" x14ac:dyDescent="0.3">
      <c r="B69" s="57" t="str">
        <f>'AVS COMM Registers'!C122</f>
        <v>0x11</v>
      </c>
      <c r="C69" s="57" t="str">
        <f t="shared" ref="C69:C83" si="17">CONCATENATE("x""",RIGHT(B69,LEN(B69)-2),"""")</f>
        <v>x"11"</v>
      </c>
      <c r="D69" s="57" t="str">
        <f>'AVS COMM Registers'!C121</f>
        <v>comm_irq_control_reg</v>
      </c>
      <c r="E69" s="26" t="str">
        <f>'AVS COMM Registers'!AH126</f>
        <v>comm_rmap_write_command_en</v>
      </c>
      <c r="F69" s="26">
        <f>'AVS COMM Registers'!AH125</f>
        <v>0</v>
      </c>
      <c r="G69" s="26" t="str">
        <f t="shared" si="1"/>
        <v>'0'</v>
      </c>
      <c r="H69" s="26" t="str">
        <f>'AVS COMM Registers'!AH123</f>
        <v>Bit 0</v>
      </c>
      <c r="I69" s="26" t="s">
        <v>37</v>
      </c>
      <c r="J69" s="26" t="str">
        <f t="shared" ref="J69:J83" si="18">IF(I69="-",RIGHT(H69,LEN(H69)-4),CONCATENATE(RIGHT(H69,LEN(H69)-4), " downto ", RIGHT(I69,LEN(I69)-4)))</f>
        <v>0</v>
      </c>
      <c r="K69" s="26">
        <f t="shared" si="11"/>
        <v>1</v>
      </c>
      <c r="L69" s="26" t="str">
        <f>'AVS COMM Registers'!AH124</f>
        <v>R/W</v>
      </c>
    </row>
    <row r="70" spans="2:12" x14ac:dyDescent="0.3">
      <c r="B70" s="58"/>
      <c r="C70" s="58"/>
      <c r="D70" s="58"/>
      <c r="E70" s="26" t="s">
        <v>37</v>
      </c>
      <c r="F70" s="26">
        <v>0</v>
      </c>
      <c r="G70" s="26" t="str">
        <f t="shared" ref="G70" si="19">IF(F70="-","-",IF(MID(F70,2,1)="x",CONCATENATE("x""",RIGHT(F70,LEN(F70)-2),""""),IF(MID(F70,2,1)="b",CONCATENATE("""",RIGHT(F70,LEN(F70)-2),""""),IF(I70="-",CONCATENATE("'",F70,"'"),CONCATENATE("(others =&gt; '",F70,"')")))))</f>
        <v>(others =&gt; '0')</v>
      </c>
      <c r="H70" s="26" t="str">
        <f>'AVS COMM Registers'!AA123</f>
        <v>Bit 7</v>
      </c>
      <c r="I70" s="26" t="str">
        <f>'AVS COMM Registers'!AG123</f>
        <v>Bit 1</v>
      </c>
      <c r="J70" s="26" t="str">
        <f t="shared" si="18"/>
        <v>7 downto 1</v>
      </c>
      <c r="K70" s="26" t="str">
        <f>IF(E70="-","-",IF(I70="-",1,VALUE(RIGHT(H70,LEN(H70)-4))-VALUE(RIGHT(I70,LEN(I70)-4))+1))</f>
        <v>-</v>
      </c>
      <c r="L70" s="26" t="s">
        <v>37</v>
      </c>
    </row>
    <row r="71" spans="2:12" x14ac:dyDescent="0.3">
      <c r="B71" s="58"/>
      <c r="C71" s="58" t="e">
        <f t="shared" si="17"/>
        <v>#VALUE!</v>
      </c>
      <c r="D71" s="58"/>
      <c r="E71" s="26" t="str">
        <f>'AVS COMM Registers'!Z126</f>
        <v>comm_right_buffer_empty_en</v>
      </c>
      <c r="F71" s="26">
        <f>'AVS COMM Registers'!Z125</f>
        <v>0</v>
      </c>
      <c r="G71" s="26" t="str">
        <f t="shared" si="1"/>
        <v>'0'</v>
      </c>
      <c r="H71" s="26" t="str">
        <f>'AVS COMM Registers'!Z123</f>
        <v>Bit 8</v>
      </c>
      <c r="I71" s="26" t="s">
        <v>37</v>
      </c>
      <c r="J71" s="26" t="str">
        <f t="shared" si="18"/>
        <v>8</v>
      </c>
      <c r="K71" s="26">
        <f t="shared" si="11"/>
        <v>1</v>
      </c>
      <c r="L71" s="26" t="str">
        <f>'AVS COMM Registers'!Z124</f>
        <v>R/W</v>
      </c>
    </row>
    <row r="72" spans="2:12" x14ac:dyDescent="0.3">
      <c r="B72" s="58"/>
      <c r="C72" s="58" t="e">
        <f t="shared" si="17"/>
        <v>#VALUE!</v>
      </c>
      <c r="D72" s="58"/>
      <c r="E72" s="26" t="str">
        <f>'AVS COMM Registers'!Y126</f>
        <v>comm_left_buffer_empty_en</v>
      </c>
      <c r="F72" s="26">
        <f>'AVS COMM Registers'!Y125</f>
        <v>0</v>
      </c>
      <c r="G72" s="26" t="str">
        <f t="shared" si="1"/>
        <v>'0'</v>
      </c>
      <c r="H72" s="26" t="str">
        <f>'AVS COMM Registers'!Y123</f>
        <v>Bit 9</v>
      </c>
      <c r="I72" s="26" t="s">
        <v>37</v>
      </c>
      <c r="J72" s="26" t="str">
        <f t="shared" si="18"/>
        <v>9</v>
      </c>
      <c r="K72" s="26">
        <f t="shared" si="11"/>
        <v>1</v>
      </c>
      <c r="L72" s="26" t="str">
        <f>'AVS COMM Registers'!Y124</f>
        <v>R/W</v>
      </c>
    </row>
    <row r="73" spans="2:12" x14ac:dyDescent="0.3">
      <c r="B73" s="58"/>
      <c r="C73" s="58"/>
      <c r="D73" s="58"/>
      <c r="E73" s="26" t="s">
        <v>37</v>
      </c>
      <c r="F73" s="26">
        <v>0</v>
      </c>
      <c r="G73" s="26" t="str">
        <f t="shared" ref="G73" si="20">IF(F73="-","-",IF(MID(F73,2,1)="x",CONCATENATE("x""",RIGHT(F73,LEN(F73)-2),""""),IF(MID(F73,2,1)="b",CONCATENATE("""",RIGHT(F73,LEN(F73)-2),""""),IF(I73="-",CONCATENATE("'",F73,"'"),CONCATENATE("(others =&gt; '",F73,"')")))))</f>
        <v>(others =&gt; '0')</v>
      </c>
      <c r="H73" s="26" t="str">
        <f>'AVS COMM Registers'!S123</f>
        <v>Bit 15</v>
      </c>
      <c r="I73" s="26" t="str">
        <f>'AVS COMM Registers'!X123</f>
        <v>Bit 10</v>
      </c>
      <c r="J73" s="26" t="str">
        <f t="shared" si="18"/>
        <v>15 downto 10</v>
      </c>
      <c r="K73" s="26" t="str">
        <f>IF(E73="-","-",IF(I73="-",1,VALUE(RIGHT(H73,LEN(H73)-4))-VALUE(RIGHT(I73,LEN(I73)-4))+1))</f>
        <v>-</v>
      </c>
      <c r="L73" s="26" t="s">
        <v>37</v>
      </c>
    </row>
    <row r="74" spans="2:12" x14ac:dyDescent="0.3">
      <c r="B74" s="58"/>
      <c r="C74" s="58"/>
      <c r="D74" s="58"/>
      <c r="E74" s="26" t="str">
        <f>'AVS COMM Registers'!R126</f>
        <v>comm_global_irq_en</v>
      </c>
      <c r="F74" s="26">
        <f>'AVS COMM Registers'!R125</f>
        <v>0</v>
      </c>
      <c r="G74" s="26" t="str">
        <f>IF(F74="-","-",IF(MID(F74,2,1)="x",CONCATENATE("x""",RIGHT(F74,LEN(F74)-2),""""),IF(MID(F74,2,1)="b",CONCATENATE("""",RIGHT(F74,LEN(F74)-2),""""),IF(I74="-",CONCATENATE("'",F74,"'"),CONCATENATE("(others =&gt; '",F74,"')")))))</f>
        <v>'0'</v>
      </c>
      <c r="H74" s="26" t="str">
        <f>'AVS COMM Registers'!R123</f>
        <v>Bit 16</v>
      </c>
      <c r="I74" s="26" t="s">
        <v>37</v>
      </c>
      <c r="J74" s="26" t="str">
        <f t="shared" si="18"/>
        <v>16</v>
      </c>
      <c r="K74" s="26">
        <f>IF(E74="-","-",IF(I74="-",1,VALUE(RIGHT(H74,LEN(H74)-4))-VALUE(RIGHT(I74,LEN(I74)-4))+1))</f>
        <v>1</v>
      </c>
      <c r="L74" s="26" t="str">
        <f>'AVS COMM Registers'!R124</f>
        <v>R/W</v>
      </c>
    </row>
    <row r="75" spans="2:12" x14ac:dyDescent="0.3">
      <c r="B75" s="59"/>
      <c r="C75" s="59" t="e">
        <f t="shared" si="17"/>
        <v>#VALUE!</v>
      </c>
      <c r="D75" s="59"/>
      <c r="E75" s="26" t="s">
        <v>37</v>
      </c>
      <c r="F75" s="26">
        <v>0</v>
      </c>
      <c r="G75" s="26" t="str">
        <f t="shared" ref="G75" si="21">IF(F75="-","-",IF(MID(F75,2,1)="x",CONCATENATE("x""",RIGHT(F75,LEN(F75)-2),""""),IF(MID(F75,2,1)="b",CONCATENATE("""",RIGHT(F75,LEN(F75)-2),""""),IF(I75="-",CONCATENATE("'",F75,"'"),CONCATENATE("(others =&gt; '",F75,"')")))))</f>
        <v>(others =&gt; '0')</v>
      </c>
      <c r="H75" s="26" t="str">
        <f>'AVS COMM Registers'!C123</f>
        <v>Bit 31</v>
      </c>
      <c r="I75" s="26" t="str">
        <f>'AVS COMM Registers'!Q123</f>
        <v>Bit 17</v>
      </c>
      <c r="J75" s="26" t="str">
        <f t="shared" si="18"/>
        <v>31 downto 17</v>
      </c>
      <c r="K75" s="26" t="str">
        <f>IF(E75="-","-",IF(I75="-",1,VALUE(RIGHT(H75,LEN(H75)-4))-VALUE(RIGHT(I75,LEN(I75)-4))+1))</f>
        <v>-</v>
      </c>
      <c r="L75" s="26" t="s">
        <v>37</v>
      </c>
    </row>
    <row r="76" spans="2:12" x14ac:dyDescent="0.3">
      <c r="B76" s="57" t="str">
        <f>'AVS COMM Registers'!C129</f>
        <v>0x12</v>
      </c>
      <c r="C76" s="57" t="str">
        <f t="shared" si="17"/>
        <v>x"12"</v>
      </c>
      <c r="D76" s="57" t="str">
        <f>'AVS COMM Registers'!C128</f>
        <v>comm_irq_flags_reg</v>
      </c>
      <c r="E76" s="26" t="str">
        <f>'AVS COMM Registers'!AH133</f>
        <v>comm_rmap_write_command_flag</v>
      </c>
      <c r="F76" s="26">
        <f>'AVS COMM Registers'!AH132</f>
        <v>0</v>
      </c>
      <c r="G76" s="26" t="str">
        <f t="shared" si="1"/>
        <v>'0'</v>
      </c>
      <c r="H76" s="26" t="str">
        <f>'AVS COMM Registers'!AH130</f>
        <v>Bit 0</v>
      </c>
      <c r="I76" s="26" t="s">
        <v>37</v>
      </c>
      <c r="J76" s="26" t="str">
        <f t="shared" si="18"/>
        <v>0</v>
      </c>
      <c r="K76" s="26">
        <f t="shared" si="11"/>
        <v>1</v>
      </c>
      <c r="L76" s="26" t="str">
        <f>'AVS COMM Registers'!AH131</f>
        <v>R</v>
      </c>
    </row>
    <row r="77" spans="2:12" x14ac:dyDescent="0.3">
      <c r="B77" s="58"/>
      <c r="C77" s="58"/>
      <c r="D77" s="58"/>
      <c r="E77" s="26" t="s">
        <v>37</v>
      </c>
      <c r="F77" s="26">
        <v>0</v>
      </c>
      <c r="G77" s="26" t="str">
        <f t="shared" si="1"/>
        <v>(others =&gt; '0')</v>
      </c>
      <c r="H77" s="26" t="str">
        <f>'AVS COMM Registers'!AA130</f>
        <v>Bit 7</v>
      </c>
      <c r="I77" s="26" t="str">
        <f>'AVS COMM Registers'!AG130</f>
        <v>Bit 1</v>
      </c>
      <c r="J77" s="26" t="str">
        <f t="shared" si="18"/>
        <v>7 downto 1</v>
      </c>
      <c r="K77" s="26" t="str">
        <f>IF(E77="-","-",IF(I77="-",1,VALUE(RIGHT(H77,LEN(H77)-4))-VALUE(RIGHT(I77,LEN(I77)-4))+1))</f>
        <v>-</v>
      </c>
      <c r="L77" s="26" t="s">
        <v>37</v>
      </c>
    </row>
    <row r="78" spans="2:12" x14ac:dyDescent="0.3">
      <c r="B78" s="58"/>
      <c r="C78" s="58"/>
      <c r="D78" s="58"/>
      <c r="E78" s="26" t="str">
        <f>'AVS COMM Registers'!Z133</f>
        <v>comm_buffer_empty_flag</v>
      </c>
      <c r="F78" s="26">
        <f>'AVS COMM Registers'!Z132</f>
        <v>0</v>
      </c>
      <c r="G78" s="26" t="str">
        <f>IF(F78="-","-",IF(MID(F78,2,1)="x",CONCATENATE("x""",RIGHT(F78,LEN(F78)-2),""""),IF(MID(F78,2,1)="b",CONCATENATE("""",RIGHT(F78,LEN(F78)-2),""""),IF(I78="-",CONCATENATE("'",F78,"'"),CONCATENATE("(others =&gt; '",F78,"')")))))</f>
        <v>'0'</v>
      </c>
      <c r="H78" s="26" t="str">
        <f>'AVS COMM Registers'!Z130</f>
        <v>Bit 8</v>
      </c>
      <c r="I78" s="26" t="s">
        <v>37</v>
      </c>
      <c r="J78" s="26" t="str">
        <f t="shared" si="18"/>
        <v>8</v>
      </c>
      <c r="K78" s="26">
        <f>IF(E78="-","-",IF(I78="-",1,VALUE(RIGHT(H78,LEN(H78)-4))-VALUE(RIGHT(I78,LEN(I78)-4))+1))</f>
        <v>1</v>
      </c>
      <c r="L78" s="26" t="str">
        <f>'AVS COMM Registers'!Z131</f>
        <v>R</v>
      </c>
    </row>
    <row r="79" spans="2:12" x14ac:dyDescent="0.3">
      <c r="B79" s="59"/>
      <c r="C79" s="59" t="e">
        <f t="shared" si="17"/>
        <v>#VALUE!</v>
      </c>
      <c r="D79" s="59"/>
      <c r="E79" s="26" t="s">
        <v>37</v>
      </c>
      <c r="F79" s="26">
        <v>0</v>
      </c>
      <c r="G79" s="26" t="str">
        <f t="shared" ref="G79" si="22">IF(F79="-","-",IF(MID(F79,2,1)="x",CONCATENATE("x""",RIGHT(F79,LEN(F79)-2),""""),IF(MID(F79,2,1)="b",CONCATENATE("""",RIGHT(F79,LEN(F79)-2),""""),IF(I79="-",CONCATENATE("'",F79,"'"),CONCATENATE("(others =&gt; '",F79,"')")))))</f>
        <v>(others =&gt; '0')</v>
      </c>
      <c r="H79" s="26" t="str">
        <f>'AVS COMM Registers'!C130</f>
        <v>Bit 31</v>
      </c>
      <c r="I79" s="26" t="str">
        <f>'AVS COMM Registers'!Y130</f>
        <v>Bit 9</v>
      </c>
      <c r="J79" s="26" t="str">
        <f t="shared" si="18"/>
        <v>31 downto 9</v>
      </c>
      <c r="K79" s="26" t="str">
        <f>IF(E79="-","-",IF(I79="-",1,VALUE(RIGHT(H79,LEN(H79)-4))-VALUE(RIGHT(I79,LEN(I79)-4))+1))</f>
        <v>-</v>
      </c>
      <c r="L79" s="26" t="s">
        <v>37</v>
      </c>
    </row>
    <row r="80" spans="2:12" x14ac:dyDescent="0.3">
      <c r="B80" s="57" t="str">
        <f>'AVS COMM Registers'!C136</f>
        <v>0x13</v>
      </c>
      <c r="C80" s="57" t="str">
        <f t="shared" si="17"/>
        <v>x"13"</v>
      </c>
      <c r="D80" s="57" t="str">
        <f>'AVS COMM Registers'!C135</f>
        <v>comm_irq_flags_clear_reg</v>
      </c>
      <c r="E80" s="26" t="str">
        <f>'AVS COMM Registers'!AH140</f>
        <v>comm_rmap_write_command_flag_clear</v>
      </c>
      <c r="F80" s="26">
        <f>'AVS COMM Registers'!AH139</f>
        <v>0</v>
      </c>
      <c r="G80" s="26" t="str">
        <f t="shared" si="1"/>
        <v>'0'</v>
      </c>
      <c r="H80" s="26" t="str">
        <f>'AVS COMM Registers'!AH137</f>
        <v>Bit 0</v>
      </c>
      <c r="I80" s="26" t="s">
        <v>37</v>
      </c>
      <c r="J80" s="26" t="str">
        <f t="shared" si="18"/>
        <v>0</v>
      </c>
      <c r="K80" s="26">
        <f t="shared" si="11"/>
        <v>1</v>
      </c>
      <c r="L80" s="26" t="str">
        <f>'AVS COMM Registers'!AH138</f>
        <v>R/W</v>
      </c>
    </row>
    <row r="81" spans="2:12" x14ac:dyDescent="0.3">
      <c r="B81" s="58"/>
      <c r="C81" s="58"/>
      <c r="D81" s="58"/>
      <c r="E81" s="26" t="s">
        <v>37</v>
      </c>
      <c r="F81" s="26">
        <v>0</v>
      </c>
      <c r="G81" s="26" t="str">
        <f t="shared" ref="G81" si="23">IF(F81="-","-",IF(MID(F81,2,1)="x",CONCATENATE("x""",RIGHT(F81,LEN(F81)-2),""""),IF(MID(F81,2,1)="b",CONCATENATE("""",RIGHT(F81,LEN(F81)-2),""""),IF(I81="-",CONCATENATE("'",F81,"'"),CONCATENATE("(others =&gt; '",F81,"')")))))</f>
        <v>(others =&gt; '0')</v>
      </c>
      <c r="H81" s="26" t="str">
        <f>'AVS COMM Registers'!AA137</f>
        <v>Bit 7</v>
      </c>
      <c r="I81" s="26" t="str">
        <f>'AVS COMM Registers'!AG137</f>
        <v>Bit 1</v>
      </c>
      <c r="J81" s="26" t="str">
        <f t="shared" si="18"/>
        <v>7 downto 1</v>
      </c>
      <c r="K81" s="26" t="str">
        <f>IF(E81="-","-",IF(I81="-",1,VALUE(RIGHT(H81,LEN(H81)-4))-VALUE(RIGHT(I81,LEN(I81)-4))+1))</f>
        <v>-</v>
      </c>
      <c r="L81" s="26" t="s">
        <v>37</v>
      </c>
    </row>
    <row r="82" spans="2:12" x14ac:dyDescent="0.3">
      <c r="B82" s="58"/>
      <c r="C82" s="58"/>
      <c r="D82" s="58"/>
      <c r="E82" s="26" t="str">
        <f>'AVS COMM Registers'!Z140</f>
        <v>comm_buffer_empty_flag_clear</v>
      </c>
      <c r="F82" s="26">
        <f>'AVS COMM Registers'!Z139</f>
        <v>0</v>
      </c>
      <c r="G82" s="26" t="str">
        <f>IF(F82="-","-",IF(MID(F82,2,1)="x",CONCATENATE("x""",RIGHT(F82,LEN(F82)-2),""""),IF(MID(F82,2,1)="b",CONCATENATE("""",RIGHT(F82,LEN(F82)-2),""""),IF(I82="-",CONCATENATE("'",F82,"'"),CONCATENATE("(others =&gt; '",F82,"')")))))</f>
        <v>'0'</v>
      </c>
      <c r="H82" s="26" t="str">
        <f>'AVS COMM Registers'!Z137</f>
        <v>Bit 8</v>
      </c>
      <c r="I82" s="26" t="s">
        <v>37</v>
      </c>
      <c r="J82" s="26" t="str">
        <f t="shared" si="18"/>
        <v>8</v>
      </c>
      <c r="K82" s="26">
        <f>IF(E82="-","-",IF(I82="-",1,VALUE(RIGHT(H82,LEN(H82)-4))-VALUE(RIGHT(I82,LEN(I82)-4))+1))</f>
        <v>1</v>
      </c>
      <c r="L82" s="26" t="str">
        <f>'AVS COMM Registers'!Z138</f>
        <v>R/W</v>
      </c>
    </row>
    <row r="83" spans="2:12" x14ac:dyDescent="0.3">
      <c r="B83" s="59"/>
      <c r="C83" s="59" t="e">
        <f t="shared" si="17"/>
        <v>#VALUE!</v>
      </c>
      <c r="D83" s="59"/>
      <c r="E83" s="26" t="s">
        <v>37</v>
      </c>
      <c r="F83" s="26">
        <v>0</v>
      </c>
      <c r="G83" s="26" t="str">
        <f t="shared" ref="G83" si="24">IF(F83="-","-",IF(MID(F83,2,1)="x",CONCATENATE("x""",RIGHT(F83,LEN(F83)-2),""""),IF(MID(F83,2,1)="b",CONCATENATE("""",RIGHT(F83,LEN(F83)-2),""""),IF(I83="-",CONCATENATE("'",F83,"'"),CONCATENATE("(others =&gt; '",F83,"')")))))</f>
        <v>(others =&gt; '0')</v>
      </c>
      <c r="H83" s="26" t="str">
        <f>'AVS COMM Registers'!C137</f>
        <v>Bit 31</v>
      </c>
      <c r="I83" s="26" t="str">
        <f>'AVS COMM Registers'!Y137</f>
        <v>Bit 9</v>
      </c>
      <c r="J83" s="26" t="str">
        <f t="shared" si="18"/>
        <v>31 downto 9</v>
      </c>
      <c r="K83" s="26" t="str">
        <f>IF(E83="-","-",IF(I83="-",1,VALUE(RIGHT(H83,LEN(H83)-4))-VALUE(RIGHT(I83,LEN(I83)-4))+1))</f>
        <v>-</v>
      </c>
      <c r="L83" s="26" t="s">
        <v>37</v>
      </c>
    </row>
  </sheetData>
  <mergeCells count="54">
    <mergeCell ref="D65:D66"/>
    <mergeCell ref="D67:D68"/>
    <mergeCell ref="D3:D16"/>
    <mergeCell ref="D17:D20"/>
    <mergeCell ref="D21:D25"/>
    <mergeCell ref="D26:D28"/>
    <mergeCell ref="D29:D31"/>
    <mergeCell ref="D32:D47"/>
    <mergeCell ref="D76:D79"/>
    <mergeCell ref="D80:D83"/>
    <mergeCell ref="B3:B16"/>
    <mergeCell ref="C3:C16"/>
    <mergeCell ref="B17:B20"/>
    <mergeCell ref="C17:C20"/>
    <mergeCell ref="B21:B25"/>
    <mergeCell ref="C21:C25"/>
    <mergeCell ref="B26:B28"/>
    <mergeCell ref="C26:C28"/>
    <mergeCell ref="D50:D51"/>
    <mergeCell ref="D52:D53"/>
    <mergeCell ref="D56:D58"/>
    <mergeCell ref="D61:D62"/>
    <mergeCell ref="D59:D60"/>
    <mergeCell ref="D69:D75"/>
    <mergeCell ref="B29:B31"/>
    <mergeCell ref="C29:C31"/>
    <mergeCell ref="B32:B47"/>
    <mergeCell ref="C32:C47"/>
    <mergeCell ref="B50:B51"/>
    <mergeCell ref="C50:C51"/>
    <mergeCell ref="B67:B68"/>
    <mergeCell ref="C67:C68"/>
    <mergeCell ref="B52:B53"/>
    <mergeCell ref="C52:C53"/>
    <mergeCell ref="B56:B58"/>
    <mergeCell ref="C56:C58"/>
    <mergeCell ref="B59:B60"/>
    <mergeCell ref="C59:C60"/>
    <mergeCell ref="B80:B83"/>
    <mergeCell ref="C80:C83"/>
    <mergeCell ref="B54:B55"/>
    <mergeCell ref="C54:C55"/>
    <mergeCell ref="D54:D55"/>
    <mergeCell ref="B63:B64"/>
    <mergeCell ref="C63:C64"/>
    <mergeCell ref="D63:D64"/>
    <mergeCell ref="B65:B66"/>
    <mergeCell ref="C65:C66"/>
    <mergeCell ref="B61:B62"/>
    <mergeCell ref="C61:C62"/>
    <mergeCell ref="B69:B75"/>
    <mergeCell ref="C69:C75"/>
    <mergeCell ref="B76:B79"/>
    <mergeCell ref="C76:C7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FBA-07C0-4F72-BCD6-B54744C5B3B8}">
  <dimension ref="C2:O103"/>
  <sheetViews>
    <sheetView topLeftCell="A7" workbookViewId="0">
      <selection activeCell="I31" sqref="I31"/>
    </sheetView>
  </sheetViews>
  <sheetFormatPr defaultRowHeight="14.4" x14ac:dyDescent="0.3"/>
  <cols>
    <col min="3" max="3" width="36.88671875" style="32" bestFit="1" customWidth="1"/>
    <col min="4" max="4" width="12.33203125" style="32" bestFit="1" customWidth="1"/>
    <col min="5" max="5" width="12.33203125" style="32" customWidth="1"/>
    <col min="6" max="7" width="10.109375" style="32" customWidth="1"/>
    <col min="8" max="8" width="12.33203125" style="32" bestFit="1" customWidth="1"/>
    <col min="9" max="9" width="26.5546875" style="32" customWidth="1"/>
    <col min="10" max="11" width="12.109375" style="32" customWidth="1"/>
    <col min="12" max="12" width="37.109375" style="32" bestFit="1" customWidth="1"/>
    <col min="13" max="13" width="12.109375" style="32" bestFit="1" customWidth="1"/>
    <col min="15" max="15" width="76" bestFit="1" customWidth="1"/>
  </cols>
  <sheetData>
    <row r="2" spans="3:15" x14ac:dyDescent="0.3">
      <c r="C2" s="33" t="s">
        <v>164</v>
      </c>
      <c r="D2" s="33" t="s">
        <v>263</v>
      </c>
      <c r="E2" s="33"/>
      <c r="F2" s="33"/>
      <c r="G2" s="33"/>
      <c r="H2" s="33" t="s">
        <v>265</v>
      </c>
      <c r="I2" s="33" t="s">
        <v>261</v>
      </c>
      <c r="J2" s="33" t="s">
        <v>264</v>
      </c>
      <c r="K2" s="33"/>
      <c r="L2" s="33" t="s">
        <v>262</v>
      </c>
      <c r="M2" s="33" t="s">
        <v>267</v>
      </c>
      <c r="O2" s="33" t="s">
        <v>289</v>
      </c>
    </row>
    <row r="3" spans="3:15" x14ac:dyDescent="0.3">
      <c r="C3" s="32" t="str">
        <f>'AVS COMM Registers TABLE'!D3</f>
        <v>spw_link_config_status_reg</v>
      </c>
      <c r="D3" s="32" t="str">
        <f>INDEX('AVS COMM Registers TABLE'!$B$2:$B$83,MATCH('NIOS defines'!C3,'AVS COMM Registers TABLE'!$D$2:$D$83,0))</f>
        <v>0x00</v>
      </c>
      <c r="H3" s="32" t="s">
        <v>266</v>
      </c>
      <c r="I3" s="32" t="s">
        <v>269</v>
      </c>
      <c r="J3" s="32" t="s">
        <v>275</v>
      </c>
      <c r="L3" s="32" t="str">
        <f>CONCATENATE(H3,I3,J3)</f>
        <v>COMM_LINK_CFG_STAT_REG_OFST</v>
      </c>
      <c r="M3" s="32">
        <f>LEN(L3)</f>
        <v>27</v>
      </c>
      <c r="O3" s="39" t="str">
        <f>CONCATENATE("#define ",L3, REPT(" ",32 - LEN(L3))," ",D3)</f>
        <v>#define COMM_LINK_CFG_STAT_REG_OFST      0x00</v>
      </c>
    </row>
    <row r="4" spans="3:15" x14ac:dyDescent="0.3">
      <c r="C4" s="32" t="str">
        <f>'AVS COMM Registers TABLE'!D17</f>
        <v>spw_timecode_reg</v>
      </c>
      <c r="D4" s="32" t="str">
        <f>INDEX('AVS COMM Registers TABLE'!$B$2:$B$83,MATCH('NIOS defines'!C4,'AVS COMM Registers TABLE'!$D$2:$D$83,0))</f>
        <v>0x01</v>
      </c>
      <c r="H4" s="32" t="s">
        <v>266</v>
      </c>
      <c r="I4" s="32" t="s">
        <v>268</v>
      </c>
      <c r="J4" s="32" t="s">
        <v>275</v>
      </c>
      <c r="L4" s="32" t="str">
        <f t="shared" ref="L4:L22" si="0">CONCATENATE(H4,I4,J4)</f>
        <v>COMM_TIMECODE_REG_OFST</v>
      </c>
      <c r="M4" s="32">
        <f t="shared" ref="M4:M22" si="1">LEN(L4)</f>
        <v>22</v>
      </c>
      <c r="O4" s="39" t="str">
        <f t="shared" ref="O4:O21" si="2">CONCATENATE("#define ",L4, REPT(" ",32 - LEN(L4))," ",D4)</f>
        <v>#define COMM_TIMECODE_REG_OFST           0x01</v>
      </c>
    </row>
    <row r="5" spans="3:15" x14ac:dyDescent="0.3">
      <c r="C5" s="32" t="str">
        <f>'AVS COMM Registers TABLE'!D21</f>
        <v>fee_windowing_buffers_config_reg</v>
      </c>
      <c r="D5" s="32" t="str">
        <f>INDEX('AVS COMM Registers TABLE'!$B$2:$B$83,MATCH('NIOS defines'!C5,'AVS COMM Registers TABLE'!$D$2:$D$83,0))</f>
        <v>0x02</v>
      </c>
      <c r="H5" s="32" t="s">
        <v>266</v>
      </c>
      <c r="I5" s="32" t="s">
        <v>270</v>
      </c>
      <c r="J5" s="32" t="s">
        <v>275</v>
      </c>
      <c r="L5" s="32" t="str">
        <f t="shared" si="0"/>
        <v>COMM_FEE_BUFF_CFG_REG_OFST</v>
      </c>
      <c r="M5" s="32">
        <f t="shared" si="1"/>
        <v>26</v>
      </c>
      <c r="O5" s="39" t="str">
        <f t="shared" si="2"/>
        <v>#define COMM_FEE_BUFF_CFG_REG_OFST       0x02</v>
      </c>
    </row>
    <row r="6" spans="3:15" x14ac:dyDescent="0.3">
      <c r="C6" s="32" t="str">
        <f>'AVS COMM Registers TABLE'!D26</f>
        <v>fee_windowing_buffers_status_reg</v>
      </c>
      <c r="D6" s="32" t="str">
        <f>INDEX('AVS COMM Registers TABLE'!$B$2:$B$83,MATCH('NIOS defines'!C6,'AVS COMM Registers TABLE'!$D$2:$D$83,0))</f>
        <v>0x03</v>
      </c>
      <c r="H6" s="32" t="s">
        <v>266</v>
      </c>
      <c r="I6" s="32" t="s">
        <v>271</v>
      </c>
      <c r="J6" s="32" t="s">
        <v>275</v>
      </c>
      <c r="L6" s="32" t="str">
        <f t="shared" si="0"/>
        <v>COMM_FEE_BUFF_STAT_REG_OFST</v>
      </c>
      <c r="M6" s="32">
        <f t="shared" si="1"/>
        <v>27</v>
      </c>
      <c r="O6" s="39" t="str">
        <f t="shared" si="2"/>
        <v>#define COMM_FEE_BUFF_STAT_REG_OFST      0x03</v>
      </c>
    </row>
    <row r="7" spans="3:15" x14ac:dyDescent="0.3">
      <c r="C7" s="32" t="str">
        <f>'AVS COMM Registers TABLE'!D29</f>
        <v>rmap_codec_config_reg</v>
      </c>
      <c r="D7" s="32" t="str">
        <f>INDEX('AVS COMM Registers TABLE'!$B$2:$B$83,MATCH('NIOS defines'!C7,'AVS COMM Registers TABLE'!$D$2:$D$83,0))</f>
        <v>0x04</v>
      </c>
      <c r="H7" s="32" t="s">
        <v>266</v>
      </c>
      <c r="I7" s="32" t="s">
        <v>273</v>
      </c>
      <c r="J7" s="32" t="s">
        <v>275</v>
      </c>
      <c r="L7" s="32" t="str">
        <f t="shared" si="0"/>
        <v>COMM_RMAP_CODEC_CFG_REG_OFST</v>
      </c>
      <c r="M7" s="32">
        <f t="shared" si="1"/>
        <v>28</v>
      </c>
      <c r="O7" s="39" t="str">
        <f t="shared" si="2"/>
        <v>#define COMM_RMAP_CODEC_CFG_REG_OFST     0x04</v>
      </c>
    </row>
    <row r="8" spans="3:15" x14ac:dyDescent="0.3">
      <c r="C8" s="32" t="str">
        <f>'AVS COMM Registers TABLE'!D32</f>
        <v>rmap_codec_status_reg</v>
      </c>
      <c r="D8" s="32" t="str">
        <f>INDEX('AVS COMM Registers TABLE'!$B$2:$B$83,MATCH('NIOS defines'!C8,'AVS COMM Registers TABLE'!$D$2:$D$83,0))</f>
        <v>0x05</v>
      </c>
      <c r="H8" s="32" t="s">
        <v>266</v>
      </c>
      <c r="I8" s="32" t="s">
        <v>272</v>
      </c>
      <c r="J8" s="32" t="s">
        <v>275</v>
      </c>
      <c r="L8" s="32" t="str">
        <f t="shared" si="0"/>
        <v>COMM_RMAP_CODEC_STAT_REG_OFST</v>
      </c>
      <c r="M8" s="32">
        <f t="shared" si="1"/>
        <v>29</v>
      </c>
      <c r="O8" s="39" t="str">
        <f t="shared" si="2"/>
        <v>#define COMM_RMAP_CODEC_STAT_REG_OFST    0x05</v>
      </c>
    </row>
    <row r="9" spans="3:15" x14ac:dyDescent="0.3">
      <c r="C9" s="32" t="str">
        <f>'AVS COMM Registers TABLE'!D48</f>
        <v>rmap_last_write_addr_reg</v>
      </c>
      <c r="D9" s="32" t="str">
        <f>INDEX('AVS COMM Registers TABLE'!$B$2:$B$83,MATCH('NIOS defines'!C9,'AVS COMM Registers TABLE'!$D$2:$D$83,0))</f>
        <v>0x06</v>
      </c>
      <c r="H9" s="32" t="s">
        <v>266</v>
      </c>
      <c r="I9" s="32" t="s">
        <v>274</v>
      </c>
      <c r="J9" s="32" t="s">
        <v>275</v>
      </c>
      <c r="L9" s="32" t="str">
        <f t="shared" si="0"/>
        <v>COMM_RMAP_LST_WR_ADDR_REG_OFST</v>
      </c>
      <c r="M9" s="32">
        <f t="shared" si="1"/>
        <v>30</v>
      </c>
      <c r="O9" s="39" t="str">
        <f t="shared" si="2"/>
        <v>#define COMM_RMAP_LST_WR_ADDR_REG_OFST   0x06</v>
      </c>
    </row>
    <row r="10" spans="3:15" x14ac:dyDescent="0.3">
      <c r="C10" s="32" t="str">
        <f>'AVS COMM Registers TABLE'!D49</f>
        <v>rmap_last_read_addr_reg</v>
      </c>
      <c r="D10" s="32" t="str">
        <f>INDEX('AVS COMM Registers TABLE'!$B$2:$B$83,MATCH('NIOS defines'!C10,'AVS COMM Registers TABLE'!$D$2:$D$83,0))</f>
        <v>0x07</v>
      </c>
      <c r="H10" s="32" t="s">
        <v>266</v>
      </c>
      <c r="I10" s="32" t="s">
        <v>276</v>
      </c>
      <c r="J10" s="32" t="s">
        <v>275</v>
      </c>
      <c r="L10" s="32" t="str">
        <f t="shared" si="0"/>
        <v>COMM_RMAP_LST_RD_ADDR_REG_OFST</v>
      </c>
      <c r="M10" s="32">
        <f t="shared" si="1"/>
        <v>30</v>
      </c>
      <c r="O10" s="39" t="str">
        <f t="shared" si="2"/>
        <v>#define COMM_RMAP_LST_RD_ADDR_REG_OFST   0x07</v>
      </c>
    </row>
    <row r="11" spans="3:15" x14ac:dyDescent="0.3">
      <c r="C11" s="32" t="str">
        <f>'AVS COMM Registers TABLE'!D50</f>
        <v>data_packet_config_1_reg</v>
      </c>
      <c r="D11" s="32" t="str">
        <f>INDEX('AVS COMM Registers TABLE'!$B$2:$B$83,MATCH('NIOS defines'!C11,'AVS COMM Registers TABLE'!$D$2:$D$83,0))</f>
        <v>0x08</v>
      </c>
      <c r="H11" s="32" t="s">
        <v>266</v>
      </c>
      <c r="I11" s="32" t="s">
        <v>277</v>
      </c>
      <c r="J11" s="32" t="s">
        <v>275</v>
      </c>
      <c r="L11" s="32" t="str">
        <f t="shared" si="0"/>
        <v>COMM_DATA_PKT_CFG_1_REG_OFST</v>
      </c>
      <c r="M11" s="32">
        <f t="shared" si="1"/>
        <v>28</v>
      </c>
      <c r="O11" s="39" t="str">
        <f t="shared" si="2"/>
        <v>#define COMM_DATA_PKT_CFG_1_REG_OFST     0x08</v>
      </c>
    </row>
    <row r="12" spans="3:15" x14ac:dyDescent="0.3">
      <c r="C12" s="32" t="str">
        <f>'AVS COMM Registers TABLE'!D52</f>
        <v>data_packet_config_2_reg</v>
      </c>
      <c r="D12" s="32" t="str">
        <f>INDEX('AVS COMM Registers TABLE'!$B$2:$B$83,MATCH('NIOS defines'!C12,'AVS COMM Registers TABLE'!$D$2:$D$83,0))</f>
        <v>0x09</v>
      </c>
      <c r="H12" s="32" t="s">
        <v>266</v>
      </c>
      <c r="I12" s="32" t="s">
        <v>278</v>
      </c>
      <c r="J12" s="32" t="s">
        <v>275</v>
      </c>
      <c r="L12" s="32" t="str">
        <f t="shared" si="0"/>
        <v>COMM_DATA_PKT_CFG_2_REG_OFST</v>
      </c>
      <c r="M12" s="32">
        <f t="shared" si="1"/>
        <v>28</v>
      </c>
      <c r="O12" s="39" t="str">
        <f t="shared" si="2"/>
        <v>#define COMM_DATA_PKT_CFG_2_REG_OFST     0x09</v>
      </c>
    </row>
    <row r="13" spans="3:15" x14ac:dyDescent="0.3">
      <c r="C13" s="32" t="str">
        <f>'AVS COMM Registers TABLE'!D54</f>
        <v>data_packet_config_3_reg</v>
      </c>
      <c r="D13" s="32" t="str">
        <f>INDEX('AVS COMM Registers TABLE'!$B$2:$B$83,MATCH('NIOS defines'!C13,'AVS COMM Registers TABLE'!$D$2:$D$83,0))</f>
        <v>0x0A</v>
      </c>
      <c r="H13" s="32" t="s">
        <v>266</v>
      </c>
      <c r="I13" s="32" t="s">
        <v>279</v>
      </c>
      <c r="J13" s="32" t="s">
        <v>275</v>
      </c>
      <c r="L13" s="32" t="str">
        <f t="shared" si="0"/>
        <v>COMM_DATA_PKT_CFG_3_REG_OFST</v>
      </c>
      <c r="M13" s="32">
        <f t="shared" si="1"/>
        <v>28</v>
      </c>
      <c r="O13" s="39" t="str">
        <f t="shared" si="2"/>
        <v>#define COMM_DATA_PKT_CFG_3_REG_OFST     0x0A</v>
      </c>
    </row>
    <row r="14" spans="3:15" x14ac:dyDescent="0.3">
      <c r="C14" s="32" t="str">
        <f>'AVS COMM Registers TABLE'!D56</f>
        <v>data_packet_config_4_reg</v>
      </c>
      <c r="D14" s="32" t="str">
        <f>INDEX('AVS COMM Registers TABLE'!$B$2:$B$83,MATCH('NIOS defines'!C14,'AVS COMM Registers TABLE'!$D$2:$D$83,0))</f>
        <v>0x0B</v>
      </c>
      <c r="H14" s="32" t="s">
        <v>266</v>
      </c>
      <c r="I14" s="32" t="s">
        <v>280</v>
      </c>
      <c r="J14" s="32" t="s">
        <v>275</v>
      </c>
      <c r="L14" s="32" t="str">
        <f t="shared" si="0"/>
        <v>COMM_DATA_PKT_CFG_4_REG_OFST</v>
      </c>
      <c r="M14" s="32">
        <f t="shared" si="1"/>
        <v>28</v>
      </c>
      <c r="O14" s="39" t="str">
        <f t="shared" si="2"/>
        <v>#define COMM_DATA_PKT_CFG_4_REG_OFST     0x0B</v>
      </c>
    </row>
    <row r="15" spans="3:15" x14ac:dyDescent="0.3">
      <c r="C15" s="32" t="str">
        <f>'AVS COMM Registers TABLE'!D59</f>
        <v>data_packet_header_1_reg</v>
      </c>
      <c r="D15" s="32" t="str">
        <f>INDEX('AVS COMM Registers TABLE'!$B$2:$B$83,MATCH('NIOS defines'!C15,'AVS COMM Registers TABLE'!$D$2:$D$83,0))</f>
        <v>0x0C</v>
      </c>
      <c r="H15" s="32" t="s">
        <v>266</v>
      </c>
      <c r="I15" s="32" t="s">
        <v>281</v>
      </c>
      <c r="J15" s="32" t="s">
        <v>275</v>
      </c>
      <c r="L15" s="32" t="str">
        <f t="shared" si="0"/>
        <v>COMM_DATA_PKT_HDR_1_REG_OFST</v>
      </c>
      <c r="M15" s="32">
        <f t="shared" si="1"/>
        <v>28</v>
      </c>
      <c r="O15" s="39" t="str">
        <f t="shared" si="2"/>
        <v>#define COMM_DATA_PKT_HDR_1_REG_OFST     0x0C</v>
      </c>
    </row>
    <row r="16" spans="3:15" x14ac:dyDescent="0.3">
      <c r="C16" s="32" t="str">
        <f>'AVS COMM Registers TABLE'!D61</f>
        <v>data_packet_header_2_reg</v>
      </c>
      <c r="D16" s="32" t="str">
        <f>INDEX('AVS COMM Registers TABLE'!$B$2:$B$83,MATCH('NIOS defines'!C16,'AVS COMM Registers TABLE'!$D$2:$D$83,0))</f>
        <v>0x0D</v>
      </c>
      <c r="H16" s="32" t="s">
        <v>266</v>
      </c>
      <c r="I16" s="32" t="s">
        <v>282</v>
      </c>
      <c r="J16" s="32" t="s">
        <v>275</v>
      </c>
      <c r="L16" s="32" t="str">
        <f t="shared" si="0"/>
        <v>COMM_DATA_PKT_HDR_2_REG_OFST</v>
      </c>
      <c r="M16" s="32">
        <f t="shared" si="1"/>
        <v>28</v>
      </c>
      <c r="O16" s="39" t="str">
        <f t="shared" si="2"/>
        <v>#define COMM_DATA_PKT_HDR_2_REG_OFST     0x0D</v>
      </c>
    </row>
    <row r="17" spans="3:15" x14ac:dyDescent="0.3">
      <c r="C17" s="32" t="str">
        <f>'AVS COMM Registers TABLE'!D63</f>
        <v>data_packet_pixel_delay_1_reg</v>
      </c>
      <c r="D17" s="32" t="str">
        <f>INDEX('AVS COMM Registers TABLE'!$B$2:$B$83,MATCH('NIOS defines'!C17,'AVS COMM Registers TABLE'!$D$2:$D$83,0))</f>
        <v>0x0E</v>
      </c>
      <c r="H17" s="32" t="s">
        <v>266</v>
      </c>
      <c r="I17" s="32" t="s">
        <v>283</v>
      </c>
      <c r="J17" s="32" t="s">
        <v>275</v>
      </c>
      <c r="L17" s="32" t="str">
        <f t="shared" si="0"/>
        <v>COMM_DATA_PKT_PX_DLY_1_REG_OFST</v>
      </c>
      <c r="M17" s="32">
        <f t="shared" si="1"/>
        <v>31</v>
      </c>
      <c r="O17" s="39" t="str">
        <f t="shared" si="2"/>
        <v>#define COMM_DATA_PKT_PX_DLY_1_REG_OFST  0x0E</v>
      </c>
    </row>
    <row r="18" spans="3:15" x14ac:dyDescent="0.3">
      <c r="C18" s="32" t="str">
        <f>'AVS COMM Registers TABLE'!D65</f>
        <v>data_packet_pixel_delay_2_reg</v>
      </c>
      <c r="D18" s="32" t="str">
        <f>INDEX('AVS COMM Registers TABLE'!$B$2:$B$83,MATCH('NIOS defines'!C18,'AVS COMM Registers TABLE'!$D$2:$D$83,0))</f>
        <v>0x0F</v>
      </c>
      <c r="H18" s="32" t="s">
        <v>266</v>
      </c>
      <c r="I18" s="32" t="s">
        <v>284</v>
      </c>
      <c r="J18" s="32" t="s">
        <v>275</v>
      </c>
      <c r="L18" s="32" t="str">
        <f t="shared" si="0"/>
        <v>COMM_DATA_PKT_PX_DLY_2_REG_OFST</v>
      </c>
      <c r="M18" s="32">
        <f t="shared" si="1"/>
        <v>31</v>
      </c>
      <c r="O18" s="39" t="str">
        <f t="shared" si="2"/>
        <v>#define COMM_DATA_PKT_PX_DLY_2_REG_OFST  0x0F</v>
      </c>
    </row>
    <row r="19" spans="3:15" x14ac:dyDescent="0.3">
      <c r="C19" s="32" t="str">
        <f>'AVS COMM Registers TABLE'!D67</f>
        <v>data_packet_pixel_delay_3_reg</v>
      </c>
      <c r="D19" s="32" t="str">
        <f>INDEX('AVS COMM Registers TABLE'!$B$2:$B$83,MATCH('NIOS defines'!C19,'AVS COMM Registers TABLE'!$D$2:$D$83,0))</f>
        <v>0x10</v>
      </c>
      <c r="H19" s="32" t="s">
        <v>266</v>
      </c>
      <c r="I19" s="32" t="s">
        <v>285</v>
      </c>
      <c r="J19" s="32" t="s">
        <v>275</v>
      </c>
      <c r="L19" s="32" t="str">
        <f t="shared" si="0"/>
        <v>COMM_DATA_PKT_PX_DLY_3_REG_OFST</v>
      </c>
      <c r="M19" s="32">
        <f t="shared" si="1"/>
        <v>31</v>
      </c>
      <c r="O19" s="39" t="str">
        <f t="shared" si="2"/>
        <v>#define COMM_DATA_PKT_PX_DLY_3_REG_OFST  0x10</v>
      </c>
    </row>
    <row r="20" spans="3:15" x14ac:dyDescent="0.3">
      <c r="C20" s="32" t="str">
        <f>'AVS COMM Registers TABLE'!D69</f>
        <v>comm_irq_control_reg</v>
      </c>
      <c r="D20" s="32" t="str">
        <f>INDEX('AVS COMM Registers TABLE'!$B$2:$B$83,MATCH('NIOS defines'!C20,'AVS COMM Registers TABLE'!$D$2:$D$83,0))</f>
        <v>0x11</v>
      </c>
      <c r="H20" s="32" t="s">
        <v>266</v>
      </c>
      <c r="I20" s="32" t="s">
        <v>286</v>
      </c>
      <c r="J20" s="32" t="s">
        <v>275</v>
      </c>
      <c r="L20" s="32" t="str">
        <f t="shared" si="0"/>
        <v>COMM_IRQ_CONTROL_REG_OFST</v>
      </c>
      <c r="M20" s="32">
        <f t="shared" si="1"/>
        <v>25</v>
      </c>
      <c r="O20" s="39" t="str">
        <f t="shared" si="2"/>
        <v>#define COMM_IRQ_CONTROL_REG_OFST        0x11</v>
      </c>
    </row>
    <row r="21" spans="3:15" x14ac:dyDescent="0.3">
      <c r="C21" s="32" t="str">
        <f>'AVS COMM Registers TABLE'!D76</f>
        <v>comm_irq_flags_reg</v>
      </c>
      <c r="D21" s="32" t="str">
        <f>INDEX('AVS COMM Registers TABLE'!$B$2:$B$83,MATCH('NIOS defines'!C21,'AVS COMM Registers TABLE'!$D$2:$D$83,0))</f>
        <v>0x12</v>
      </c>
      <c r="H21" s="32" t="s">
        <v>266</v>
      </c>
      <c r="I21" s="32" t="s">
        <v>287</v>
      </c>
      <c r="J21" s="32" t="s">
        <v>275</v>
      </c>
      <c r="L21" s="32" t="str">
        <f t="shared" si="0"/>
        <v>COMM_IRQ_FLAGS_REG_OFST</v>
      </c>
      <c r="M21" s="32">
        <f t="shared" si="1"/>
        <v>23</v>
      </c>
      <c r="O21" s="39" t="str">
        <f t="shared" si="2"/>
        <v>#define COMM_IRQ_FLAGS_REG_OFST          0x12</v>
      </c>
    </row>
    <row r="22" spans="3:15" x14ac:dyDescent="0.3">
      <c r="C22" s="32" t="str">
        <f>'AVS COMM Registers TABLE'!D80</f>
        <v>comm_irq_flags_clear_reg</v>
      </c>
      <c r="D22" s="32" t="str">
        <f>INDEX('AVS COMM Registers TABLE'!$B$2:$B$83,MATCH('NIOS defines'!C22,'AVS COMM Registers TABLE'!$D$2:$D$83,0))</f>
        <v>0x13</v>
      </c>
      <c r="H22" s="32" t="s">
        <v>266</v>
      </c>
      <c r="I22" s="32" t="s">
        <v>288</v>
      </c>
      <c r="J22" s="32" t="s">
        <v>275</v>
      </c>
      <c r="L22" s="32" t="str">
        <f t="shared" si="0"/>
        <v>COMM_IRQ_FLAGS_CLR_REG_OFST</v>
      </c>
      <c r="M22" s="32">
        <f t="shared" si="1"/>
        <v>27</v>
      </c>
      <c r="O22" s="39" t="str">
        <f>CONCATENATE("#define ",L22, REPT(" ",32 - LEN(L22))," ",D22)</f>
        <v>#define COMM_IRQ_FLAGS_CLR_REG_OFST      0x13</v>
      </c>
    </row>
    <row r="24" spans="3:15" x14ac:dyDescent="0.3">
      <c r="C24" s="33" t="s">
        <v>290</v>
      </c>
      <c r="D24" s="33" t="s">
        <v>292</v>
      </c>
      <c r="E24" s="33" t="s">
        <v>291</v>
      </c>
      <c r="F24" s="33" t="s">
        <v>293</v>
      </c>
      <c r="G24" s="33"/>
      <c r="H24" s="33" t="s">
        <v>265</v>
      </c>
      <c r="I24" s="33" t="s">
        <v>261</v>
      </c>
      <c r="J24" s="33" t="s">
        <v>264</v>
      </c>
      <c r="K24" s="33"/>
      <c r="L24" s="33" t="s">
        <v>262</v>
      </c>
      <c r="M24" s="33" t="s">
        <v>267</v>
      </c>
      <c r="O24" s="33" t="s">
        <v>289</v>
      </c>
    </row>
    <row r="25" spans="3:15" x14ac:dyDescent="0.3">
      <c r="C25" s="32" t="str">
        <f>'AVS COMM Registers TABLE'!E3</f>
        <v>spw_lnkcfg_disconnect</v>
      </c>
      <c r="D25" s="32">
        <f>_xlfn.IFNA(INDEX('AVS COMM Registers TABLE'!$K$2:$K$83,MATCH('NIOS defines'!C25,'AVS COMM Registers TABLE'!$E$2:$E$83,0)),"")</f>
        <v>1</v>
      </c>
      <c r="E25" s="32">
        <v>1</v>
      </c>
      <c r="F25" s="32" t="str">
        <f>TEXT(RIGHT(_xlfn.IFNA(INDEX('AVS COMM Registers TABLE'!$J$2:$J$83,MATCH('NIOS defines'!C25,'AVS COMM Registers TABLE'!$E$2:$E$83,0)),""),2),"0")</f>
        <v>0</v>
      </c>
      <c r="H25" s="32" t="s">
        <v>266</v>
      </c>
      <c r="I25" s="32" t="s">
        <v>300</v>
      </c>
      <c r="J25" s="32" t="s">
        <v>299</v>
      </c>
      <c r="L25" s="32" t="str">
        <f t="shared" ref="L25" si="3">CONCATENATE(H25,I25,J25)</f>
        <v>COMM_SPW_LNKCFG_DISCONNECT_MSK</v>
      </c>
      <c r="M25" s="32">
        <f t="shared" ref="M25:M94" si="4">LEN(L25)</f>
        <v>30</v>
      </c>
      <c r="O25" s="39" t="str">
        <f>CONCATENATE("#define ",L25, REPT(" ",32 - LEN(L25))," ","(", E25," &lt;&lt; ", F25,")")</f>
        <v>#define COMM_SPW_LNKCFG_DISCONNECT_MSK   (1 &lt;&lt; 0)</v>
      </c>
    </row>
    <row r="26" spans="3:15" x14ac:dyDescent="0.3">
      <c r="C26" s="32" t="str">
        <f>'AVS COMM Registers TABLE'!E4</f>
        <v>spw_lnkcfg_linkstart</v>
      </c>
      <c r="D26" s="32">
        <f>_xlfn.IFNA(INDEX('AVS COMM Registers TABLE'!$K$2:$K$83,MATCH('NIOS defines'!C26,'AVS COMM Registers TABLE'!$E$2:$E$83,0)),"")</f>
        <v>1</v>
      </c>
      <c r="E26" s="32">
        <v>1</v>
      </c>
      <c r="F26" s="32" t="str">
        <f>TEXT(RIGHT(_xlfn.IFNA(INDEX('AVS COMM Registers TABLE'!$J$2:$J$83,MATCH('NIOS defines'!C26,'AVS COMM Registers TABLE'!$E$2:$E$83,0)),""),2),"0")</f>
        <v>1</v>
      </c>
      <c r="H26" s="32" t="s">
        <v>266</v>
      </c>
      <c r="I26" s="32" t="s">
        <v>301</v>
      </c>
      <c r="J26" s="32" t="s">
        <v>299</v>
      </c>
      <c r="L26" s="32" t="str">
        <f t="shared" ref="L26:L35" si="5">CONCATENATE(H26,I26,J26)</f>
        <v>COMM_SPW_LNKCFG_LINKSTART_MSK</v>
      </c>
      <c r="M26" s="32">
        <f t="shared" si="4"/>
        <v>29</v>
      </c>
      <c r="O26" s="39" t="str">
        <f t="shared" ref="O26:O94" si="6">CONCATENATE("#define ",L26, REPT(" ",32 - LEN(L26))," ","(", E26," &lt;&lt; ", F26,")")</f>
        <v>#define COMM_SPW_LNKCFG_LINKSTART_MSK    (1 &lt;&lt; 1)</v>
      </c>
    </row>
    <row r="27" spans="3:15" x14ac:dyDescent="0.3">
      <c r="C27" s="32" t="str">
        <f>'AVS COMM Registers TABLE'!E5</f>
        <v>spw_lnkcfg_autostart</v>
      </c>
      <c r="D27" s="32">
        <f>_xlfn.IFNA(INDEX('AVS COMM Registers TABLE'!$K$2:$K$83,MATCH('NIOS defines'!C27,'AVS COMM Registers TABLE'!$E$2:$E$83,0)),"")</f>
        <v>1</v>
      </c>
      <c r="E27" s="32">
        <v>1</v>
      </c>
      <c r="F27" s="32" t="str">
        <f>TEXT(RIGHT(_xlfn.IFNA(INDEX('AVS COMM Registers TABLE'!$J$2:$J$83,MATCH('NIOS defines'!C27,'AVS COMM Registers TABLE'!$E$2:$E$83,0)),""),2),"0")</f>
        <v>2</v>
      </c>
      <c r="H27" s="32" t="s">
        <v>266</v>
      </c>
      <c r="I27" s="32" t="s">
        <v>302</v>
      </c>
      <c r="J27" s="32" t="s">
        <v>299</v>
      </c>
      <c r="L27" s="32" t="str">
        <f t="shared" si="5"/>
        <v>COMM_SPW_LNKCFG_AUTOSTART_MSK</v>
      </c>
      <c r="M27" s="32">
        <f t="shared" si="4"/>
        <v>29</v>
      </c>
      <c r="O27" s="39" t="str">
        <f t="shared" si="6"/>
        <v>#define COMM_SPW_LNKCFG_AUTOSTART_MSK    (1 &lt;&lt; 2)</v>
      </c>
    </row>
    <row r="28" spans="3:15" x14ac:dyDescent="0.3">
      <c r="C28" s="32" t="str">
        <f>'AVS COMM Registers TABLE'!E7</f>
        <v>spw_link_running</v>
      </c>
      <c r="D28" s="32">
        <f>_xlfn.IFNA(INDEX('AVS COMM Registers TABLE'!$K$2:$K$83,MATCH('NIOS defines'!C28,'AVS COMM Registers TABLE'!$E$2:$E$83,0)),"")</f>
        <v>1</v>
      </c>
      <c r="E28" s="32">
        <v>1</v>
      </c>
      <c r="F28" s="32" t="str">
        <f>TEXT(RIGHT(_xlfn.IFNA(INDEX('AVS COMM Registers TABLE'!$J$2:$J$83,MATCH('NIOS defines'!C28,'AVS COMM Registers TABLE'!$E$2:$E$83,0)),""),2),"0")</f>
        <v>8</v>
      </c>
      <c r="H28" s="32" t="s">
        <v>266</v>
      </c>
      <c r="I28" s="32" t="s">
        <v>304</v>
      </c>
      <c r="J28" s="32" t="s">
        <v>299</v>
      </c>
      <c r="L28" s="32" t="str">
        <f t="shared" si="5"/>
        <v>COMM_SPW_LNKSTAT_RUNNING_MSK</v>
      </c>
      <c r="M28" s="32">
        <f t="shared" si="4"/>
        <v>28</v>
      </c>
      <c r="O28" s="39" t="str">
        <f t="shared" si="6"/>
        <v>#define COMM_SPW_LNKSTAT_RUNNING_MSK     (1 &lt;&lt; 8)</v>
      </c>
    </row>
    <row r="29" spans="3:15" x14ac:dyDescent="0.3">
      <c r="C29" s="32" t="str">
        <f>'AVS COMM Registers TABLE'!E8</f>
        <v>spw_link_connecting</v>
      </c>
      <c r="D29" s="32">
        <f>_xlfn.IFNA(INDEX('AVS COMM Registers TABLE'!$K$2:$K$83,MATCH('NIOS defines'!C29,'AVS COMM Registers TABLE'!$E$2:$E$83,0)),"")</f>
        <v>1</v>
      </c>
      <c r="E29" s="32">
        <v>1</v>
      </c>
      <c r="F29" s="32" t="str">
        <f>TEXT(RIGHT(_xlfn.IFNA(INDEX('AVS COMM Registers TABLE'!$J$2:$J$83,MATCH('NIOS defines'!C29,'AVS COMM Registers TABLE'!$E$2:$E$83,0)),""),2),"0")</f>
        <v>9</v>
      </c>
      <c r="H29" s="32" t="s">
        <v>266</v>
      </c>
      <c r="I29" s="32" t="s">
        <v>305</v>
      </c>
      <c r="J29" s="32" t="s">
        <v>299</v>
      </c>
      <c r="L29" s="32" t="str">
        <f t="shared" si="5"/>
        <v>COMM_SPW_LNKSTAT_CONNECTING_MSK</v>
      </c>
      <c r="M29" s="32">
        <f t="shared" si="4"/>
        <v>31</v>
      </c>
      <c r="O29" s="39" t="str">
        <f t="shared" si="6"/>
        <v>#define COMM_SPW_LNKSTAT_CONNECTING_MSK  (1 &lt;&lt; 9)</v>
      </c>
    </row>
    <row r="30" spans="3:15" x14ac:dyDescent="0.3">
      <c r="C30" s="32" t="str">
        <f>'AVS COMM Registers TABLE'!E9</f>
        <v>spw_link_started</v>
      </c>
      <c r="D30" s="32">
        <f>_xlfn.IFNA(INDEX('AVS COMM Registers TABLE'!$K$2:$K$83,MATCH('NIOS defines'!C30,'AVS COMM Registers TABLE'!$E$2:$E$83,0)),"")</f>
        <v>1</v>
      </c>
      <c r="E30" s="32">
        <v>1</v>
      </c>
      <c r="F30" s="32" t="str">
        <f>TEXT(RIGHT(_xlfn.IFNA(INDEX('AVS COMM Registers TABLE'!$J$2:$J$83,MATCH('NIOS defines'!C30,'AVS COMM Registers TABLE'!$E$2:$E$83,0)),""),2),"0")</f>
        <v>10</v>
      </c>
      <c r="H30" s="32" t="s">
        <v>266</v>
      </c>
      <c r="I30" s="32" t="s">
        <v>306</v>
      </c>
      <c r="J30" s="32" t="s">
        <v>299</v>
      </c>
      <c r="L30" s="32" t="str">
        <f t="shared" si="5"/>
        <v>COMM_SPW_LNKSTAT_STARTED_MSK</v>
      </c>
      <c r="M30" s="32">
        <f t="shared" si="4"/>
        <v>28</v>
      </c>
      <c r="O30" s="39" t="str">
        <f t="shared" si="6"/>
        <v>#define COMM_SPW_LNKSTAT_STARTED_MSK     (1 &lt;&lt; 10)</v>
      </c>
    </row>
    <row r="31" spans="3:15" x14ac:dyDescent="0.3">
      <c r="C31" s="32" t="str">
        <f>'AVS COMM Registers TABLE'!E11</f>
        <v>spw_err_disconnect</v>
      </c>
      <c r="D31" s="32">
        <f>_xlfn.IFNA(INDEX('AVS COMM Registers TABLE'!$K$2:$K$83,MATCH('NIOS defines'!C31,'AVS COMM Registers TABLE'!$E$2:$E$83,0)),"")</f>
        <v>1</v>
      </c>
      <c r="E31" s="32">
        <v>1</v>
      </c>
      <c r="F31" s="32" t="str">
        <f>TEXT(RIGHT(_xlfn.IFNA(INDEX('AVS COMM Registers TABLE'!$J$2:$J$83,MATCH('NIOS defines'!C31,'AVS COMM Registers TABLE'!$E$2:$E$83,0)),""),2),"0")</f>
        <v>16</v>
      </c>
      <c r="H31" s="32" t="s">
        <v>266</v>
      </c>
      <c r="I31" s="32" t="s">
        <v>303</v>
      </c>
      <c r="J31" s="32" t="s">
        <v>299</v>
      </c>
      <c r="L31" s="32" t="str">
        <f t="shared" si="5"/>
        <v>COMM_SPW_LNKERR_DISCONNECT_MSK</v>
      </c>
      <c r="M31" s="32">
        <f t="shared" si="4"/>
        <v>30</v>
      </c>
      <c r="O31" s="39" t="str">
        <f t="shared" si="6"/>
        <v>#define COMM_SPW_LNKERR_DISCONNECT_MSK   (1 &lt;&lt; 16)</v>
      </c>
    </row>
    <row r="32" spans="3:15" x14ac:dyDescent="0.3">
      <c r="C32" s="32" t="str">
        <f>'AVS COMM Registers TABLE'!E12</f>
        <v>spw_err_parity</v>
      </c>
      <c r="D32" s="32">
        <f>_xlfn.IFNA(INDEX('AVS COMM Registers TABLE'!$K$2:$K$83,MATCH('NIOS defines'!C32,'AVS COMM Registers TABLE'!$E$2:$E$83,0)),"")</f>
        <v>1</v>
      </c>
      <c r="E32" s="32">
        <v>1</v>
      </c>
      <c r="F32" s="32" t="str">
        <f>TEXT(RIGHT(_xlfn.IFNA(INDEX('AVS COMM Registers TABLE'!$J$2:$J$83,MATCH('NIOS defines'!C32,'AVS COMM Registers TABLE'!$E$2:$E$83,0)),""),2),"0")</f>
        <v>17</v>
      </c>
      <c r="H32" s="32" t="s">
        <v>266</v>
      </c>
      <c r="I32" s="32" t="s">
        <v>307</v>
      </c>
      <c r="J32" s="32" t="s">
        <v>299</v>
      </c>
      <c r="L32" s="32" t="str">
        <f t="shared" si="5"/>
        <v>COMM_SPW_LNKERR_PARITY_MSK</v>
      </c>
      <c r="M32" s="32">
        <f t="shared" si="4"/>
        <v>26</v>
      </c>
      <c r="O32" s="39" t="str">
        <f t="shared" si="6"/>
        <v>#define COMM_SPW_LNKERR_PARITY_MSK       (1 &lt;&lt; 17)</v>
      </c>
    </row>
    <row r="33" spans="3:15" x14ac:dyDescent="0.3">
      <c r="C33" s="32" t="str">
        <f>'AVS COMM Registers TABLE'!E13</f>
        <v>spw_err_escape</v>
      </c>
      <c r="D33" s="32">
        <f>_xlfn.IFNA(INDEX('AVS COMM Registers TABLE'!$K$2:$K$83,MATCH('NIOS defines'!C33,'AVS COMM Registers TABLE'!$E$2:$E$83,0)),"")</f>
        <v>1</v>
      </c>
      <c r="E33" s="32">
        <v>1</v>
      </c>
      <c r="F33" s="32" t="str">
        <f>TEXT(RIGHT(_xlfn.IFNA(INDEX('AVS COMM Registers TABLE'!$J$2:$J$83,MATCH('NIOS defines'!C33,'AVS COMM Registers TABLE'!$E$2:$E$83,0)),""),2),"0")</f>
        <v>18</v>
      </c>
      <c r="H33" s="32" t="s">
        <v>266</v>
      </c>
      <c r="I33" s="32" t="s">
        <v>308</v>
      </c>
      <c r="J33" s="32" t="s">
        <v>299</v>
      </c>
      <c r="L33" s="32" t="str">
        <f t="shared" si="5"/>
        <v>COMM_SPW_LNKERR_ESCAPE_MSK</v>
      </c>
      <c r="M33" s="32">
        <f t="shared" si="4"/>
        <v>26</v>
      </c>
      <c r="O33" s="39" t="str">
        <f t="shared" si="6"/>
        <v>#define COMM_SPW_LNKERR_ESCAPE_MSK       (1 &lt;&lt; 18)</v>
      </c>
    </row>
    <row r="34" spans="3:15" x14ac:dyDescent="0.3">
      <c r="C34" s="32" t="str">
        <f>'AVS COMM Registers TABLE'!E14</f>
        <v>spw_err_credit</v>
      </c>
      <c r="D34" s="32">
        <f>_xlfn.IFNA(INDEX('AVS COMM Registers TABLE'!$K$2:$K$83,MATCH('NIOS defines'!C34,'AVS COMM Registers TABLE'!$E$2:$E$83,0)),"")</f>
        <v>1</v>
      </c>
      <c r="E34" s="32">
        <v>1</v>
      </c>
      <c r="F34" s="32" t="str">
        <f>TEXT(RIGHT(_xlfn.IFNA(INDEX('AVS COMM Registers TABLE'!$J$2:$J$83,MATCH('NIOS defines'!C34,'AVS COMM Registers TABLE'!$E$2:$E$83,0)),""),2),"0")</f>
        <v>19</v>
      </c>
      <c r="H34" s="32" t="s">
        <v>266</v>
      </c>
      <c r="I34" s="32" t="s">
        <v>309</v>
      </c>
      <c r="J34" s="32" t="s">
        <v>299</v>
      </c>
      <c r="L34" s="32" t="str">
        <f t="shared" si="5"/>
        <v>COMM_SPW_LNKERR_CREDIT_MSK</v>
      </c>
      <c r="M34" s="32">
        <f t="shared" si="4"/>
        <v>26</v>
      </c>
      <c r="O34" s="39" t="str">
        <f t="shared" si="6"/>
        <v>#define COMM_SPW_LNKERR_CREDIT_MSK       (1 &lt;&lt; 19)</v>
      </c>
    </row>
    <row r="35" spans="3:15" x14ac:dyDescent="0.3">
      <c r="C35" s="32" t="str">
        <f>'AVS COMM Registers TABLE'!E16</f>
        <v>spw_lnkcfg_txdivcnt</v>
      </c>
      <c r="D35" s="32">
        <f>_xlfn.IFNA(INDEX('AVS COMM Registers TABLE'!$K$2:$K$83,MATCH('NIOS defines'!C35,'AVS COMM Registers TABLE'!$E$2:$E$83,0)),"")</f>
        <v>8</v>
      </c>
      <c r="E35" s="32" t="s">
        <v>296</v>
      </c>
      <c r="F35" s="32" t="str">
        <f>TEXT(RIGHT(_xlfn.IFNA(INDEX('AVS COMM Registers TABLE'!$J$2:$J$83,MATCH('NIOS defines'!C35,'AVS COMM Registers TABLE'!$E$2:$E$83,0)),""),2),"0")</f>
        <v>24</v>
      </c>
      <c r="H35" s="32" t="s">
        <v>266</v>
      </c>
      <c r="I35" s="32" t="s">
        <v>310</v>
      </c>
      <c r="J35" s="32" t="s">
        <v>299</v>
      </c>
      <c r="L35" s="32" t="str">
        <f t="shared" si="5"/>
        <v>COMM_SPW_LNKCFG_TXDIVCNT_MSK</v>
      </c>
      <c r="M35" s="32">
        <f t="shared" si="4"/>
        <v>28</v>
      </c>
      <c r="O35" s="39" t="str">
        <f t="shared" si="6"/>
        <v>#define COMM_SPW_LNKCFG_TXDIVCNT_MSK     (0xFF &lt;&lt; 24)</v>
      </c>
    </row>
    <row r="36" spans="3:15" x14ac:dyDescent="0.3">
      <c r="D36" s="32" t="str">
        <f>_xlfn.IFNA(INDEX('AVS COMM Registers TABLE'!$K$2:$K$83,MATCH('NIOS defines'!C36,'AVS COMM Registers TABLE'!$E$2:$E$83,0)),"")</f>
        <v/>
      </c>
      <c r="F36" s="32" t="str">
        <f>TEXT(RIGHT(_xlfn.IFNA(INDEX('AVS COMM Registers TABLE'!$J$2:$J$83,MATCH('NIOS defines'!C36,'AVS COMM Registers TABLE'!$E$2:$E$83,0)),""),2),"0")</f>
        <v/>
      </c>
      <c r="O36" s="39"/>
    </row>
    <row r="37" spans="3:15" x14ac:dyDescent="0.3">
      <c r="C37" s="32" t="str">
        <f>'AVS COMM Registers TABLE'!E17</f>
        <v>timecode_time</v>
      </c>
      <c r="D37" s="32">
        <f>_xlfn.IFNA(INDEX('AVS COMM Registers TABLE'!$K$2:$K$83,MATCH('NIOS defines'!C37,'AVS COMM Registers TABLE'!$E$2:$E$83,0)),"")</f>
        <v>6</v>
      </c>
      <c r="E37" s="32" t="s">
        <v>294</v>
      </c>
      <c r="F37" s="32" t="str">
        <f>TEXT(RIGHT(_xlfn.IFNA(INDEX('AVS COMM Registers TABLE'!$J$2:$J$83,MATCH('NIOS defines'!C37,'AVS COMM Registers TABLE'!$E$2:$E$83,0)),""),2),"0")</f>
        <v>0</v>
      </c>
      <c r="H37" s="32" t="s">
        <v>266</v>
      </c>
      <c r="I37" s="32" t="s">
        <v>311</v>
      </c>
      <c r="J37" s="32" t="s">
        <v>299</v>
      </c>
      <c r="L37" s="32" t="str">
        <f t="shared" ref="L37:L39" si="7">CONCATENATE(H37,I37,J37)</f>
        <v>COMM_TIMECODE_TIME_MSK</v>
      </c>
      <c r="M37" s="32">
        <f t="shared" si="4"/>
        <v>22</v>
      </c>
      <c r="O37" s="39" t="str">
        <f t="shared" si="6"/>
        <v>#define COMM_TIMECODE_TIME_MSK           (0b111111 &lt;&lt; 0)</v>
      </c>
    </row>
    <row r="38" spans="3:15" x14ac:dyDescent="0.3">
      <c r="C38" s="32" t="str">
        <f>'AVS COMM Registers TABLE'!E18</f>
        <v>timecode_control</v>
      </c>
      <c r="D38" s="32">
        <f>_xlfn.IFNA(INDEX('AVS COMM Registers TABLE'!$K$2:$K$83,MATCH('NIOS defines'!C38,'AVS COMM Registers TABLE'!$E$2:$E$83,0)),"")</f>
        <v>2</v>
      </c>
      <c r="E38" s="32" t="s">
        <v>295</v>
      </c>
      <c r="F38" s="32" t="str">
        <f>TEXT(RIGHT(_xlfn.IFNA(INDEX('AVS COMM Registers TABLE'!$J$2:$J$83,MATCH('NIOS defines'!C38,'AVS COMM Registers TABLE'!$E$2:$E$83,0)),""),2),"0")</f>
        <v>6</v>
      </c>
      <c r="H38" s="32" t="s">
        <v>266</v>
      </c>
      <c r="I38" s="32" t="s">
        <v>312</v>
      </c>
      <c r="J38" s="32" t="s">
        <v>299</v>
      </c>
      <c r="L38" s="32" t="str">
        <f t="shared" si="7"/>
        <v>COMM_TIMECODE_CONTROL_MSK</v>
      </c>
      <c r="M38" s="32">
        <f t="shared" si="4"/>
        <v>25</v>
      </c>
      <c r="O38" s="39" t="str">
        <f t="shared" si="6"/>
        <v>#define COMM_TIMECODE_CONTROL_MSK        (0b11 &lt;&lt; 6)</v>
      </c>
    </row>
    <row r="39" spans="3:15" x14ac:dyDescent="0.3">
      <c r="C39" s="32" t="str">
        <f>'AVS COMM Registers TABLE'!E19</f>
        <v>timecode_clear</v>
      </c>
      <c r="D39" s="32">
        <f>_xlfn.IFNA(INDEX('AVS COMM Registers TABLE'!$K$2:$K$83,MATCH('NIOS defines'!C39,'AVS COMM Registers TABLE'!$E$2:$E$83,0)),"")</f>
        <v>1</v>
      </c>
      <c r="E39" s="32">
        <v>1</v>
      </c>
      <c r="F39" s="32" t="str">
        <f>TEXT(RIGHT(_xlfn.IFNA(INDEX('AVS COMM Registers TABLE'!$J$2:$J$83,MATCH('NIOS defines'!C39,'AVS COMM Registers TABLE'!$E$2:$E$83,0)),""),2),"0")</f>
        <v>8</v>
      </c>
      <c r="H39" s="32" t="s">
        <v>266</v>
      </c>
      <c r="I39" s="32" t="s">
        <v>314</v>
      </c>
      <c r="J39" s="32" t="s">
        <v>299</v>
      </c>
      <c r="L39" s="32" t="str">
        <f t="shared" si="7"/>
        <v>COMM_TIMECODE_CLR_MSK</v>
      </c>
      <c r="M39" s="32">
        <f t="shared" si="4"/>
        <v>21</v>
      </c>
      <c r="O39" s="39" t="str">
        <f t="shared" si="6"/>
        <v>#define COMM_TIMECODE_CLR_MSK            (1 &lt;&lt; 8)</v>
      </c>
    </row>
    <row r="40" spans="3:15" x14ac:dyDescent="0.3">
      <c r="D40" s="32" t="str">
        <f>_xlfn.IFNA(INDEX('AVS COMM Registers TABLE'!$K$2:$K$83,MATCH('NIOS defines'!C40,'AVS COMM Registers TABLE'!$E$2:$E$83,0)),"")</f>
        <v/>
      </c>
      <c r="F40" s="32" t="str">
        <f>TEXT(RIGHT(_xlfn.IFNA(INDEX('AVS COMM Registers TABLE'!$J$2:$J$83,MATCH('NIOS defines'!C40,'AVS COMM Registers TABLE'!$E$2:$E$83,0)),""),2),"0")</f>
        <v/>
      </c>
      <c r="O40" s="39"/>
    </row>
    <row r="41" spans="3:15" x14ac:dyDescent="0.3">
      <c r="C41" s="32" t="str">
        <f>'AVS COMM Registers TABLE'!E21</f>
        <v>fee_machine_clear</v>
      </c>
      <c r="D41" s="32">
        <f>_xlfn.IFNA(INDEX('AVS COMM Registers TABLE'!$K$2:$K$83,MATCH('NIOS defines'!C41,'AVS COMM Registers TABLE'!$E$2:$E$83,0)),"")</f>
        <v>1</v>
      </c>
      <c r="E41" s="32">
        <v>1</v>
      </c>
      <c r="F41" s="32" t="str">
        <f>TEXT(RIGHT(_xlfn.IFNA(INDEX('AVS COMM Registers TABLE'!$J$2:$J$83,MATCH('NIOS defines'!C41,'AVS COMM Registers TABLE'!$E$2:$E$83,0)),""),2),"0")</f>
        <v>0</v>
      </c>
      <c r="H41" s="32" t="s">
        <v>266</v>
      </c>
      <c r="I41" s="32" t="s">
        <v>313</v>
      </c>
      <c r="J41" s="32" t="s">
        <v>299</v>
      </c>
      <c r="L41" s="32" t="str">
        <f t="shared" ref="L41:L44" si="8">CONCATENATE(H41,I41,J41)</f>
        <v>COMM_FEE_MACHINE_CLR_MSK</v>
      </c>
      <c r="M41" s="32">
        <f t="shared" si="4"/>
        <v>24</v>
      </c>
      <c r="O41" s="39" t="str">
        <f t="shared" si="6"/>
        <v>#define COMM_FEE_MACHINE_CLR_MSK         (1 &lt;&lt; 0)</v>
      </c>
    </row>
    <row r="42" spans="3:15" x14ac:dyDescent="0.3">
      <c r="C42" s="32" t="str">
        <f>'AVS COMM Registers TABLE'!E22</f>
        <v>fee_machine_stop</v>
      </c>
      <c r="D42" s="32">
        <f>_xlfn.IFNA(INDEX('AVS COMM Registers TABLE'!$K$2:$K$83,MATCH('NIOS defines'!C42,'AVS COMM Registers TABLE'!$E$2:$E$83,0)),"")</f>
        <v>1</v>
      </c>
      <c r="E42" s="32">
        <v>1</v>
      </c>
      <c r="F42" s="32" t="str">
        <f>TEXT(RIGHT(_xlfn.IFNA(INDEX('AVS COMM Registers TABLE'!$J$2:$J$83,MATCH('NIOS defines'!C42,'AVS COMM Registers TABLE'!$E$2:$E$83,0)),""),2),"0")</f>
        <v>1</v>
      </c>
      <c r="H42" s="32" t="s">
        <v>266</v>
      </c>
      <c r="I42" s="32" t="s">
        <v>315</v>
      </c>
      <c r="J42" s="32" t="s">
        <v>299</v>
      </c>
      <c r="L42" s="32" t="str">
        <f t="shared" si="8"/>
        <v>COMM_FEE_MACHINE_STOP_MSK</v>
      </c>
      <c r="M42" s="32">
        <f t="shared" si="4"/>
        <v>25</v>
      </c>
      <c r="O42" s="39" t="str">
        <f t="shared" si="6"/>
        <v>#define COMM_FEE_MACHINE_STOP_MSK        (1 &lt;&lt; 1)</v>
      </c>
    </row>
    <row r="43" spans="3:15" x14ac:dyDescent="0.3">
      <c r="C43" s="32" t="str">
        <f>'AVS COMM Registers TABLE'!E23</f>
        <v>fee_machine_start</v>
      </c>
      <c r="D43" s="32">
        <f>_xlfn.IFNA(INDEX('AVS COMM Registers TABLE'!$K$2:$K$83,MATCH('NIOS defines'!C43,'AVS COMM Registers TABLE'!$E$2:$E$83,0)),"")</f>
        <v>1</v>
      </c>
      <c r="E43" s="32">
        <v>1</v>
      </c>
      <c r="F43" s="32" t="str">
        <f>TEXT(RIGHT(_xlfn.IFNA(INDEX('AVS COMM Registers TABLE'!$J$2:$J$83,MATCH('NIOS defines'!C43,'AVS COMM Registers TABLE'!$E$2:$E$83,0)),""),2),"0")</f>
        <v>2</v>
      </c>
      <c r="H43" s="32" t="s">
        <v>266</v>
      </c>
      <c r="I43" s="32" t="s">
        <v>316</v>
      </c>
      <c r="J43" s="32" t="s">
        <v>299</v>
      </c>
      <c r="L43" s="32" t="str">
        <f t="shared" si="8"/>
        <v>COMM_FEE_MACHINE_START_MSK</v>
      </c>
      <c r="M43" s="32">
        <f t="shared" si="4"/>
        <v>26</v>
      </c>
      <c r="O43" s="39" t="str">
        <f t="shared" si="6"/>
        <v>#define COMM_FEE_MACHINE_START_MSK       (1 &lt;&lt; 2)</v>
      </c>
    </row>
    <row r="44" spans="3:15" x14ac:dyDescent="0.3">
      <c r="C44" s="32" t="str">
        <f>'AVS COMM Registers TABLE'!E24</f>
        <v>fee_masking_en</v>
      </c>
      <c r="D44" s="32">
        <f>_xlfn.IFNA(INDEX('AVS COMM Registers TABLE'!$K$2:$K$83,MATCH('NIOS defines'!C44,'AVS COMM Registers TABLE'!$E$2:$E$83,0)),"")</f>
        <v>1</v>
      </c>
      <c r="E44" s="32">
        <v>1</v>
      </c>
      <c r="F44" s="32" t="str">
        <f>TEXT(RIGHT(_xlfn.IFNA(INDEX('AVS COMM Registers TABLE'!$J$2:$J$83,MATCH('NIOS defines'!C44,'AVS COMM Registers TABLE'!$E$2:$E$83,0)),""),2),"0")</f>
        <v>3</v>
      </c>
      <c r="H44" s="32" t="s">
        <v>266</v>
      </c>
      <c r="I44" s="32" t="s">
        <v>317</v>
      </c>
      <c r="J44" s="32" t="s">
        <v>299</v>
      </c>
      <c r="L44" s="32" t="str">
        <f t="shared" si="8"/>
        <v>COMM_FEE_MASKING_EN_MSK</v>
      </c>
      <c r="M44" s="32">
        <f t="shared" si="4"/>
        <v>23</v>
      </c>
      <c r="O44" s="39" t="str">
        <f t="shared" si="6"/>
        <v>#define COMM_FEE_MASKING_EN_MSK          (1 &lt;&lt; 3)</v>
      </c>
    </row>
    <row r="45" spans="3:15" x14ac:dyDescent="0.3">
      <c r="D45" s="32" t="str">
        <f>_xlfn.IFNA(INDEX('AVS COMM Registers TABLE'!$K$2:$K$83,MATCH('NIOS defines'!C45,'AVS COMM Registers TABLE'!$E$2:$E$83,0)),"")</f>
        <v/>
      </c>
      <c r="F45" s="32" t="str">
        <f>TEXT(RIGHT(_xlfn.IFNA(INDEX('AVS COMM Registers TABLE'!$J$2:$J$83,MATCH('NIOS defines'!C45,'AVS COMM Registers TABLE'!$E$2:$E$83,0)),""),2),"0")</f>
        <v/>
      </c>
      <c r="O45" s="39"/>
    </row>
    <row r="46" spans="3:15" x14ac:dyDescent="0.3">
      <c r="C46" s="32" t="str">
        <f>'AVS COMM Registers TABLE'!E26</f>
        <v>windowing_right_buffer_empty</v>
      </c>
      <c r="D46" s="32">
        <f>_xlfn.IFNA(INDEX('AVS COMM Registers TABLE'!$K$2:$K$83,MATCH('NIOS defines'!C46,'AVS COMM Registers TABLE'!$E$2:$E$83,0)),"")</f>
        <v>1</v>
      </c>
      <c r="E46" s="32">
        <v>1</v>
      </c>
      <c r="F46" s="32" t="str">
        <f>TEXT(RIGHT(_xlfn.IFNA(INDEX('AVS COMM Registers TABLE'!$J$2:$J$83,MATCH('NIOS defines'!C46,'AVS COMM Registers TABLE'!$E$2:$E$83,0)),""),2),"0")</f>
        <v>0</v>
      </c>
      <c r="H46" s="32" t="s">
        <v>266</v>
      </c>
      <c r="I46" s="32" t="s">
        <v>318</v>
      </c>
      <c r="J46" s="32" t="s">
        <v>299</v>
      </c>
      <c r="L46" s="32" t="str">
        <f t="shared" ref="L46:L47" si="9">CONCATENATE(H46,I46,J46)</f>
        <v>COMM_WIND_RIGH_BUFF_EMPTY_MSK</v>
      </c>
      <c r="M46" s="32">
        <f t="shared" si="4"/>
        <v>29</v>
      </c>
      <c r="O46" s="39" t="str">
        <f t="shared" si="6"/>
        <v>#define COMM_WIND_RIGH_BUFF_EMPTY_MSK    (1 &lt;&lt; 0)</v>
      </c>
    </row>
    <row r="47" spans="3:15" x14ac:dyDescent="0.3">
      <c r="C47" s="32" t="str">
        <f>'AVS COMM Registers TABLE'!E27</f>
        <v>windowing_left_buffer_empty</v>
      </c>
      <c r="D47" s="32">
        <f>_xlfn.IFNA(INDEX('AVS COMM Registers TABLE'!$K$2:$K$83,MATCH('NIOS defines'!C47,'AVS COMM Registers TABLE'!$E$2:$E$83,0)),"")</f>
        <v>1</v>
      </c>
      <c r="E47" s="32">
        <v>1</v>
      </c>
      <c r="F47" s="32" t="str">
        <f>TEXT(RIGHT(_xlfn.IFNA(INDEX('AVS COMM Registers TABLE'!$J$2:$J$83,MATCH('NIOS defines'!C47,'AVS COMM Registers TABLE'!$E$2:$E$83,0)),""),2),"0")</f>
        <v>1</v>
      </c>
      <c r="H47" s="32" t="s">
        <v>266</v>
      </c>
      <c r="I47" s="32" t="s">
        <v>319</v>
      </c>
      <c r="J47" s="32" t="s">
        <v>299</v>
      </c>
      <c r="L47" s="32" t="str">
        <f t="shared" si="9"/>
        <v>COMM_WIND_LEFT_BUFF_EMPTY_MSK</v>
      </c>
      <c r="M47" s="32">
        <f t="shared" si="4"/>
        <v>29</v>
      </c>
      <c r="O47" s="39" t="str">
        <f t="shared" si="6"/>
        <v>#define COMM_WIND_LEFT_BUFF_EMPTY_MSK    (1 &lt;&lt; 1)</v>
      </c>
    </row>
    <row r="48" spans="3:15" x14ac:dyDescent="0.3">
      <c r="D48" s="32" t="str">
        <f>_xlfn.IFNA(INDEX('AVS COMM Registers TABLE'!$K$2:$K$83,MATCH('NIOS defines'!C48,'AVS COMM Registers TABLE'!$E$2:$E$83,0)),"")</f>
        <v/>
      </c>
      <c r="F48" s="32" t="str">
        <f>TEXT(RIGHT(_xlfn.IFNA(INDEX('AVS COMM Registers TABLE'!$J$2:$J$83,MATCH('NIOS defines'!C48,'AVS COMM Registers TABLE'!$E$2:$E$83,0)),""),2),"0")</f>
        <v/>
      </c>
      <c r="O48" s="39"/>
    </row>
    <row r="49" spans="3:15" x14ac:dyDescent="0.3">
      <c r="C49" s="32" t="str">
        <f>'AVS COMM Registers TABLE'!E29</f>
        <v>rmap_target_logical_addr</v>
      </c>
      <c r="D49" s="32">
        <f>_xlfn.IFNA(INDEX('AVS COMM Registers TABLE'!$K$2:$K$83,MATCH('NIOS defines'!C49,'AVS COMM Registers TABLE'!$E$2:$E$83,0)),"")</f>
        <v>8</v>
      </c>
      <c r="E49" s="32" t="s">
        <v>296</v>
      </c>
      <c r="F49" s="32" t="str">
        <f>TEXT(RIGHT(_xlfn.IFNA(INDEX('AVS COMM Registers TABLE'!$J$2:$J$83,MATCH('NIOS defines'!C49,'AVS COMM Registers TABLE'!$E$2:$E$83,0)),""),2),"0")</f>
        <v>0</v>
      </c>
      <c r="H49" s="32" t="s">
        <v>266</v>
      </c>
      <c r="I49" s="32" t="s">
        <v>320</v>
      </c>
      <c r="J49" s="32" t="s">
        <v>299</v>
      </c>
      <c r="L49" s="32" t="str">
        <f t="shared" ref="L49:L50" si="10">CONCATENATE(H49,I49,J49)</f>
        <v>COMM_RMAP_TARGET_LOG_ADDR_MSK</v>
      </c>
      <c r="M49" s="32">
        <f t="shared" si="4"/>
        <v>29</v>
      </c>
      <c r="O49" s="39" t="str">
        <f t="shared" si="6"/>
        <v>#define COMM_RMAP_TARGET_LOG_ADDR_MSK    (0xFF &lt;&lt; 0)</v>
      </c>
    </row>
    <row r="50" spans="3:15" x14ac:dyDescent="0.3">
      <c r="C50" s="32" t="str">
        <f>'AVS COMM Registers TABLE'!E30</f>
        <v>rmap_target_key</v>
      </c>
      <c r="D50" s="32">
        <f>_xlfn.IFNA(INDEX('AVS COMM Registers TABLE'!$K$2:$K$83,MATCH('NIOS defines'!C50,'AVS COMM Registers TABLE'!$E$2:$E$83,0)),"")</f>
        <v>8</v>
      </c>
      <c r="E50" s="32" t="s">
        <v>296</v>
      </c>
      <c r="F50" s="32" t="str">
        <f>TEXT(RIGHT(_xlfn.IFNA(INDEX('AVS COMM Registers TABLE'!$J$2:$J$83,MATCH('NIOS defines'!C50,'AVS COMM Registers TABLE'!$E$2:$E$83,0)),""),2),"0")</f>
        <v>8</v>
      </c>
      <c r="H50" s="32" t="s">
        <v>266</v>
      </c>
      <c r="I50" s="32" t="s">
        <v>321</v>
      </c>
      <c r="J50" s="32" t="s">
        <v>299</v>
      </c>
      <c r="L50" s="32" t="str">
        <f t="shared" si="10"/>
        <v>COMM_RMAP_TARGET_KEY_MSK</v>
      </c>
      <c r="M50" s="32">
        <f t="shared" si="4"/>
        <v>24</v>
      </c>
      <c r="O50" s="39" t="str">
        <f t="shared" si="6"/>
        <v>#define COMM_RMAP_TARGET_KEY_MSK         (0xFF &lt;&lt; 8)</v>
      </c>
    </row>
    <row r="51" spans="3:15" x14ac:dyDescent="0.3">
      <c r="D51" s="32" t="str">
        <f>_xlfn.IFNA(INDEX('AVS COMM Registers TABLE'!$K$2:$K$83,MATCH('NIOS defines'!C51,'AVS COMM Registers TABLE'!$E$2:$E$83,0)),"")</f>
        <v/>
      </c>
      <c r="F51" s="32" t="str">
        <f>TEXT(RIGHT(_xlfn.IFNA(INDEX('AVS COMM Registers TABLE'!$J$2:$J$83,MATCH('NIOS defines'!C51,'AVS COMM Registers TABLE'!$E$2:$E$83,0)),""),2),"0")</f>
        <v/>
      </c>
      <c r="O51" s="39"/>
    </row>
    <row r="52" spans="3:15" x14ac:dyDescent="0.3">
      <c r="C52" s="32" t="str">
        <f>'AVS COMM Registers TABLE'!E32</f>
        <v>rmap_stat_command_received</v>
      </c>
      <c r="D52" s="32">
        <f>_xlfn.IFNA(INDEX('AVS COMM Registers TABLE'!$K$2:$K$83,MATCH('NIOS defines'!C52,'AVS COMM Registers TABLE'!$E$2:$E$83,0)),"")</f>
        <v>1</v>
      </c>
      <c r="E52" s="32">
        <v>1</v>
      </c>
      <c r="F52" s="32" t="str">
        <f>TEXT(RIGHT(_xlfn.IFNA(INDEX('AVS COMM Registers TABLE'!$J$2:$J$83,MATCH('NIOS defines'!C52,'AVS COMM Registers TABLE'!$E$2:$E$83,0)),""),2),"0")</f>
        <v>0</v>
      </c>
      <c r="H52" s="32" t="s">
        <v>266</v>
      </c>
      <c r="I52" s="32" t="s">
        <v>322</v>
      </c>
      <c r="J52" s="32" t="s">
        <v>299</v>
      </c>
      <c r="L52" s="32" t="str">
        <f t="shared" ref="L52:L65" si="11">CONCATENATE(H52,I52,J52)</f>
        <v>COMM_RMAP_STAT_CMD_RECEIVED_MSK</v>
      </c>
      <c r="M52" s="32">
        <f t="shared" si="4"/>
        <v>31</v>
      </c>
      <c r="O52" s="39" t="str">
        <f t="shared" si="6"/>
        <v>#define COMM_RMAP_STAT_CMD_RECEIVED_MSK  (1 &lt;&lt; 0)</v>
      </c>
    </row>
    <row r="53" spans="3:15" x14ac:dyDescent="0.3">
      <c r="C53" s="32" t="str">
        <f>'AVS COMM Registers TABLE'!E33</f>
        <v>rmap_stat_write_requested</v>
      </c>
      <c r="D53" s="32">
        <f>_xlfn.IFNA(INDEX('AVS COMM Registers TABLE'!$K$2:$K$83,MATCH('NIOS defines'!C53,'AVS COMM Registers TABLE'!$E$2:$E$83,0)),"")</f>
        <v>1</v>
      </c>
      <c r="E53" s="32">
        <v>1</v>
      </c>
      <c r="F53" s="32" t="str">
        <f>TEXT(RIGHT(_xlfn.IFNA(INDEX('AVS COMM Registers TABLE'!$J$2:$J$83,MATCH('NIOS defines'!C53,'AVS COMM Registers TABLE'!$E$2:$E$83,0)),""),2),"0")</f>
        <v>1</v>
      </c>
      <c r="H53" s="32" t="s">
        <v>266</v>
      </c>
      <c r="I53" s="32" t="s">
        <v>324</v>
      </c>
      <c r="J53" s="32" t="s">
        <v>299</v>
      </c>
      <c r="L53" s="32" t="str">
        <f t="shared" si="11"/>
        <v>COMM_RMAP_STAT_WR_REQ_MSK</v>
      </c>
      <c r="M53" s="32">
        <f t="shared" si="4"/>
        <v>25</v>
      </c>
      <c r="O53" s="39" t="str">
        <f t="shared" si="6"/>
        <v>#define COMM_RMAP_STAT_WR_REQ_MSK        (1 &lt;&lt; 1)</v>
      </c>
    </row>
    <row r="54" spans="3:15" x14ac:dyDescent="0.3">
      <c r="C54" s="32" t="str">
        <f>'AVS COMM Registers TABLE'!E34</f>
        <v>rmap_stat_write_authorized</v>
      </c>
      <c r="D54" s="32">
        <f>_xlfn.IFNA(INDEX('AVS COMM Registers TABLE'!$K$2:$K$83,MATCH('NIOS defines'!C54,'AVS COMM Registers TABLE'!$E$2:$E$83,0)),"")</f>
        <v>1</v>
      </c>
      <c r="E54" s="32">
        <v>1</v>
      </c>
      <c r="F54" s="32" t="str">
        <f>TEXT(RIGHT(_xlfn.IFNA(INDEX('AVS COMM Registers TABLE'!$J$2:$J$83,MATCH('NIOS defines'!C54,'AVS COMM Registers TABLE'!$E$2:$E$83,0)),""),2),"0")</f>
        <v>2</v>
      </c>
      <c r="H54" s="32" t="s">
        <v>266</v>
      </c>
      <c r="I54" s="32" t="s">
        <v>323</v>
      </c>
      <c r="J54" s="32" t="s">
        <v>299</v>
      </c>
      <c r="L54" s="32" t="str">
        <f t="shared" si="11"/>
        <v>COMM_RMAP_STAT_WR_AUTH_MSK</v>
      </c>
      <c r="M54" s="32">
        <f t="shared" si="4"/>
        <v>26</v>
      </c>
      <c r="O54" s="39" t="str">
        <f t="shared" si="6"/>
        <v>#define COMM_RMAP_STAT_WR_AUTH_MSK       (1 &lt;&lt; 2)</v>
      </c>
    </row>
    <row r="55" spans="3:15" x14ac:dyDescent="0.3">
      <c r="C55" s="32" t="str">
        <f>'AVS COMM Registers TABLE'!E35</f>
        <v>rmap_stat_read_requested</v>
      </c>
      <c r="D55" s="32">
        <f>_xlfn.IFNA(INDEX('AVS COMM Registers TABLE'!$K$2:$K$83,MATCH('NIOS defines'!C55,'AVS COMM Registers TABLE'!$E$2:$E$83,0)),"")</f>
        <v>1</v>
      </c>
      <c r="E55" s="32">
        <v>1</v>
      </c>
      <c r="F55" s="32" t="str">
        <f>TEXT(RIGHT(_xlfn.IFNA(INDEX('AVS COMM Registers TABLE'!$J$2:$J$83,MATCH('NIOS defines'!C55,'AVS COMM Registers TABLE'!$E$2:$E$83,0)),""),2),"0")</f>
        <v>3</v>
      </c>
      <c r="H55" s="32" t="s">
        <v>266</v>
      </c>
      <c r="I55" s="32" t="s">
        <v>325</v>
      </c>
      <c r="J55" s="32" t="s">
        <v>299</v>
      </c>
      <c r="L55" s="32" t="str">
        <f t="shared" si="11"/>
        <v>COMM_RMAP_STAT_RD_REQ_MSK</v>
      </c>
      <c r="M55" s="32">
        <f t="shared" si="4"/>
        <v>25</v>
      </c>
      <c r="O55" s="39" t="str">
        <f t="shared" si="6"/>
        <v>#define COMM_RMAP_STAT_RD_REQ_MSK        (1 &lt;&lt; 3)</v>
      </c>
    </row>
    <row r="56" spans="3:15" x14ac:dyDescent="0.3">
      <c r="C56" s="32" t="str">
        <f>'AVS COMM Registers TABLE'!E36</f>
        <v>rmap_stat_read_authorized</v>
      </c>
      <c r="D56" s="32">
        <f>_xlfn.IFNA(INDEX('AVS COMM Registers TABLE'!$K$2:$K$83,MATCH('NIOS defines'!C56,'AVS COMM Registers TABLE'!$E$2:$E$83,0)),"")</f>
        <v>1</v>
      </c>
      <c r="E56" s="32">
        <v>1</v>
      </c>
      <c r="F56" s="32" t="str">
        <f>TEXT(RIGHT(_xlfn.IFNA(INDEX('AVS COMM Registers TABLE'!$J$2:$J$83,MATCH('NIOS defines'!C56,'AVS COMM Registers TABLE'!$E$2:$E$83,0)),""),2),"0")</f>
        <v>4</v>
      </c>
      <c r="H56" s="32" t="s">
        <v>266</v>
      </c>
      <c r="I56" s="32" t="s">
        <v>326</v>
      </c>
      <c r="J56" s="32" t="s">
        <v>299</v>
      </c>
      <c r="L56" s="32" t="str">
        <f t="shared" si="11"/>
        <v>COMM_RMAP_STAT_RD_AUTH_MSK</v>
      </c>
      <c r="M56" s="32">
        <f t="shared" si="4"/>
        <v>26</v>
      </c>
      <c r="O56" s="39" t="str">
        <f t="shared" si="6"/>
        <v>#define COMM_RMAP_STAT_RD_AUTH_MSK       (1 &lt;&lt; 4)</v>
      </c>
    </row>
    <row r="57" spans="3:15" x14ac:dyDescent="0.3">
      <c r="C57" s="32" t="str">
        <f>'AVS COMM Registers TABLE'!E37</f>
        <v>rmap_stat_reply_sended</v>
      </c>
      <c r="D57" s="32">
        <f>_xlfn.IFNA(INDEX('AVS COMM Registers TABLE'!$K$2:$K$83,MATCH('NIOS defines'!C57,'AVS COMM Registers TABLE'!$E$2:$E$83,0)),"")</f>
        <v>1</v>
      </c>
      <c r="E57" s="32">
        <v>1</v>
      </c>
      <c r="F57" s="32" t="str">
        <f>TEXT(RIGHT(_xlfn.IFNA(INDEX('AVS COMM Registers TABLE'!$J$2:$J$83,MATCH('NIOS defines'!C57,'AVS COMM Registers TABLE'!$E$2:$E$83,0)),""),2),"0")</f>
        <v>5</v>
      </c>
      <c r="H57" s="32" t="s">
        <v>266</v>
      </c>
      <c r="I57" s="32" t="s">
        <v>327</v>
      </c>
      <c r="J57" s="32" t="s">
        <v>299</v>
      </c>
      <c r="L57" s="32" t="str">
        <f t="shared" si="11"/>
        <v>COMM_RMAP_STAT_REPLY_SEND_MSK</v>
      </c>
      <c r="M57" s="32">
        <f t="shared" si="4"/>
        <v>29</v>
      </c>
      <c r="O57" s="39" t="str">
        <f t="shared" si="6"/>
        <v>#define COMM_RMAP_STAT_REPLY_SEND_MSK    (1 &lt;&lt; 5)</v>
      </c>
    </row>
    <row r="58" spans="3:15" x14ac:dyDescent="0.3">
      <c r="C58" s="32" t="str">
        <f>'AVS COMM Registers TABLE'!E38</f>
        <v>rmap_stat_discarded_package</v>
      </c>
      <c r="D58" s="32">
        <f>_xlfn.IFNA(INDEX('AVS COMM Registers TABLE'!$K$2:$K$83,MATCH('NIOS defines'!C58,'AVS COMM Registers TABLE'!$E$2:$E$83,0)),"")</f>
        <v>1</v>
      </c>
      <c r="E58" s="32">
        <v>1</v>
      </c>
      <c r="F58" s="32" t="str">
        <f>TEXT(RIGHT(_xlfn.IFNA(INDEX('AVS COMM Registers TABLE'!$J$2:$J$83,MATCH('NIOS defines'!C58,'AVS COMM Registers TABLE'!$E$2:$E$83,0)),""),2),"0")</f>
        <v>6</v>
      </c>
      <c r="H58" s="32" t="s">
        <v>266</v>
      </c>
      <c r="I58" s="32" t="s">
        <v>328</v>
      </c>
      <c r="J58" s="32" t="s">
        <v>299</v>
      </c>
      <c r="L58" s="32" t="str">
        <f t="shared" si="11"/>
        <v>COMM_RMAP_STAT_DISCARD_PKG_MSK</v>
      </c>
      <c r="M58" s="32">
        <f t="shared" si="4"/>
        <v>30</v>
      </c>
      <c r="O58" s="39" t="str">
        <f t="shared" si="6"/>
        <v>#define COMM_RMAP_STAT_DISCARD_PKG_MSK   (1 &lt;&lt; 6)</v>
      </c>
    </row>
    <row r="59" spans="3:15" x14ac:dyDescent="0.3">
      <c r="C59" s="32" t="str">
        <f>'AVS COMM Registers TABLE'!E40</f>
        <v>rmap_err_early_eop</v>
      </c>
      <c r="D59" s="32">
        <f>_xlfn.IFNA(INDEX('AVS COMM Registers TABLE'!$K$2:$K$83,MATCH('NIOS defines'!C59,'AVS COMM Registers TABLE'!$E$2:$E$83,0)),"")</f>
        <v>1</v>
      </c>
      <c r="E59" s="32">
        <v>1</v>
      </c>
      <c r="F59" s="32" t="str">
        <f>TEXT(RIGHT(_xlfn.IFNA(INDEX('AVS COMM Registers TABLE'!$J$2:$J$83,MATCH('NIOS defines'!C59,'AVS COMM Registers TABLE'!$E$2:$E$83,0)),""),2),"0")</f>
        <v>16</v>
      </c>
      <c r="H59" s="32" t="s">
        <v>266</v>
      </c>
      <c r="I59" s="32" t="s">
        <v>329</v>
      </c>
      <c r="J59" s="32" t="s">
        <v>299</v>
      </c>
      <c r="L59" s="32" t="str">
        <f t="shared" si="11"/>
        <v>COMM_RMAP_ERR_EARLY_EOP_MSK</v>
      </c>
      <c r="M59" s="32">
        <f t="shared" si="4"/>
        <v>27</v>
      </c>
      <c r="O59" s="39" t="str">
        <f t="shared" si="6"/>
        <v>#define COMM_RMAP_ERR_EARLY_EOP_MSK      (1 &lt;&lt; 16)</v>
      </c>
    </row>
    <row r="60" spans="3:15" x14ac:dyDescent="0.3">
      <c r="C60" s="32" t="str">
        <f>'AVS COMM Registers TABLE'!E41</f>
        <v>rmap_err_eep</v>
      </c>
      <c r="D60" s="32">
        <f>_xlfn.IFNA(INDEX('AVS COMM Registers TABLE'!$K$2:$K$83,MATCH('NIOS defines'!C60,'AVS COMM Registers TABLE'!$E$2:$E$83,0)),"")</f>
        <v>1</v>
      </c>
      <c r="E60" s="32">
        <v>1</v>
      </c>
      <c r="F60" s="32" t="str">
        <f>TEXT(RIGHT(_xlfn.IFNA(INDEX('AVS COMM Registers TABLE'!$J$2:$J$83,MATCH('NIOS defines'!C60,'AVS COMM Registers TABLE'!$E$2:$E$83,0)),""),2),"0")</f>
        <v>17</v>
      </c>
      <c r="H60" s="32" t="s">
        <v>266</v>
      </c>
      <c r="I60" s="32" t="s">
        <v>330</v>
      </c>
      <c r="J60" s="32" t="s">
        <v>299</v>
      </c>
      <c r="L60" s="32" t="str">
        <f t="shared" si="11"/>
        <v>COMM_RMAP_ERR_EEP_MSK</v>
      </c>
      <c r="M60" s="32">
        <f t="shared" si="4"/>
        <v>21</v>
      </c>
      <c r="O60" s="39" t="str">
        <f t="shared" si="6"/>
        <v>#define COMM_RMAP_ERR_EEP_MSK            (1 &lt;&lt; 17)</v>
      </c>
    </row>
    <row r="61" spans="3:15" x14ac:dyDescent="0.3">
      <c r="C61" s="32" t="str">
        <f>'AVS COMM Registers TABLE'!E42</f>
        <v>rmap_err_header_crc</v>
      </c>
      <c r="D61" s="32">
        <f>_xlfn.IFNA(INDEX('AVS COMM Registers TABLE'!$K$2:$K$83,MATCH('NIOS defines'!C61,'AVS COMM Registers TABLE'!$E$2:$E$83,0)),"")</f>
        <v>1</v>
      </c>
      <c r="E61" s="32">
        <v>1</v>
      </c>
      <c r="F61" s="32" t="str">
        <f>TEXT(RIGHT(_xlfn.IFNA(INDEX('AVS COMM Registers TABLE'!$J$2:$J$83,MATCH('NIOS defines'!C61,'AVS COMM Registers TABLE'!$E$2:$E$83,0)),""),2),"0")</f>
        <v>18</v>
      </c>
      <c r="H61" s="32" t="s">
        <v>266</v>
      </c>
      <c r="I61" s="32" t="s">
        <v>331</v>
      </c>
      <c r="J61" s="32" t="s">
        <v>299</v>
      </c>
      <c r="L61" s="32" t="str">
        <f t="shared" si="11"/>
        <v>COMM_RMAP_ERR_HEADER_CRC_MSK</v>
      </c>
      <c r="M61" s="32">
        <f t="shared" si="4"/>
        <v>28</v>
      </c>
      <c r="O61" s="39" t="str">
        <f t="shared" si="6"/>
        <v>#define COMM_RMAP_ERR_HEADER_CRC_MSK     (1 &lt;&lt; 18)</v>
      </c>
    </row>
    <row r="62" spans="3:15" x14ac:dyDescent="0.3">
      <c r="C62" s="32" t="str">
        <f>'AVS COMM Registers TABLE'!E43</f>
        <v>rmap_err_unused_packet_type</v>
      </c>
      <c r="D62" s="32">
        <f>_xlfn.IFNA(INDEX('AVS COMM Registers TABLE'!$K$2:$K$83,MATCH('NIOS defines'!C62,'AVS COMM Registers TABLE'!$E$2:$E$83,0)),"")</f>
        <v>1</v>
      </c>
      <c r="E62" s="32">
        <v>1</v>
      </c>
      <c r="F62" s="32" t="str">
        <f>TEXT(RIGHT(_xlfn.IFNA(INDEX('AVS COMM Registers TABLE'!$J$2:$J$83,MATCH('NIOS defines'!C62,'AVS COMM Registers TABLE'!$E$2:$E$83,0)),""),2),"0")</f>
        <v>19</v>
      </c>
      <c r="H62" s="32" t="s">
        <v>266</v>
      </c>
      <c r="I62" s="32" t="s">
        <v>332</v>
      </c>
      <c r="J62" s="32" t="s">
        <v>299</v>
      </c>
      <c r="L62" s="32" t="str">
        <f t="shared" si="11"/>
        <v>COMM_RMAP_ERR_UNUSED_PKT_MSK</v>
      </c>
      <c r="M62" s="32">
        <f t="shared" si="4"/>
        <v>28</v>
      </c>
      <c r="O62" s="39" t="str">
        <f t="shared" si="6"/>
        <v>#define COMM_RMAP_ERR_UNUSED_PKT_MSK     (1 &lt;&lt; 19)</v>
      </c>
    </row>
    <row r="63" spans="3:15" x14ac:dyDescent="0.3">
      <c r="C63" s="32" t="str">
        <f>'AVS COMM Registers TABLE'!E44</f>
        <v>rmap_err_invalid_command_code</v>
      </c>
      <c r="D63" s="32">
        <f>_xlfn.IFNA(INDEX('AVS COMM Registers TABLE'!$K$2:$K$83,MATCH('NIOS defines'!C63,'AVS COMM Registers TABLE'!$E$2:$E$83,0)),"")</f>
        <v>1</v>
      </c>
      <c r="E63" s="32">
        <v>1</v>
      </c>
      <c r="F63" s="32" t="str">
        <f>TEXT(RIGHT(_xlfn.IFNA(INDEX('AVS COMM Registers TABLE'!$J$2:$J$83,MATCH('NIOS defines'!C63,'AVS COMM Registers TABLE'!$E$2:$E$83,0)),""),2),"0")</f>
        <v>20</v>
      </c>
      <c r="H63" s="32" t="s">
        <v>266</v>
      </c>
      <c r="I63" s="32" t="s">
        <v>333</v>
      </c>
      <c r="J63" s="32" t="s">
        <v>299</v>
      </c>
      <c r="L63" s="32" t="str">
        <f t="shared" si="11"/>
        <v>COMM_RMAP_ERR_INVALID_CMD_MSK</v>
      </c>
      <c r="M63" s="32">
        <f t="shared" si="4"/>
        <v>29</v>
      </c>
      <c r="O63" s="39" t="str">
        <f t="shared" si="6"/>
        <v>#define COMM_RMAP_ERR_INVALID_CMD_MSK    (1 &lt;&lt; 20)</v>
      </c>
    </row>
    <row r="64" spans="3:15" x14ac:dyDescent="0.3">
      <c r="C64" s="32" t="str">
        <f>'AVS COMM Registers TABLE'!E45</f>
        <v>rmap_err_too_much_data</v>
      </c>
      <c r="D64" s="32">
        <f>_xlfn.IFNA(INDEX('AVS COMM Registers TABLE'!$K$2:$K$83,MATCH('NIOS defines'!C64,'AVS COMM Registers TABLE'!$E$2:$E$83,0)),"")</f>
        <v>1</v>
      </c>
      <c r="E64" s="32">
        <v>1</v>
      </c>
      <c r="F64" s="32" t="str">
        <f>TEXT(RIGHT(_xlfn.IFNA(INDEX('AVS COMM Registers TABLE'!$J$2:$J$83,MATCH('NIOS defines'!C64,'AVS COMM Registers TABLE'!$E$2:$E$83,0)),""),2),"0")</f>
        <v>21</v>
      </c>
      <c r="H64" s="32" t="s">
        <v>266</v>
      </c>
      <c r="I64" s="32" t="s">
        <v>334</v>
      </c>
      <c r="J64" s="32" t="s">
        <v>299</v>
      </c>
      <c r="L64" s="32" t="str">
        <f t="shared" si="11"/>
        <v>COMM_RMAP_ERR_TOO_MUCH_DATA_MSK</v>
      </c>
      <c r="M64" s="32">
        <f t="shared" si="4"/>
        <v>31</v>
      </c>
      <c r="O64" s="39" t="str">
        <f t="shared" si="6"/>
        <v>#define COMM_RMAP_ERR_TOO_MUCH_DATA_MSK  (1 &lt;&lt; 21)</v>
      </c>
    </row>
    <row r="65" spans="3:15" x14ac:dyDescent="0.3">
      <c r="C65" s="32" t="str">
        <f>'AVS COMM Registers TABLE'!E46</f>
        <v>rmap_err_invalid_data_crc</v>
      </c>
      <c r="D65" s="32">
        <f>_xlfn.IFNA(INDEX('AVS COMM Registers TABLE'!$K$2:$K$83,MATCH('NIOS defines'!C65,'AVS COMM Registers TABLE'!$E$2:$E$83,0)),"")</f>
        <v>1</v>
      </c>
      <c r="E65" s="32">
        <v>1</v>
      </c>
      <c r="F65" s="32" t="str">
        <f>TEXT(RIGHT(_xlfn.IFNA(INDEX('AVS COMM Registers TABLE'!$J$2:$J$83,MATCH('NIOS defines'!C65,'AVS COMM Registers TABLE'!$E$2:$E$83,0)),""),2),"0")</f>
        <v>22</v>
      </c>
      <c r="H65" s="32" t="s">
        <v>266</v>
      </c>
      <c r="I65" s="32" t="s">
        <v>335</v>
      </c>
      <c r="J65" s="32" t="s">
        <v>299</v>
      </c>
      <c r="L65" s="32" t="str">
        <f t="shared" si="11"/>
        <v>COMM_RMAP_ERR_INVALID_DCRC_MSK</v>
      </c>
      <c r="M65" s="32">
        <f t="shared" si="4"/>
        <v>30</v>
      </c>
      <c r="O65" s="39" t="str">
        <f t="shared" si="6"/>
        <v>#define COMM_RMAP_ERR_INVALID_DCRC_MSK   (1 &lt;&lt; 22)</v>
      </c>
    </row>
    <row r="66" spans="3:15" x14ac:dyDescent="0.3">
      <c r="D66" s="32" t="str">
        <f>_xlfn.IFNA(INDEX('AVS COMM Registers TABLE'!$K$2:$K$83,MATCH('NIOS defines'!C66,'AVS COMM Registers TABLE'!$E$2:$E$83,0)),"")</f>
        <v/>
      </c>
      <c r="F66" s="32" t="str">
        <f>TEXT(RIGHT(_xlfn.IFNA(INDEX('AVS COMM Registers TABLE'!$J$2:$J$83,MATCH('NIOS defines'!C66,'AVS COMM Registers TABLE'!$E$2:$E$83,0)),""),2),"0")</f>
        <v/>
      </c>
      <c r="O66" s="39"/>
    </row>
    <row r="67" spans="3:15" x14ac:dyDescent="0.3">
      <c r="C67" s="32" t="str">
        <f>'AVS COMM Registers TABLE'!E48</f>
        <v>rmap_last_write_addr</v>
      </c>
      <c r="D67" s="32">
        <f>_xlfn.IFNA(INDEX('AVS COMM Registers TABLE'!$K$2:$K$83,MATCH('NIOS defines'!C67,'AVS COMM Registers TABLE'!$E$2:$E$83,0)),"")</f>
        <v>32</v>
      </c>
      <c r="E67" s="32" t="s">
        <v>298</v>
      </c>
      <c r="F67" s="32" t="str">
        <f>TEXT(RIGHT(_xlfn.IFNA(INDEX('AVS COMM Registers TABLE'!$J$2:$J$83,MATCH('NIOS defines'!C67,'AVS COMM Registers TABLE'!$E$2:$E$83,0)),""),2),"0")</f>
        <v>0</v>
      </c>
      <c r="H67" s="32" t="s">
        <v>266</v>
      </c>
      <c r="I67" s="32" t="s">
        <v>274</v>
      </c>
      <c r="J67" s="32" t="s">
        <v>299</v>
      </c>
      <c r="L67" s="32" t="str">
        <f t="shared" ref="L67" si="12">CONCATENATE(H67,I67,J67)</f>
        <v>COMM_RMAP_LST_WR_ADDR_MSK</v>
      </c>
      <c r="M67" s="32">
        <f t="shared" si="4"/>
        <v>25</v>
      </c>
      <c r="O67" s="39" t="str">
        <f t="shared" si="6"/>
        <v>#define COMM_RMAP_LST_WR_ADDR_MSK        (0xFFFFFFFF &lt;&lt; 0)</v>
      </c>
    </row>
    <row r="68" spans="3:15" x14ac:dyDescent="0.3">
      <c r="D68" s="32" t="str">
        <f>_xlfn.IFNA(INDEX('AVS COMM Registers TABLE'!$K$2:$K$83,MATCH('NIOS defines'!C68,'AVS COMM Registers TABLE'!$E$2:$E$83,0)),"")</f>
        <v/>
      </c>
      <c r="F68" s="32" t="str">
        <f>TEXT(RIGHT(_xlfn.IFNA(INDEX('AVS COMM Registers TABLE'!$J$2:$J$83,MATCH('NIOS defines'!C68,'AVS COMM Registers TABLE'!$E$2:$E$83,0)),""),2),"0")</f>
        <v/>
      </c>
      <c r="O68" s="39"/>
    </row>
    <row r="69" spans="3:15" x14ac:dyDescent="0.3">
      <c r="C69" s="32" t="str">
        <f>'AVS COMM Registers TABLE'!E49</f>
        <v>rmap_last_read_addr</v>
      </c>
      <c r="D69" s="32">
        <f>_xlfn.IFNA(INDEX('AVS COMM Registers TABLE'!$K$2:$K$83,MATCH('NIOS defines'!C69,'AVS COMM Registers TABLE'!$E$2:$E$83,0)),"")</f>
        <v>32</v>
      </c>
      <c r="E69" s="32" t="s">
        <v>298</v>
      </c>
      <c r="F69" s="32" t="str">
        <f>TEXT(RIGHT(_xlfn.IFNA(INDEX('AVS COMM Registers TABLE'!$J$2:$J$83,MATCH('NIOS defines'!C69,'AVS COMM Registers TABLE'!$E$2:$E$83,0)),""),2),"0")</f>
        <v>0</v>
      </c>
      <c r="H69" s="32" t="s">
        <v>266</v>
      </c>
      <c r="I69" s="32" t="s">
        <v>276</v>
      </c>
      <c r="J69" s="32" t="s">
        <v>299</v>
      </c>
      <c r="L69" s="32" t="str">
        <f t="shared" ref="L69" si="13">CONCATENATE(H69,I69,J69)</f>
        <v>COMM_RMAP_LST_RD_ADDR_MSK</v>
      </c>
      <c r="M69" s="32">
        <f t="shared" si="4"/>
        <v>25</v>
      </c>
      <c r="O69" s="39" t="str">
        <f t="shared" si="6"/>
        <v>#define COMM_RMAP_LST_RD_ADDR_MSK        (0xFFFFFFFF &lt;&lt; 0)</v>
      </c>
    </row>
    <row r="70" spans="3:15" x14ac:dyDescent="0.3">
      <c r="D70" s="32" t="str">
        <f>_xlfn.IFNA(INDEX('AVS COMM Registers TABLE'!$K$2:$K$83,MATCH('NIOS defines'!C70,'AVS COMM Registers TABLE'!$E$2:$E$83,0)),"")</f>
        <v/>
      </c>
      <c r="F70" s="32" t="str">
        <f>TEXT(RIGHT(_xlfn.IFNA(INDEX('AVS COMM Registers TABLE'!$J$2:$J$83,MATCH('NIOS defines'!C70,'AVS COMM Registers TABLE'!$E$2:$E$83,0)),""),2),"0")</f>
        <v/>
      </c>
      <c r="O70" s="39"/>
    </row>
    <row r="71" spans="3:15" x14ac:dyDescent="0.3">
      <c r="C71" s="32" t="str">
        <f>'AVS COMM Registers TABLE'!E50</f>
        <v>data_pkt_ccd_x_size</v>
      </c>
      <c r="D71" s="32">
        <f>_xlfn.IFNA(INDEX('AVS COMM Registers TABLE'!$K$2:$K$83,MATCH('NIOS defines'!C71,'AVS COMM Registers TABLE'!$E$2:$E$83,0)),"")</f>
        <v>16</v>
      </c>
      <c r="E71" s="32" t="s">
        <v>297</v>
      </c>
      <c r="F71" s="32" t="str">
        <f>TEXT(RIGHT(_xlfn.IFNA(INDEX('AVS COMM Registers TABLE'!$J$2:$J$83,MATCH('NIOS defines'!C71,'AVS COMM Registers TABLE'!$E$2:$E$83,0)),""),2),"0")</f>
        <v>0</v>
      </c>
      <c r="H71" s="32" t="s">
        <v>266</v>
      </c>
      <c r="I71" s="32" t="s">
        <v>336</v>
      </c>
      <c r="J71" s="32" t="s">
        <v>299</v>
      </c>
      <c r="L71" s="32" t="str">
        <f t="shared" ref="L71:L72" si="14">CONCATENATE(H71,I71,J71)</f>
        <v>COMM_DATA_PKT_CCD_X_SIZE_MSK</v>
      </c>
      <c r="M71" s="32">
        <f t="shared" si="4"/>
        <v>28</v>
      </c>
      <c r="O71" s="39" t="str">
        <f t="shared" si="6"/>
        <v>#define COMM_DATA_PKT_CCD_X_SIZE_MSK     (0xFFFF &lt;&lt; 0)</v>
      </c>
    </row>
    <row r="72" spans="3:15" x14ac:dyDescent="0.3">
      <c r="C72" s="32" t="str">
        <f>'AVS COMM Registers TABLE'!E51</f>
        <v>data_pkt_ccd_y_size</v>
      </c>
      <c r="D72" s="32">
        <f>_xlfn.IFNA(INDEX('AVS COMM Registers TABLE'!$K$2:$K$83,MATCH('NIOS defines'!C72,'AVS COMM Registers TABLE'!$E$2:$E$83,0)),"")</f>
        <v>16</v>
      </c>
      <c r="E72" s="32" t="s">
        <v>297</v>
      </c>
      <c r="F72" s="32" t="str">
        <f>TEXT(RIGHT(_xlfn.IFNA(INDEX('AVS COMM Registers TABLE'!$J$2:$J$83,MATCH('NIOS defines'!C72,'AVS COMM Registers TABLE'!$E$2:$E$83,0)),""),2),"0")</f>
        <v>16</v>
      </c>
      <c r="H72" s="32" t="s">
        <v>266</v>
      </c>
      <c r="I72" s="32" t="s">
        <v>337</v>
      </c>
      <c r="J72" s="32" t="s">
        <v>299</v>
      </c>
      <c r="L72" s="32" t="str">
        <f t="shared" si="14"/>
        <v>COMM_DATA_PKT_CCD_Y_SIZE_MSK</v>
      </c>
      <c r="M72" s="32">
        <f t="shared" si="4"/>
        <v>28</v>
      </c>
      <c r="O72" s="39" t="str">
        <f t="shared" si="6"/>
        <v>#define COMM_DATA_PKT_CCD_Y_SIZE_MSK     (0xFFFF &lt;&lt; 16)</v>
      </c>
    </row>
    <row r="73" spans="3:15" x14ac:dyDescent="0.3">
      <c r="D73" s="32" t="str">
        <f>_xlfn.IFNA(INDEX('AVS COMM Registers TABLE'!$K$2:$K$83,MATCH('NIOS defines'!C73,'AVS COMM Registers TABLE'!$E$2:$E$83,0)),"")</f>
        <v/>
      </c>
      <c r="F73" s="32" t="str">
        <f>TEXT(RIGHT(_xlfn.IFNA(INDEX('AVS COMM Registers TABLE'!$J$2:$J$83,MATCH('NIOS defines'!C73,'AVS COMM Registers TABLE'!$E$2:$E$83,0)),""),2),"0")</f>
        <v/>
      </c>
      <c r="O73" s="39"/>
    </row>
    <row r="74" spans="3:15" x14ac:dyDescent="0.3">
      <c r="C74" s="32" t="str">
        <f>'AVS COMM Registers TABLE'!E52</f>
        <v>data_pkt_data_y_size</v>
      </c>
      <c r="D74" s="32">
        <f>_xlfn.IFNA(INDEX('AVS COMM Registers TABLE'!$K$2:$K$83,MATCH('NIOS defines'!C74,'AVS COMM Registers TABLE'!$E$2:$E$83,0)),"")</f>
        <v>16</v>
      </c>
      <c r="E74" s="32" t="s">
        <v>297</v>
      </c>
      <c r="F74" s="32" t="str">
        <f>TEXT(RIGHT(_xlfn.IFNA(INDEX('AVS COMM Registers TABLE'!$J$2:$J$83,MATCH('NIOS defines'!C74,'AVS COMM Registers TABLE'!$E$2:$E$83,0)),""),2),"0")</f>
        <v>0</v>
      </c>
      <c r="H74" s="32" t="s">
        <v>266</v>
      </c>
      <c r="I74" s="32" t="s">
        <v>338</v>
      </c>
      <c r="J74" s="32" t="s">
        <v>299</v>
      </c>
      <c r="L74" s="32" t="str">
        <f t="shared" ref="L74:L75" si="15">CONCATENATE(H74,I74,J74)</f>
        <v>COMM_DATA_PKT_DATA_Y_SIZE_MSK</v>
      </c>
      <c r="M74" s="32">
        <f t="shared" si="4"/>
        <v>29</v>
      </c>
      <c r="O74" s="39" t="str">
        <f t="shared" si="6"/>
        <v>#define COMM_DATA_PKT_DATA_Y_SIZE_MSK    (0xFFFF &lt;&lt; 0)</v>
      </c>
    </row>
    <row r="75" spans="3:15" x14ac:dyDescent="0.3">
      <c r="C75" s="32" t="str">
        <f>'AVS COMM Registers TABLE'!E53</f>
        <v>data_pkt_overscan_y_size</v>
      </c>
      <c r="D75" s="32">
        <f>_xlfn.IFNA(INDEX('AVS COMM Registers TABLE'!$K$2:$K$83,MATCH('NIOS defines'!C75,'AVS COMM Registers TABLE'!$E$2:$E$83,0)),"")</f>
        <v>16</v>
      </c>
      <c r="E75" s="32" t="s">
        <v>297</v>
      </c>
      <c r="F75" s="32" t="str">
        <f>TEXT(RIGHT(_xlfn.IFNA(INDEX('AVS COMM Registers TABLE'!$J$2:$J$83,MATCH('NIOS defines'!C75,'AVS COMM Registers TABLE'!$E$2:$E$83,0)),""),2),"0")</f>
        <v>16</v>
      </c>
      <c r="H75" s="32" t="s">
        <v>266</v>
      </c>
      <c r="I75" s="32" t="s">
        <v>339</v>
      </c>
      <c r="J75" s="32" t="s">
        <v>299</v>
      </c>
      <c r="L75" s="32" t="str">
        <f t="shared" si="15"/>
        <v>COMM_DATA_PKT_OVER_Y_SIZE_MSK</v>
      </c>
      <c r="M75" s="32">
        <f t="shared" si="4"/>
        <v>29</v>
      </c>
      <c r="O75" s="39" t="str">
        <f t="shared" si="6"/>
        <v>#define COMM_DATA_PKT_OVER_Y_SIZE_MSK    (0xFFFF &lt;&lt; 16)</v>
      </c>
    </row>
    <row r="76" spans="3:15" x14ac:dyDescent="0.3">
      <c r="D76" s="32" t="str">
        <f>_xlfn.IFNA(INDEX('AVS COMM Registers TABLE'!$K$2:$K$83,MATCH('NIOS defines'!C76,'AVS COMM Registers TABLE'!$E$2:$E$83,0)),"")</f>
        <v/>
      </c>
      <c r="F76" s="32" t="str">
        <f>TEXT(RIGHT(_xlfn.IFNA(INDEX('AVS COMM Registers TABLE'!$J$2:$J$83,MATCH('NIOS defines'!C76,'AVS COMM Registers TABLE'!$E$2:$E$83,0)),""),2),"0")</f>
        <v/>
      </c>
      <c r="O76" s="39"/>
    </row>
    <row r="77" spans="3:15" x14ac:dyDescent="0.3">
      <c r="C77" s="32" t="str">
        <f>'AVS COMM Registers TABLE'!E54</f>
        <v>data_pkt_packet_length</v>
      </c>
      <c r="D77" s="32">
        <f>_xlfn.IFNA(INDEX('AVS COMM Registers TABLE'!$K$2:$K$83,MATCH('NIOS defines'!C77,'AVS COMM Registers TABLE'!$E$2:$E$83,0)),"")</f>
        <v>16</v>
      </c>
      <c r="E77" s="32" t="s">
        <v>297</v>
      </c>
      <c r="F77" s="32" t="str">
        <f>TEXT(RIGHT(_xlfn.IFNA(INDEX('AVS COMM Registers TABLE'!$J$2:$J$83,MATCH('NIOS defines'!C77,'AVS COMM Registers TABLE'!$E$2:$E$83,0)),""),2),"0")</f>
        <v>0</v>
      </c>
      <c r="H77" s="32" t="s">
        <v>266</v>
      </c>
      <c r="I77" s="32" t="s">
        <v>340</v>
      </c>
      <c r="J77" s="32" t="s">
        <v>299</v>
      </c>
      <c r="L77" s="32" t="str">
        <f t="shared" ref="L77" si="16">CONCATENATE(H77,I77,J77)</f>
        <v>COMM_DATA_PKT_LENGTH_MSK</v>
      </c>
      <c r="M77" s="32">
        <f t="shared" si="4"/>
        <v>24</v>
      </c>
      <c r="O77" s="39" t="str">
        <f t="shared" si="6"/>
        <v>#define COMM_DATA_PKT_LENGTH_MSK         (0xFFFF &lt;&lt; 0)</v>
      </c>
    </row>
    <row r="78" spans="3:15" x14ac:dyDescent="0.3">
      <c r="D78" s="32" t="str">
        <f>_xlfn.IFNA(INDEX('AVS COMM Registers TABLE'!$K$2:$K$83,MATCH('NIOS defines'!C78,'AVS COMM Registers TABLE'!$E$2:$E$83,0)),"")</f>
        <v/>
      </c>
      <c r="F78" s="32" t="str">
        <f>TEXT(RIGHT(_xlfn.IFNA(INDEX('AVS COMM Registers TABLE'!$J$2:$J$83,MATCH('NIOS defines'!C78,'AVS COMM Registers TABLE'!$E$2:$E$83,0)),""),2),"0")</f>
        <v/>
      </c>
      <c r="O78" s="39"/>
    </row>
    <row r="79" spans="3:15" x14ac:dyDescent="0.3">
      <c r="C79" s="32" t="str">
        <f>'AVS COMM Registers TABLE'!E56</f>
        <v>data_pkt_fee_mode</v>
      </c>
      <c r="D79" s="32">
        <f>_xlfn.IFNA(INDEX('AVS COMM Registers TABLE'!$K$2:$K$83,MATCH('NIOS defines'!C79,'AVS COMM Registers TABLE'!$E$2:$E$83,0)),"")</f>
        <v>8</v>
      </c>
      <c r="E79" s="32" t="s">
        <v>296</v>
      </c>
      <c r="F79" s="32" t="str">
        <f>TEXT(RIGHT(_xlfn.IFNA(INDEX('AVS COMM Registers TABLE'!$J$2:$J$83,MATCH('NIOS defines'!C79,'AVS COMM Registers TABLE'!$E$2:$E$83,0)),""),2),"0")</f>
        <v>0</v>
      </c>
      <c r="H79" s="32" t="s">
        <v>266</v>
      </c>
      <c r="I79" s="32" t="s">
        <v>341</v>
      </c>
      <c r="J79" s="32" t="s">
        <v>299</v>
      </c>
      <c r="L79" s="32" t="str">
        <f t="shared" ref="L79:L80" si="17">CONCATENATE(H79,I79,J79)</f>
        <v>COMM_DATA_PKT_FEE_MODE_MSK</v>
      </c>
      <c r="M79" s="32">
        <f t="shared" si="4"/>
        <v>26</v>
      </c>
      <c r="O79" s="39" t="str">
        <f t="shared" si="6"/>
        <v>#define COMM_DATA_PKT_FEE_MODE_MSK       (0xFF &lt;&lt; 0)</v>
      </c>
    </row>
    <row r="80" spans="3:15" x14ac:dyDescent="0.3">
      <c r="C80" s="32" t="str">
        <f>'AVS COMM Registers TABLE'!E57</f>
        <v>data_pkt_ccd_number</v>
      </c>
      <c r="D80" s="32">
        <f>_xlfn.IFNA(INDEX('AVS COMM Registers TABLE'!$K$2:$K$83,MATCH('NIOS defines'!C80,'AVS COMM Registers TABLE'!$E$2:$E$83,0)),"")</f>
        <v>8</v>
      </c>
      <c r="E80" s="32" t="s">
        <v>296</v>
      </c>
      <c r="F80" s="32" t="str">
        <f>TEXT(RIGHT(_xlfn.IFNA(INDEX('AVS COMM Registers TABLE'!$J$2:$J$83,MATCH('NIOS defines'!C80,'AVS COMM Registers TABLE'!$E$2:$E$83,0)),""),2),"0")</f>
        <v>8</v>
      </c>
      <c r="H80" s="32" t="s">
        <v>266</v>
      </c>
      <c r="I80" s="32" t="s">
        <v>342</v>
      </c>
      <c r="J80" s="32" t="s">
        <v>299</v>
      </c>
      <c r="L80" s="32" t="str">
        <f t="shared" si="17"/>
        <v>COMM_DATA_PKT_CCD_NUMBER_MSK</v>
      </c>
      <c r="M80" s="32">
        <f t="shared" si="4"/>
        <v>28</v>
      </c>
      <c r="O80" s="39" t="str">
        <f t="shared" si="6"/>
        <v>#define COMM_DATA_PKT_CCD_NUMBER_MSK     (0xFF &lt;&lt; 8)</v>
      </c>
    </row>
    <row r="81" spans="3:15" x14ac:dyDescent="0.3">
      <c r="D81" s="32" t="str">
        <f>_xlfn.IFNA(INDEX('AVS COMM Registers TABLE'!$K$2:$K$83,MATCH('NIOS defines'!C81,'AVS COMM Registers TABLE'!$E$2:$E$83,0)),"")</f>
        <v/>
      </c>
      <c r="F81" s="32" t="str">
        <f>TEXT(RIGHT(_xlfn.IFNA(INDEX('AVS COMM Registers TABLE'!$J$2:$J$83,MATCH('NIOS defines'!C81,'AVS COMM Registers TABLE'!$E$2:$E$83,0)),""),2),"0")</f>
        <v/>
      </c>
      <c r="O81" s="39"/>
    </row>
    <row r="82" spans="3:15" x14ac:dyDescent="0.3">
      <c r="C82" s="32" t="str">
        <f>'AVS COMM Registers TABLE'!E59</f>
        <v>data_pkt_header_length</v>
      </c>
      <c r="D82" s="32">
        <f>_xlfn.IFNA(INDEX('AVS COMM Registers TABLE'!$K$2:$K$83,MATCH('NIOS defines'!C82,'AVS COMM Registers TABLE'!$E$2:$E$83,0)),"")</f>
        <v>16</v>
      </c>
      <c r="E82" s="32" t="s">
        <v>297</v>
      </c>
      <c r="F82" s="32" t="str">
        <f>TEXT(RIGHT(_xlfn.IFNA(INDEX('AVS COMM Registers TABLE'!$J$2:$J$83,MATCH('NIOS defines'!C82,'AVS COMM Registers TABLE'!$E$2:$E$83,0)),""),2),"0")</f>
        <v>0</v>
      </c>
      <c r="H82" s="32" t="s">
        <v>266</v>
      </c>
      <c r="I82" s="32" t="s">
        <v>343</v>
      </c>
      <c r="J82" s="32" t="s">
        <v>299</v>
      </c>
      <c r="L82" s="32" t="str">
        <f t="shared" ref="L82:L83" si="18">CONCATENATE(H82,I82,J82)</f>
        <v>COMM_DATA_PKT_HDR_LENGTH_MSK</v>
      </c>
      <c r="M82" s="32">
        <f t="shared" si="4"/>
        <v>28</v>
      </c>
      <c r="O82" s="39" t="str">
        <f t="shared" si="6"/>
        <v>#define COMM_DATA_PKT_HDR_LENGTH_MSK     (0xFFFF &lt;&lt; 0)</v>
      </c>
    </row>
    <row r="83" spans="3:15" x14ac:dyDescent="0.3">
      <c r="C83" s="32" t="str">
        <f>'AVS COMM Registers TABLE'!E60</f>
        <v>data_pkt_header_type</v>
      </c>
      <c r="D83" s="32">
        <f>_xlfn.IFNA(INDEX('AVS COMM Registers TABLE'!$K$2:$K$83,MATCH('NIOS defines'!C83,'AVS COMM Registers TABLE'!$E$2:$E$83,0)),"")</f>
        <v>16</v>
      </c>
      <c r="E83" s="32" t="s">
        <v>297</v>
      </c>
      <c r="F83" s="32" t="str">
        <f>TEXT(RIGHT(_xlfn.IFNA(INDEX('AVS COMM Registers TABLE'!$J$2:$J$83,MATCH('NIOS defines'!C83,'AVS COMM Registers TABLE'!$E$2:$E$83,0)),""),2),"0")</f>
        <v>16</v>
      </c>
      <c r="H83" s="32" t="s">
        <v>266</v>
      </c>
      <c r="I83" s="32" t="s">
        <v>344</v>
      </c>
      <c r="J83" s="32" t="s">
        <v>299</v>
      </c>
      <c r="L83" s="32" t="str">
        <f t="shared" si="18"/>
        <v>COMM_DATA_PKT_HDR_TYPE_MSK</v>
      </c>
      <c r="M83" s="32">
        <f t="shared" si="4"/>
        <v>26</v>
      </c>
      <c r="O83" s="39" t="str">
        <f t="shared" si="6"/>
        <v>#define COMM_DATA_PKT_HDR_TYPE_MSK       (0xFFFF &lt;&lt; 16)</v>
      </c>
    </row>
    <row r="84" spans="3:15" x14ac:dyDescent="0.3">
      <c r="D84" s="32" t="str">
        <f>_xlfn.IFNA(INDEX('AVS COMM Registers TABLE'!$K$2:$K$83,MATCH('NIOS defines'!C84,'AVS COMM Registers TABLE'!$E$2:$E$83,0)),"")</f>
        <v/>
      </c>
      <c r="F84" s="32" t="str">
        <f>TEXT(RIGHT(_xlfn.IFNA(INDEX('AVS COMM Registers TABLE'!$J$2:$J$83,MATCH('NIOS defines'!C84,'AVS COMM Registers TABLE'!$E$2:$E$83,0)),""),2),"0")</f>
        <v/>
      </c>
      <c r="O84" s="39"/>
    </row>
    <row r="85" spans="3:15" x14ac:dyDescent="0.3">
      <c r="C85" s="32" t="str">
        <f>'AVS COMM Registers TABLE'!E61</f>
        <v>data_pkt_header_frame_counter</v>
      </c>
      <c r="D85" s="32">
        <f>_xlfn.IFNA(INDEX('AVS COMM Registers TABLE'!$K$2:$K$83,MATCH('NIOS defines'!C85,'AVS COMM Registers TABLE'!$E$2:$E$83,0)),"")</f>
        <v>16</v>
      </c>
      <c r="E85" s="32" t="s">
        <v>297</v>
      </c>
      <c r="F85" s="32" t="str">
        <f>TEXT(RIGHT(_xlfn.IFNA(INDEX('AVS COMM Registers TABLE'!$J$2:$J$83,MATCH('NIOS defines'!C85,'AVS COMM Registers TABLE'!$E$2:$E$83,0)),""),2),"0")</f>
        <v>0</v>
      </c>
      <c r="H85" s="32" t="s">
        <v>266</v>
      </c>
      <c r="I85" s="32" t="s">
        <v>345</v>
      </c>
      <c r="J85" s="32" t="s">
        <v>299</v>
      </c>
      <c r="L85" s="32" t="str">
        <f t="shared" ref="L85:L86" si="19">CONCATENATE(H85,I85,J85)</f>
        <v>COMM_DATA_PKT_HDR_FRAME_CNT_MSK</v>
      </c>
      <c r="M85" s="32">
        <f t="shared" si="4"/>
        <v>31</v>
      </c>
      <c r="O85" s="39" t="str">
        <f t="shared" si="6"/>
        <v>#define COMM_DATA_PKT_HDR_FRAME_CNT_MSK  (0xFFFF &lt;&lt; 0)</v>
      </c>
    </row>
    <row r="86" spans="3:15" x14ac:dyDescent="0.3">
      <c r="C86" s="32" t="str">
        <f>'AVS COMM Registers TABLE'!E62</f>
        <v>data_pkt_header_sequence_counter</v>
      </c>
      <c r="D86" s="32">
        <f>_xlfn.IFNA(INDEX('AVS COMM Registers TABLE'!$K$2:$K$83,MATCH('NIOS defines'!C86,'AVS COMM Registers TABLE'!$E$2:$E$83,0)),"")</f>
        <v>16</v>
      </c>
      <c r="E86" s="32" t="s">
        <v>297</v>
      </c>
      <c r="F86" s="32" t="str">
        <f>TEXT(RIGHT(_xlfn.IFNA(INDEX('AVS COMM Registers TABLE'!$J$2:$J$83,MATCH('NIOS defines'!C86,'AVS COMM Registers TABLE'!$E$2:$E$83,0)),""),2),"0")</f>
        <v>16</v>
      </c>
      <c r="H86" s="32" t="s">
        <v>266</v>
      </c>
      <c r="I86" s="32" t="s">
        <v>346</v>
      </c>
      <c r="J86" s="32" t="s">
        <v>299</v>
      </c>
      <c r="L86" s="32" t="str">
        <f t="shared" si="19"/>
        <v>COMM_DATA_PKT_SEQ_CNT_MSK</v>
      </c>
      <c r="M86" s="32">
        <f t="shared" si="4"/>
        <v>25</v>
      </c>
      <c r="O86" s="39" t="str">
        <f t="shared" si="6"/>
        <v>#define COMM_DATA_PKT_SEQ_CNT_MSK        (0xFFFF &lt;&lt; 16)</v>
      </c>
    </row>
    <row r="87" spans="3:15" x14ac:dyDescent="0.3">
      <c r="D87" s="32" t="str">
        <f>_xlfn.IFNA(INDEX('AVS COMM Registers TABLE'!$K$2:$K$83,MATCH('NIOS defines'!C87,'AVS COMM Registers TABLE'!$E$2:$E$83,0)),"")</f>
        <v/>
      </c>
      <c r="F87" s="32" t="str">
        <f>TEXT(RIGHT(_xlfn.IFNA(INDEX('AVS COMM Registers TABLE'!$J$2:$J$83,MATCH('NIOS defines'!C87,'AVS COMM Registers TABLE'!$E$2:$E$83,0)),""),2),"0")</f>
        <v/>
      </c>
      <c r="O87" s="39"/>
    </row>
    <row r="88" spans="3:15" x14ac:dyDescent="0.3">
      <c r="C88" s="32" t="str">
        <f>'AVS COMM Registers TABLE'!E63</f>
        <v>data_pkt_line_delay</v>
      </c>
      <c r="D88" s="32">
        <f>_xlfn.IFNA(INDEX('AVS COMM Registers TABLE'!$K$2:$K$83,MATCH('NIOS defines'!C88,'AVS COMM Registers TABLE'!$E$2:$E$83,0)),"")</f>
        <v>16</v>
      </c>
      <c r="E88" s="32" t="s">
        <v>297</v>
      </c>
      <c r="F88" s="32" t="str">
        <f>TEXT(RIGHT(_xlfn.IFNA(INDEX('AVS COMM Registers TABLE'!$J$2:$J$83,MATCH('NIOS defines'!C88,'AVS COMM Registers TABLE'!$E$2:$E$83,0)),""),2),"0")</f>
        <v>0</v>
      </c>
      <c r="H88" s="32" t="s">
        <v>266</v>
      </c>
      <c r="I88" s="32" t="s">
        <v>347</v>
      </c>
      <c r="J88" s="32" t="s">
        <v>299</v>
      </c>
      <c r="L88" s="32" t="str">
        <f t="shared" ref="L88" si="20">CONCATENATE(H88,I88,J88)</f>
        <v>COMM_DATA_PKT_LINE_DLY_MSK</v>
      </c>
      <c r="M88" s="32">
        <f t="shared" si="4"/>
        <v>26</v>
      </c>
      <c r="O88" s="39" t="str">
        <f t="shared" si="6"/>
        <v>#define COMM_DATA_PKT_LINE_DLY_MSK       (0xFFFF &lt;&lt; 0)</v>
      </c>
    </row>
    <row r="89" spans="3:15" x14ac:dyDescent="0.3">
      <c r="D89" s="32" t="str">
        <f>_xlfn.IFNA(INDEX('AVS COMM Registers TABLE'!$K$2:$K$83,MATCH('NIOS defines'!C89,'AVS COMM Registers TABLE'!$E$2:$E$83,0)),"")</f>
        <v/>
      </c>
      <c r="F89" s="32" t="str">
        <f>TEXT(RIGHT(_xlfn.IFNA(INDEX('AVS COMM Registers TABLE'!$J$2:$J$83,MATCH('NIOS defines'!C89,'AVS COMM Registers TABLE'!$E$2:$E$83,0)),""),2),"0")</f>
        <v/>
      </c>
      <c r="O89" s="39"/>
    </row>
    <row r="90" spans="3:15" x14ac:dyDescent="0.3">
      <c r="C90" s="32" t="str">
        <f>'AVS COMM Registers TABLE'!E65</f>
        <v>data_pkt_column_delay</v>
      </c>
      <c r="D90" s="32">
        <f>_xlfn.IFNA(INDEX('AVS COMM Registers TABLE'!$K$2:$K$83,MATCH('NIOS defines'!C90,'AVS COMM Registers TABLE'!$E$2:$E$83,0)),"")</f>
        <v>16</v>
      </c>
      <c r="E90" s="32" t="s">
        <v>297</v>
      </c>
      <c r="F90" s="32" t="str">
        <f>TEXT(RIGHT(_xlfn.IFNA(INDEX('AVS COMM Registers TABLE'!$J$2:$J$83,MATCH('NIOS defines'!C90,'AVS COMM Registers TABLE'!$E$2:$E$83,0)),""),2),"0")</f>
        <v>0</v>
      </c>
      <c r="H90" s="32" t="s">
        <v>266</v>
      </c>
      <c r="I90" s="32" t="s">
        <v>348</v>
      </c>
      <c r="J90" s="32" t="s">
        <v>299</v>
      </c>
      <c r="L90" s="32" t="str">
        <f t="shared" ref="L90" si="21">CONCATENATE(H90,I90,J90)</f>
        <v>COMM_DATA_PKT_COLUMN_DLY_MSK</v>
      </c>
      <c r="M90" s="32">
        <f t="shared" si="4"/>
        <v>28</v>
      </c>
      <c r="O90" s="39" t="str">
        <f t="shared" si="6"/>
        <v>#define COMM_DATA_PKT_COLUMN_DLY_MSK     (0xFFFF &lt;&lt; 0)</v>
      </c>
    </row>
    <row r="91" spans="3:15" x14ac:dyDescent="0.3">
      <c r="D91" s="32" t="str">
        <f>_xlfn.IFNA(INDEX('AVS COMM Registers TABLE'!$K$2:$K$83,MATCH('NIOS defines'!C91,'AVS COMM Registers TABLE'!$E$2:$E$83,0)),"")</f>
        <v/>
      </c>
      <c r="F91" s="32" t="str">
        <f>TEXT(RIGHT(_xlfn.IFNA(INDEX('AVS COMM Registers TABLE'!$J$2:$J$83,MATCH('NIOS defines'!C91,'AVS COMM Registers TABLE'!$E$2:$E$83,0)),""),2),"0")</f>
        <v/>
      </c>
      <c r="O91" s="39"/>
    </row>
    <row r="92" spans="3:15" x14ac:dyDescent="0.3">
      <c r="C92" s="32" t="str">
        <f>'AVS COMM Registers TABLE'!E67</f>
        <v>data_pkt_adc_delay</v>
      </c>
      <c r="D92" s="32">
        <f>_xlfn.IFNA(INDEX('AVS COMM Registers TABLE'!$K$2:$K$83,MATCH('NIOS defines'!C92,'AVS COMM Registers TABLE'!$E$2:$E$83,0)),"")</f>
        <v>16</v>
      </c>
      <c r="E92" s="32" t="s">
        <v>297</v>
      </c>
      <c r="F92" s="32" t="str">
        <f>TEXT(RIGHT(_xlfn.IFNA(INDEX('AVS COMM Registers TABLE'!$J$2:$J$83,MATCH('NIOS defines'!C92,'AVS COMM Registers TABLE'!$E$2:$E$83,0)),""),2),"0")</f>
        <v>0</v>
      </c>
      <c r="H92" s="32" t="s">
        <v>266</v>
      </c>
      <c r="I92" s="32" t="s">
        <v>349</v>
      </c>
      <c r="J92" s="32" t="s">
        <v>299</v>
      </c>
      <c r="L92" s="32" t="str">
        <f t="shared" ref="L92" si="22">CONCATENATE(H92,I92,J92)</f>
        <v>COMM_DATA_PKT_ADC_DLY_MSK</v>
      </c>
      <c r="M92" s="32">
        <f t="shared" si="4"/>
        <v>25</v>
      </c>
      <c r="O92" s="39" t="str">
        <f t="shared" si="6"/>
        <v>#define COMM_DATA_PKT_ADC_DLY_MSK        (0xFFFF &lt;&lt; 0)</v>
      </c>
    </row>
    <row r="93" spans="3:15" x14ac:dyDescent="0.3">
      <c r="D93" s="32" t="str">
        <f>_xlfn.IFNA(INDEX('AVS COMM Registers TABLE'!$K$2:$K$83,MATCH('NIOS defines'!C93,'AVS COMM Registers TABLE'!$E$2:$E$83,0)),"")</f>
        <v/>
      </c>
      <c r="F93" s="32" t="str">
        <f>TEXT(RIGHT(_xlfn.IFNA(INDEX('AVS COMM Registers TABLE'!$J$2:$J$83,MATCH('NIOS defines'!C93,'AVS COMM Registers TABLE'!$E$2:$E$83,0)),""),2),"0")</f>
        <v/>
      </c>
      <c r="O93" s="39"/>
    </row>
    <row r="94" spans="3:15" x14ac:dyDescent="0.3">
      <c r="C94" s="32" t="str">
        <f>'AVS COMM Registers TABLE'!E69</f>
        <v>comm_rmap_write_command_en</v>
      </c>
      <c r="D94" s="32">
        <f>_xlfn.IFNA(INDEX('AVS COMM Registers TABLE'!$K$2:$K$83,MATCH('NIOS defines'!C94,'AVS COMM Registers TABLE'!$E$2:$E$83,0)),"")</f>
        <v>1</v>
      </c>
      <c r="E94" s="32">
        <v>1</v>
      </c>
      <c r="F94" s="32" t="str">
        <f>TEXT(RIGHT(_xlfn.IFNA(INDEX('AVS COMM Registers TABLE'!$J$2:$J$83,MATCH('NIOS defines'!C94,'AVS COMM Registers TABLE'!$E$2:$E$83,0)),""),2),"0")</f>
        <v>0</v>
      </c>
      <c r="H94" s="32" t="s">
        <v>266</v>
      </c>
      <c r="I94" s="32" t="s">
        <v>357</v>
      </c>
      <c r="J94" s="32" t="s">
        <v>299</v>
      </c>
      <c r="L94" s="32" t="str">
        <f t="shared" ref="L94:L97" si="23">CONCATENATE(H94,I94,J94)</f>
        <v>COMM_IRQ_RMAP_WRCMD_EN_MSK</v>
      </c>
      <c r="M94" s="32">
        <f t="shared" si="4"/>
        <v>26</v>
      </c>
      <c r="O94" s="39" t="str">
        <f t="shared" si="6"/>
        <v>#define COMM_IRQ_RMAP_WRCMD_EN_MSK       (1 &lt;&lt; 0)</v>
      </c>
    </row>
    <row r="95" spans="3:15" x14ac:dyDescent="0.3">
      <c r="C95" s="32" t="str">
        <f>'AVS COMM Registers TABLE'!E71</f>
        <v>comm_right_buffer_empty_en</v>
      </c>
      <c r="D95" s="32">
        <f>_xlfn.IFNA(INDEX('AVS COMM Registers TABLE'!$K$2:$K$83,MATCH('NIOS defines'!C95,'AVS COMM Registers TABLE'!$E$2:$E$83,0)),"")</f>
        <v>1</v>
      </c>
      <c r="E95" s="32">
        <v>1</v>
      </c>
      <c r="F95" s="32" t="str">
        <f>TEXT(RIGHT(_xlfn.IFNA(INDEX('AVS COMM Registers TABLE'!$J$2:$J$83,MATCH('NIOS defines'!C95,'AVS COMM Registers TABLE'!$E$2:$E$83,0)),""),2),"0")</f>
        <v>8</v>
      </c>
      <c r="H95" s="32" t="s">
        <v>266</v>
      </c>
      <c r="I95" s="32" t="s">
        <v>350</v>
      </c>
      <c r="J95" s="32" t="s">
        <v>299</v>
      </c>
      <c r="L95" s="32" t="str">
        <f t="shared" si="23"/>
        <v>COMM_IRQ_RIGH_BUFF_EPY_EN_MSK</v>
      </c>
      <c r="M95" s="32">
        <f t="shared" ref="M95:M97" si="24">LEN(L95)</f>
        <v>29</v>
      </c>
      <c r="O95" s="39" t="str">
        <f t="shared" ref="O95:O97" si="25">CONCATENATE("#define ",L95, REPT(" ",32 - LEN(L95))," ","(", E95," &lt;&lt; ", F95,")")</f>
        <v>#define COMM_IRQ_RIGH_BUFF_EPY_EN_MSK    (1 &lt;&lt; 8)</v>
      </c>
    </row>
    <row r="96" spans="3:15" x14ac:dyDescent="0.3">
      <c r="C96" s="32" t="str">
        <f>'AVS COMM Registers TABLE'!E72</f>
        <v>comm_left_buffer_empty_en</v>
      </c>
      <c r="D96" s="32">
        <f>_xlfn.IFNA(INDEX('AVS COMM Registers TABLE'!$K$2:$K$83,MATCH('NIOS defines'!C96,'AVS COMM Registers TABLE'!$E$2:$E$83,0)),"")</f>
        <v>1</v>
      </c>
      <c r="E96" s="32">
        <v>1</v>
      </c>
      <c r="F96" s="32" t="str">
        <f>TEXT(RIGHT(_xlfn.IFNA(INDEX('AVS COMM Registers TABLE'!$J$2:$J$83,MATCH('NIOS defines'!C96,'AVS COMM Registers TABLE'!$E$2:$E$83,0)),""),2),"0")</f>
        <v>9</v>
      </c>
      <c r="H96" s="32" t="s">
        <v>266</v>
      </c>
      <c r="I96" s="32" t="s">
        <v>351</v>
      </c>
      <c r="J96" s="32" t="s">
        <v>299</v>
      </c>
      <c r="L96" s="32" t="str">
        <f t="shared" si="23"/>
        <v>COMM_IRQ_LEFT_BUFF_EPY_EN_MSK</v>
      </c>
      <c r="M96" s="32">
        <f t="shared" si="24"/>
        <v>29</v>
      </c>
      <c r="O96" s="39" t="str">
        <f t="shared" si="25"/>
        <v>#define COMM_IRQ_LEFT_BUFF_EPY_EN_MSK    (1 &lt;&lt; 9)</v>
      </c>
    </row>
    <row r="97" spans="3:15" x14ac:dyDescent="0.3">
      <c r="C97" s="32" t="str">
        <f>'AVS COMM Registers TABLE'!E74</f>
        <v>comm_global_irq_en</v>
      </c>
      <c r="D97" s="32">
        <f>_xlfn.IFNA(INDEX('AVS COMM Registers TABLE'!$K$2:$K$83,MATCH('NIOS defines'!C97,'AVS COMM Registers TABLE'!$E$2:$E$83,0)),"")</f>
        <v>1</v>
      </c>
      <c r="E97" s="32">
        <v>1</v>
      </c>
      <c r="F97" s="32" t="str">
        <f>TEXT(RIGHT(_xlfn.IFNA(INDEX('AVS COMM Registers TABLE'!$J$2:$J$83,MATCH('NIOS defines'!C97,'AVS COMM Registers TABLE'!$E$2:$E$83,0)),""),2),"0")</f>
        <v>16</v>
      </c>
      <c r="H97" s="32" t="s">
        <v>266</v>
      </c>
      <c r="I97" s="32" t="s">
        <v>352</v>
      </c>
      <c r="J97" s="32" t="s">
        <v>299</v>
      </c>
      <c r="L97" s="32" t="str">
        <f t="shared" si="23"/>
        <v>COMM_IRQ_GLOBAL_EN_MSK</v>
      </c>
      <c r="M97" s="32">
        <f t="shared" si="24"/>
        <v>22</v>
      </c>
      <c r="O97" s="39" t="str">
        <f t="shared" si="25"/>
        <v>#define COMM_IRQ_GLOBAL_EN_MSK           (1 &lt;&lt; 16)</v>
      </c>
    </row>
    <row r="98" spans="3:15" x14ac:dyDescent="0.3">
      <c r="D98" s="32" t="str">
        <f>_xlfn.IFNA(INDEX('AVS COMM Registers TABLE'!$K$2:$K$83,MATCH('NIOS defines'!C98,'AVS COMM Registers TABLE'!$E$2:$E$83,0)),"")</f>
        <v/>
      </c>
      <c r="F98" s="32" t="str">
        <f>TEXT(RIGHT(_xlfn.IFNA(INDEX('AVS COMM Registers TABLE'!$J$2:$J$83,MATCH('NIOS defines'!C98,'AVS COMM Registers TABLE'!$E$2:$E$83,0)),""),2),"0")</f>
        <v/>
      </c>
      <c r="O98" s="39"/>
    </row>
    <row r="99" spans="3:15" x14ac:dyDescent="0.3">
      <c r="C99" s="32" t="str">
        <f>'AVS COMM Registers TABLE'!E76</f>
        <v>comm_rmap_write_command_flag</v>
      </c>
      <c r="D99" s="32">
        <f>_xlfn.IFNA(INDEX('AVS COMM Registers TABLE'!$K$2:$K$83,MATCH('NIOS defines'!C99,'AVS COMM Registers TABLE'!$E$2:$E$83,0)),"")</f>
        <v>1</v>
      </c>
      <c r="E99" s="32">
        <v>1</v>
      </c>
      <c r="F99" s="32" t="str">
        <f>TEXT(RIGHT(_xlfn.IFNA(INDEX('AVS COMM Registers TABLE'!$J$2:$J$83,MATCH('NIOS defines'!C99,'AVS COMM Registers TABLE'!$E$2:$E$83,0)),""),2),"0")</f>
        <v>0</v>
      </c>
      <c r="H99" s="32" t="s">
        <v>266</v>
      </c>
      <c r="I99" s="32" t="s">
        <v>356</v>
      </c>
      <c r="J99" s="32" t="s">
        <v>299</v>
      </c>
      <c r="L99" s="32" t="str">
        <f t="shared" ref="L99:L100" si="26">CONCATENATE(H99,I99,J99)</f>
        <v>COMM_IRQ_RMAP_WRCMD_FLG_MSK</v>
      </c>
      <c r="M99" s="32">
        <f t="shared" ref="M99:M100" si="27">LEN(L99)</f>
        <v>27</v>
      </c>
      <c r="O99" s="39" t="str">
        <f t="shared" ref="O99:O103" si="28">CONCATENATE("#define ",L99, REPT(" ",32 - LEN(L99))," ","(", E99," &lt;&lt; ", F99,")")</f>
        <v>#define COMM_IRQ_RMAP_WRCMD_FLG_MSK      (1 &lt;&lt; 0)</v>
      </c>
    </row>
    <row r="100" spans="3:15" x14ac:dyDescent="0.3">
      <c r="C100" s="32" t="str">
        <f>'AVS COMM Registers TABLE'!E78</f>
        <v>comm_buffer_empty_flag</v>
      </c>
      <c r="D100" s="32">
        <f>_xlfn.IFNA(INDEX('AVS COMM Registers TABLE'!$K$2:$K$83,MATCH('NIOS defines'!C100,'AVS COMM Registers TABLE'!$E$2:$E$83,0)),"")</f>
        <v>1</v>
      </c>
      <c r="E100" s="32">
        <v>1</v>
      </c>
      <c r="F100" s="32" t="str">
        <f>TEXT(RIGHT(_xlfn.IFNA(INDEX('AVS COMM Registers TABLE'!$J$2:$J$83,MATCH('NIOS defines'!C100,'AVS COMM Registers TABLE'!$E$2:$E$83,0)),""),2),"0")</f>
        <v>8</v>
      </c>
      <c r="H100" s="32" t="s">
        <v>266</v>
      </c>
      <c r="I100" s="32" t="s">
        <v>355</v>
      </c>
      <c r="J100" s="32" t="s">
        <v>299</v>
      </c>
      <c r="L100" s="32" t="str">
        <f t="shared" si="26"/>
        <v>COMM_IRQ_BUFF_EPY_FLG_MSK</v>
      </c>
      <c r="M100" s="32">
        <f t="shared" si="27"/>
        <v>25</v>
      </c>
      <c r="O100" s="39" t="str">
        <f t="shared" si="28"/>
        <v>#define COMM_IRQ_BUFF_EPY_FLG_MSK        (1 &lt;&lt; 8)</v>
      </c>
    </row>
    <row r="101" spans="3:15" x14ac:dyDescent="0.3">
      <c r="D101" s="32" t="str">
        <f>_xlfn.IFNA(INDEX('AVS COMM Registers TABLE'!$K$2:$K$83,MATCH('NIOS defines'!C101,'AVS COMM Registers TABLE'!$E$2:$E$83,0)),"")</f>
        <v/>
      </c>
      <c r="F101" s="32" t="str">
        <f>TEXT(RIGHT(_xlfn.IFNA(INDEX('AVS COMM Registers TABLE'!$J$2:$J$83,MATCH('NIOS defines'!C101,'AVS COMM Registers TABLE'!$E$2:$E$83,0)),""),2),"0")</f>
        <v/>
      </c>
      <c r="O101" s="39"/>
    </row>
    <row r="102" spans="3:15" x14ac:dyDescent="0.3">
      <c r="C102" s="32" t="str">
        <f>'AVS COMM Registers TABLE'!E80</f>
        <v>comm_rmap_write_command_flag_clear</v>
      </c>
      <c r="D102" s="32">
        <f>_xlfn.IFNA(INDEX('AVS COMM Registers TABLE'!$K$2:$K$83,MATCH('NIOS defines'!C102,'AVS COMM Registers TABLE'!$E$2:$E$83,0)),"")</f>
        <v>1</v>
      </c>
      <c r="E102" s="32">
        <v>1</v>
      </c>
      <c r="F102" s="32" t="str">
        <f>TEXT(RIGHT(_xlfn.IFNA(INDEX('AVS COMM Registers TABLE'!$J$2:$J$83,MATCH('NIOS defines'!C102,'AVS COMM Registers TABLE'!$E$2:$E$83,0)),""),2),"0")</f>
        <v>0</v>
      </c>
      <c r="H102" s="32" t="s">
        <v>266</v>
      </c>
      <c r="I102" s="32" t="s">
        <v>354</v>
      </c>
      <c r="J102" s="32" t="s">
        <v>299</v>
      </c>
      <c r="L102" s="32" t="str">
        <f t="shared" ref="L102:L103" si="29">CONCATENATE(H102,I102,J102)</f>
        <v>COMM_IRQ_RMAP_WRCMD_FLG_CLR_MSK</v>
      </c>
      <c r="M102" s="32">
        <f t="shared" ref="M102:M103" si="30">LEN(L102)</f>
        <v>31</v>
      </c>
      <c r="O102" s="39" t="str">
        <f t="shared" si="28"/>
        <v>#define COMM_IRQ_RMAP_WRCMD_FLG_CLR_MSK  (1 &lt;&lt; 0)</v>
      </c>
    </row>
    <row r="103" spans="3:15" x14ac:dyDescent="0.3">
      <c r="C103" s="32" t="str">
        <f>'AVS COMM Registers TABLE'!E82</f>
        <v>comm_buffer_empty_flag_clear</v>
      </c>
      <c r="D103" s="32">
        <f>_xlfn.IFNA(INDEX('AVS COMM Registers TABLE'!$K$2:$K$83,MATCH('NIOS defines'!C103,'AVS COMM Registers TABLE'!$E$2:$E$83,0)),"")</f>
        <v>1</v>
      </c>
      <c r="E103" s="32">
        <v>1</v>
      </c>
      <c r="F103" s="32" t="str">
        <f>TEXT(RIGHT(_xlfn.IFNA(INDEX('AVS COMM Registers TABLE'!$J$2:$J$83,MATCH('NIOS defines'!C103,'AVS COMM Registers TABLE'!$E$2:$E$83,0)),""),2),"0")</f>
        <v>8</v>
      </c>
      <c r="H103" s="32" t="s">
        <v>266</v>
      </c>
      <c r="I103" s="32" t="s">
        <v>353</v>
      </c>
      <c r="J103" s="32" t="s">
        <v>299</v>
      </c>
      <c r="L103" s="32" t="str">
        <f t="shared" si="29"/>
        <v>COMM_IRQ_BUFF_EPY_FLG_CLR_MSK</v>
      </c>
      <c r="M103" s="32">
        <f t="shared" si="30"/>
        <v>29</v>
      </c>
      <c r="O103" s="39" t="str">
        <f t="shared" si="28"/>
        <v>#define COMM_IRQ_BUFF_EPY_FLG_CLR_MSK    (1 &lt;&lt; 8)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P158"/>
  <sheetViews>
    <sheetView topLeftCell="G142" workbookViewId="0">
      <selection activeCell="P6" sqref="P6:P158"/>
    </sheetView>
  </sheetViews>
  <sheetFormatPr defaultRowHeight="14.4" x14ac:dyDescent="0.3"/>
  <cols>
    <col min="2" max="2" width="45.109375" style="32" bestFit="1" customWidth="1"/>
    <col min="3" max="4" width="7.109375" style="32" customWidth="1"/>
    <col min="5" max="5" width="11.6640625" bestFit="1" customWidth="1"/>
    <col min="6" max="6" width="51" bestFit="1" customWidth="1"/>
    <col min="7" max="7" width="8.5546875" bestFit="1" customWidth="1"/>
    <col min="8" max="8" width="51.109375" bestFit="1" customWidth="1"/>
    <col min="9" max="9" width="9.33203125" customWidth="1"/>
  </cols>
  <sheetData>
    <row r="1" spans="1:16" x14ac:dyDescent="0.3">
      <c r="A1" s="1"/>
      <c r="B1" s="38"/>
      <c r="C1" s="38"/>
      <c r="D1" s="38"/>
    </row>
    <row r="2" spans="1:16" x14ac:dyDescent="0.3">
      <c r="E2" s="36" t="s">
        <v>244</v>
      </c>
      <c r="F2" t="s">
        <v>245</v>
      </c>
    </row>
    <row r="3" spans="1:16" x14ac:dyDescent="0.3">
      <c r="E3" s="36" t="s">
        <v>242</v>
      </c>
      <c r="F3" t="s">
        <v>246</v>
      </c>
    </row>
    <row r="4" spans="1:16" x14ac:dyDescent="0.3">
      <c r="E4" s="36" t="s">
        <v>243</v>
      </c>
      <c r="F4" t="s">
        <v>247</v>
      </c>
    </row>
    <row r="6" spans="1:16" x14ac:dyDescent="0.3">
      <c r="B6" s="32" t="str">
        <f>'AVS COMM Registers TABLE'!D3</f>
        <v>spw_link_config_status_reg</v>
      </c>
      <c r="C6" s="32" t="str">
        <f>IF(C7="R",$F$4,$F$3)</f>
        <v>wr_reg</v>
      </c>
      <c r="E6" s="2" t="s">
        <v>45</v>
      </c>
      <c r="F6" s="3" t="str">
        <f>CONCATENATE($F$2,LEFT($B6,LEN($B6)-3),$C6)</f>
        <v>t_comm_spw_link_config_status_wr_reg</v>
      </c>
      <c r="G6" s="2" t="s">
        <v>46</v>
      </c>
      <c r="H6" s="4"/>
      <c r="I6" s="4"/>
      <c r="J6" s="4"/>
      <c r="K6" s="4"/>
      <c r="L6" s="4"/>
      <c r="M6" s="4"/>
      <c r="N6" s="4"/>
      <c r="P6" t="str">
        <f t="shared" ref="P6:P69" si="0">CONCATENATE(E6,F6,G6,H6,I6,J6,K6,L6,M6,N6)</f>
        <v>type t_comm_spw_link_config_status_wr_reg is record</v>
      </c>
    </row>
    <row r="7" spans="1:16" x14ac:dyDescent="0.3">
      <c r="B7" s="32" t="str">
        <f>$F6</f>
        <v>t_comm_spw_link_config_status_wr_reg</v>
      </c>
      <c r="C7" s="32" t="str">
        <f>INDEX('AVS COMM Registers TABLE'!$L$2:$L$83,MATCH($F7,'AVS COMM Registers TABLE'!$E$2:$E$83,0))</f>
        <v>R/W</v>
      </c>
      <c r="E7" s="4" t="s">
        <v>49</v>
      </c>
      <c r="F7" s="5" t="str">
        <f>'AVS COMM Registers TABLE'!E3</f>
        <v>spw_lnkcfg_disconnect</v>
      </c>
      <c r="G7" s="6" t="s">
        <v>48</v>
      </c>
      <c r="H7" s="6" t="s">
        <v>42</v>
      </c>
      <c r="I7" s="4"/>
      <c r="J7" s="4"/>
      <c r="K7" s="4"/>
      <c r="L7" s="4"/>
      <c r="M7" s="4"/>
      <c r="N7" s="6" t="s">
        <v>41</v>
      </c>
      <c r="P7" t="str">
        <f t="shared" si="0"/>
        <v xml:space="preserve">  spw_lnkcfg_disconnect : std_logic;</v>
      </c>
    </row>
    <row r="8" spans="1:16" x14ac:dyDescent="0.3">
      <c r="B8" s="32" t="str">
        <f>$F6</f>
        <v>t_comm_spw_link_config_status_wr_reg</v>
      </c>
      <c r="C8" s="32" t="str">
        <f>INDEX('AVS COMM Registers TABLE'!$L$2:$L$83,MATCH($F8,'AVS COMM Registers TABLE'!$E$2:$E$83,0))</f>
        <v>R/W</v>
      </c>
      <c r="E8" s="4" t="s">
        <v>49</v>
      </c>
      <c r="F8" s="5" t="str">
        <f>'AVS COMM Registers TABLE'!E4</f>
        <v>spw_lnkcfg_linkstart</v>
      </c>
      <c r="G8" s="6" t="s">
        <v>48</v>
      </c>
      <c r="H8" s="6" t="s">
        <v>42</v>
      </c>
      <c r="I8" s="4"/>
      <c r="J8" s="4"/>
      <c r="K8" s="4"/>
      <c r="L8" s="4"/>
      <c r="M8" s="4"/>
      <c r="N8" s="6" t="s">
        <v>41</v>
      </c>
      <c r="P8" t="str">
        <f t="shared" si="0"/>
        <v xml:space="preserve">  spw_lnkcfg_linkstart : std_logic;</v>
      </c>
    </row>
    <row r="9" spans="1:16" x14ac:dyDescent="0.3">
      <c r="B9" s="32" t="str">
        <f>$F6</f>
        <v>t_comm_spw_link_config_status_wr_reg</v>
      </c>
      <c r="C9" s="32" t="str">
        <f>INDEX('AVS COMM Registers TABLE'!$L$2:$L$83,MATCH($F9,'AVS COMM Registers TABLE'!$E$2:$E$83,0))</f>
        <v>R/W</v>
      </c>
      <c r="E9" s="4" t="s">
        <v>49</v>
      </c>
      <c r="F9" s="5" t="str">
        <f>'AVS COMM Registers TABLE'!E5</f>
        <v>spw_lnkcfg_autostart</v>
      </c>
      <c r="G9" s="6" t="s">
        <v>48</v>
      </c>
      <c r="H9" s="6" t="s">
        <v>42</v>
      </c>
      <c r="I9" s="4"/>
      <c r="J9" s="4"/>
      <c r="K9" s="4"/>
      <c r="L9" s="4"/>
      <c r="M9" s="4"/>
      <c r="N9" s="6" t="s">
        <v>41</v>
      </c>
      <c r="P9" t="str">
        <f t="shared" si="0"/>
        <v xml:space="preserve">  spw_lnkcfg_autostart : std_logic;</v>
      </c>
    </row>
    <row r="10" spans="1:16" x14ac:dyDescent="0.3">
      <c r="B10" s="32" t="str">
        <f>$F6</f>
        <v>t_comm_spw_link_config_status_wr_reg</v>
      </c>
      <c r="C10" s="32" t="str">
        <f>INDEX('AVS COMM Registers TABLE'!$L$2:$L$83,MATCH($F10,'AVS COMM Registers TABLE'!$E$2:$E$83,0))</f>
        <v>R/W</v>
      </c>
      <c r="E10" s="4" t="s">
        <v>49</v>
      </c>
      <c r="F10" s="5" t="str">
        <f>'AVS COMM Registers TABLE'!E16</f>
        <v>spw_lnkcfg_txdivcnt</v>
      </c>
      <c r="G10" s="6" t="s">
        <v>48</v>
      </c>
      <c r="H10" s="6" t="s">
        <v>42</v>
      </c>
      <c r="I10" s="6" t="s">
        <v>43</v>
      </c>
      <c r="J10" s="5">
        <f>INDEX('AVS COMM Registers TABLE'!$K$2:$K$82,MATCH($F10,'AVS COMM Registers TABLE'!$E$2:$E$82,0))-1</f>
        <v>7</v>
      </c>
      <c r="K10" s="6" t="s">
        <v>44</v>
      </c>
      <c r="L10" s="5">
        <v>0</v>
      </c>
      <c r="M10" s="6" t="s">
        <v>63</v>
      </c>
      <c r="N10" s="6" t="s">
        <v>41</v>
      </c>
      <c r="P10" t="str">
        <f t="shared" si="0"/>
        <v xml:space="preserve">  spw_lnkcfg_txdivcnt : std_logic_vector(7 downto 0);</v>
      </c>
    </row>
    <row r="11" spans="1:16" x14ac:dyDescent="0.3">
      <c r="E11" s="2" t="s">
        <v>47</v>
      </c>
      <c r="F11" s="3" t="str">
        <f>F6</f>
        <v>t_comm_spw_link_config_status_wr_reg</v>
      </c>
      <c r="G11" s="2" t="s">
        <v>41</v>
      </c>
      <c r="H11" s="4"/>
      <c r="I11" s="4"/>
      <c r="J11" s="4"/>
      <c r="K11" s="4"/>
      <c r="L11" s="4"/>
      <c r="M11" s="4"/>
      <c r="N11" s="4"/>
      <c r="P11" t="str">
        <f t="shared" si="0"/>
        <v>end record t_comm_spw_link_config_status_wr_reg;</v>
      </c>
    </row>
    <row r="12" spans="1:16" x14ac:dyDescent="0.3">
      <c r="P12" t="str">
        <f t="shared" si="0"/>
        <v/>
      </c>
    </row>
    <row r="13" spans="1:16" x14ac:dyDescent="0.3">
      <c r="B13" s="32" t="str">
        <f>'AVS COMM Registers TABLE'!D3</f>
        <v>spw_link_config_status_reg</v>
      </c>
      <c r="C13" s="32" t="str">
        <f>IF(C14="R",$F$4,$F$3)</f>
        <v>rd_reg</v>
      </c>
      <c r="E13" s="2" t="s">
        <v>45</v>
      </c>
      <c r="F13" s="3" t="str">
        <f>CONCATENATE($F$2,LEFT($B13,LEN($B13)-3),$C13)</f>
        <v>t_comm_spw_link_config_status_rd_reg</v>
      </c>
      <c r="G13" s="2" t="s">
        <v>46</v>
      </c>
      <c r="H13" s="4"/>
      <c r="I13" s="4"/>
      <c r="J13" s="4"/>
      <c r="K13" s="4"/>
      <c r="L13" s="4"/>
      <c r="M13" s="4"/>
      <c r="N13" s="4"/>
      <c r="P13" t="str">
        <f t="shared" si="0"/>
        <v>type t_comm_spw_link_config_status_rd_reg is record</v>
      </c>
    </row>
    <row r="14" spans="1:16" x14ac:dyDescent="0.3">
      <c r="B14" s="32" t="str">
        <f>$F13</f>
        <v>t_comm_spw_link_config_status_rd_reg</v>
      </c>
      <c r="C14" s="32" t="str">
        <f>INDEX('AVS COMM Registers TABLE'!$L$2:$L$83,MATCH($F14,'AVS COMM Registers TABLE'!$E$2:$E$83,0))</f>
        <v>R</v>
      </c>
      <c r="E14" s="4" t="s">
        <v>49</v>
      </c>
      <c r="F14" s="5" t="str">
        <f>'AVS COMM Registers TABLE'!E7</f>
        <v>spw_link_running</v>
      </c>
      <c r="G14" s="6" t="s">
        <v>48</v>
      </c>
      <c r="H14" s="6" t="s">
        <v>42</v>
      </c>
      <c r="I14" s="4"/>
      <c r="J14" s="4"/>
      <c r="K14" s="4"/>
      <c r="L14" s="4"/>
      <c r="M14" s="4"/>
      <c r="N14" s="6" t="s">
        <v>41</v>
      </c>
      <c r="P14" t="str">
        <f t="shared" si="0"/>
        <v xml:space="preserve">  spw_link_running : std_logic;</v>
      </c>
    </row>
    <row r="15" spans="1:16" x14ac:dyDescent="0.3">
      <c r="B15" s="32" t="str">
        <f>$F13</f>
        <v>t_comm_spw_link_config_status_rd_reg</v>
      </c>
      <c r="C15" s="32" t="str">
        <f>INDEX('AVS COMM Registers TABLE'!$L$2:$L$83,MATCH($F15,'AVS COMM Registers TABLE'!$E$2:$E$83,0))</f>
        <v>R</v>
      </c>
      <c r="E15" s="4" t="s">
        <v>49</v>
      </c>
      <c r="F15" s="5" t="str">
        <f>'AVS COMM Registers TABLE'!E8</f>
        <v>spw_link_connecting</v>
      </c>
      <c r="G15" s="6" t="s">
        <v>48</v>
      </c>
      <c r="H15" s="6" t="s">
        <v>42</v>
      </c>
      <c r="I15" s="4"/>
      <c r="J15" s="4"/>
      <c r="K15" s="4"/>
      <c r="L15" s="4"/>
      <c r="M15" s="4"/>
      <c r="N15" s="6" t="s">
        <v>41</v>
      </c>
      <c r="P15" t="str">
        <f t="shared" si="0"/>
        <v xml:space="preserve">  spw_link_connecting : std_logic;</v>
      </c>
    </row>
    <row r="16" spans="1:16" x14ac:dyDescent="0.3">
      <c r="B16" s="32" t="str">
        <f>$F13</f>
        <v>t_comm_spw_link_config_status_rd_reg</v>
      </c>
      <c r="C16" s="32" t="str">
        <f>INDEX('AVS COMM Registers TABLE'!$L$2:$L$83,MATCH($F16,'AVS COMM Registers TABLE'!$E$2:$E$83,0))</f>
        <v>R</v>
      </c>
      <c r="E16" s="4" t="s">
        <v>49</v>
      </c>
      <c r="F16" s="5" t="str">
        <f>'AVS COMM Registers TABLE'!E9</f>
        <v>spw_link_started</v>
      </c>
      <c r="G16" s="6" t="s">
        <v>48</v>
      </c>
      <c r="H16" s="6" t="s">
        <v>42</v>
      </c>
      <c r="I16" s="4"/>
      <c r="J16" s="4"/>
      <c r="K16" s="4"/>
      <c r="L16" s="4"/>
      <c r="M16" s="4"/>
      <c r="N16" s="6" t="s">
        <v>41</v>
      </c>
      <c r="P16" t="str">
        <f t="shared" si="0"/>
        <v xml:space="preserve">  spw_link_started : std_logic;</v>
      </c>
    </row>
    <row r="17" spans="2:16" x14ac:dyDescent="0.3">
      <c r="B17" s="32" t="str">
        <f>$F13</f>
        <v>t_comm_spw_link_config_status_rd_reg</v>
      </c>
      <c r="C17" s="32" t="str">
        <f>INDEX('AVS COMM Registers TABLE'!$L$2:$L$83,MATCH($F17,'AVS COMM Registers TABLE'!$E$2:$E$83,0))</f>
        <v>R</v>
      </c>
      <c r="E17" s="4" t="s">
        <v>49</v>
      </c>
      <c r="F17" s="5" t="str">
        <f>'AVS COMM Registers TABLE'!E11</f>
        <v>spw_err_disconnect</v>
      </c>
      <c r="G17" s="6" t="s">
        <v>48</v>
      </c>
      <c r="H17" s="6" t="s">
        <v>42</v>
      </c>
      <c r="I17" s="4"/>
      <c r="J17" s="4"/>
      <c r="K17" s="4"/>
      <c r="L17" s="4"/>
      <c r="M17" s="4"/>
      <c r="N17" s="6" t="s">
        <v>41</v>
      </c>
      <c r="P17" t="str">
        <f t="shared" si="0"/>
        <v xml:space="preserve">  spw_err_disconnect : std_logic;</v>
      </c>
    </row>
    <row r="18" spans="2:16" x14ac:dyDescent="0.3">
      <c r="B18" s="32" t="str">
        <f>$F13</f>
        <v>t_comm_spw_link_config_status_rd_reg</v>
      </c>
      <c r="C18" s="32" t="str">
        <f>INDEX('AVS COMM Registers TABLE'!$L$2:$L$83,MATCH($F18,'AVS COMM Registers TABLE'!$E$2:$E$83,0))</f>
        <v>R</v>
      </c>
      <c r="E18" s="4" t="s">
        <v>49</v>
      </c>
      <c r="F18" s="5" t="str">
        <f>'AVS COMM Registers TABLE'!E12</f>
        <v>spw_err_parity</v>
      </c>
      <c r="G18" s="6" t="s">
        <v>48</v>
      </c>
      <c r="H18" s="6" t="s">
        <v>42</v>
      </c>
      <c r="I18" s="4"/>
      <c r="J18" s="4"/>
      <c r="K18" s="4"/>
      <c r="L18" s="4"/>
      <c r="M18" s="4"/>
      <c r="N18" s="6" t="s">
        <v>41</v>
      </c>
      <c r="P18" t="str">
        <f t="shared" si="0"/>
        <v xml:space="preserve">  spw_err_parity : std_logic;</v>
      </c>
    </row>
    <row r="19" spans="2:16" x14ac:dyDescent="0.3">
      <c r="B19" s="32" t="str">
        <f>$F13</f>
        <v>t_comm_spw_link_config_status_rd_reg</v>
      </c>
      <c r="C19" s="32" t="str">
        <f>INDEX('AVS COMM Registers TABLE'!$L$2:$L$83,MATCH($F19,'AVS COMM Registers TABLE'!$E$2:$E$83,0))</f>
        <v>R</v>
      </c>
      <c r="E19" s="4" t="s">
        <v>49</v>
      </c>
      <c r="F19" s="5" t="str">
        <f>'AVS COMM Registers TABLE'!E13</f>
        <v>spw_err_escape</v>
      </c>
      <c r="G19" s="6" t="s">
        <v>48</v>
      </c>
      <c r="H19" s="6" t="s">
        <v>42</v>
      </c>
      <c r="I19" s="4"/>
      <c r="J19" s="4"/>
      <c r="K19" s="4"/>
      <c r="L19" s="4"/>
      <c r="M19" s="4"/>
      <c r="N19" s="6" t="s">
        <v>41</v>
      </c>
      <c r="P19" t="str">
        <f t="shared" si="0"/>
        <v xml:space="preserve">  spw_err_escape : std_logic;</v>
      </c>
    </row>
    <row r="20" spans="2:16" x14ac:dyDescent="0.3">
      <c r="B20" s="32" t="str">
        <f>$F13</f>
        <v>t_comm_spw_link_config_status_rd_reg</v>
      </c>
      <c r="C20" s="32" t="str">
        <f>INDEX('AVS COMM Registers TABLE'!$L$2:$L$83,MATCH($F20,'AVS COMM Registers TABLE'!$E$2:$E$83,0))</f>
        <v>R</v>
      </c>
      <c r="E20" s="4" t="s">
        <v>49</v>
      </c>
      <c r="F20" s="5" t="str">
        <f>'AVS COMM Registers TABLE'!E14</f>
        <v>spw_err_credit</v>
      </c>
      <c r="G20" s="6" t="s">
        <v>48</v>
      </c>
      <c r="H20" s="6" t="s">
        <v>42</v>
      </c>
      <c r="I20" s="4"/>
      <c r="J20" s="4"/>
      <c r="K20" s="4"/>
      <c r="L20" s="4"/>
      <c r="M20" s="4"/>
      <c r="N20" s="6" t="s">
        <v>41</v>
      </c>
      <c r="P20" t="str">
        <f t="shared" si="0"/>
        <v xml:space="preserve">  spw_err_credit : std_logic;</v>
      </c>
    </row>
    <row r="21" spans="2:16" x14ac:dyDescent="0.3">
      <c r="E21" s="2" t="s">
        <v>47</v>
      </c>
      <c r="F21" s="3" t="str">
        <f>F13</f>
        <v>t_comm_spw_link_config_status_rd_reg</v>
      </c>
      <c r="G21" s="2" t="s">
        <v>41</v>
      </c>
      <c r="H21" s="4"/>
      <c r="I21" s="4"/>
      <c r="J21" s="4"/>
      <c r="K21" s="4"/>
      <c r="L21" s="4"/>
      <c r="M21" s="4"/>
      <c r="N21" s="4"/>
      <c r="P21" t="str">
        <f t="shared" si="0"/>
        <v>end record t_comm_spw_link_config_status_rd_reg;</v>
      </c>
    </row>
    <row r="22" spans="2:16" x14ac:dyDescent="0.3">
      <c r="P22" t="str">
        <f t="shared" si="0"/>
        <v/>
      </c>
    </row>
    <row r="23" spans="2:16" x14ac:dyDescent="0.3">
      <c r="B23" s="32" t="str">
        <f>'AVS COMM Registers TABLE'!D17</f>
        <v>spw_timecode_reg</v>
      </c>
      <c r="C23" s="32" t="str">
        <f>IF(C24="R",$F$4,$F$3)</f>
        <v>wr_reg</v>
      </c>
      <c r="E23" s="2" t="s">
        <v>45</v>
      </c>
      <c r="F23" s="3" t="str">
        <f>CONCATENATE($F$2,LEFT($B23,LEN($B23)-3),$C23)</f>
        <v>t_comm_spw_timecode_wr_reg</v>
      </c>
      <c r="G23" s="2" t="s">
        <v>46</v>
      </c>
      <c r="H23" s="4"/>
      <c r="I23" s="4"/>
      <c r="J23" s="4"/>
      <c r="K23" s="4"/>
      <c r="L23" s="4"/>
      <c r="M23" s="4"/>
      <c r="N23" s="4"/>
      <c r="P23" t="str">
        <f t="shared" si="0"/>
        <v>type t_comm_spw_timecode_wr_reg is record</v>
      </c>
    </row>
    <row r="24" spans="2:16" x14ac:dyDescent="0.3">
      <c r="B24" s="32" t="str">
        <f>$F23</f>
        <v>t_comm_spw_timecode_wr_reg</v>
      </c>
      <c r="C24" s="32" t="str">
        <f>INDEX('AVS COMM Registers TABLE'!$L$2:$L$83,MATCH($F24,'AVS COMM Registers TABLE'!$E$2:$E$83,0))</f>
        <v>R/W</v>
      </c>
      <c r="E24" s="4" t="s">
        <v>49</v>
      </c>
      <c r="F24" s="5" t="str">
        <f>'AVS COMM Registers TABLE'!E19</f>
        <v>timecode_clear</v>
      </c>
      <c r="G24" s="6" t="s">
        <v>48</v>
      </c>
      <c r="H24" s="6" t="s">
        <v>42</v>
      </c>
      <c r="I24" s="4"/>
      <c r="J24" s="4"/>
      <c r="K24" s="4"/>
      <c r="L24" s="4"/>
      <c r="M24" s="4"/>
      <c r="N24" s="6" t="s">
        <v>41</v>
      </c>
      <c r="P24" t="str">
        <f t="shared" si="0"/>
        <v xml:space="preserve">  timecode_clear : std_logic;</v>
      </c>
    </row>
    <row r="25" spans="2:16" x14ac:dyDescent="0.3">
      <c r="E25" s="2" t="s">
        <v>47</v>
      </c>
      <c r="F25" s="3" t="str">
        <f>F23</f>
        <v>t_comm_spw_timecode_wr_reg</v>
      </c>
      <c r="G25" s="2" t="s">
        <v>41</v>
      </c>
      <c r="H25" s="4"/>
      <c r="I25" s="4"/>
      <c r="J25" s="4"/>
      <c r="K25" s="4"/>
      <c r="L25" s="4"/>
      <c r="M25" s="4"/>
      <c r="N25" s="4"/>
      <c r="P25" t="str">
        <f t="shared" si="0"/>
        <v>end record t_comm_spw_timecode_wr_reg;</v>
      </c>
    </row>
    <row r="26" spans="2:16" x14ac:dyDescent="0.3">
      <c r="P26" t="str">
        <f t="shared" si="0"/>
        <v/>
      </c>
    </row>
    <row r="27" spans="2:16" x14ac:dyDescent="0.3">
      <c r="B27" s="32" t="str">
        <f>'AVS COMM Registers TABLE'!D17</f>
        <v>spw_timecode_reg</v>
      </c>
      <c r="C27" s="32" t="str">
        <f>IF(C28="R",$F$4,$F$3)</f>
        <v>rd_reg</v>
      </c>
      <c r="E27" s="2" t="s">
        <v>45</v>
      </c>
      <c r="F27" s="3" t="str">
        <f>CONCATENATE($F$2,LEFT($B27,LEN($B27)-3),$C27)</f>
        <v>t_comm_spw_timecode_rd_reg</v>
      </c>
      <c r="G27" s="2" t="s">
        <v>46</v>
      </c>
      <c r="H27" s="4"/>
      <c r="I27" s="4"/>
      <c r="J27" s="4"/>
      <c r="K27" s="4"/>
      <c r="L27" s="4"/>
      <c r="M27" s="4"/>
      <c r="N27" s="4"/>
      <c r="P27" t="str">
        <f t="shared" si="0"/>
        <v>type t_comm_spw_timecode_rd_reg is record</v>
      </c>
    </row>
    <row r="28" spans="2:16" x14ac:dyDescent="0.3">
      <c r="B28" s="32" t="str">
        <f>$F27</f>
        <v>t_comm_spw_timecode_rd_reg</v>
      </c>
      <c r="C28" s="32" t="str">
        <f>INDEX('AVS COMM Registers TABLE'!$L$2:$L$83,MATCH($F28,'AVS COMM Registers TABLE'!$E$2:$E$83,0))</f>
        <v>R</v>
      </c>
      <c r="E28" s="4" t="s">
        <v>49</v>
      </c>
      <c r="F28" s="5" t="str">
        <f>'AVS COMM Registers TABLE'!E17</f>
        <v>timecode_time</v>
      </c>
      <c r="G28" s="6" t="s">
        <v>48</v>
      </c>
      <c r="H28" s="6" t="s">
        <v>42</v>
      </c>
      <c r="I28" s="6" t="s">
        <v>43</v>
      </c>
      <c r="J28" s="5">
        <f>INDEX('AVS COMM Registers TABLE'!$K$2:$K$82,MATCH($F28,'AVS COMM Registers TABLE'!$E$2:$E$82,0))-1</f>
        <v>5</v>
      </c>
      <c r="K28" s="6" t="s">
        <v>44</v>
      </c>
      <c r="L28" s="5">
        <v>0</v>
      </c>
      <c r="M28" s="6" t="s">
        <v>63</v>
      </c>
      <c r="N28" s="6" t="s">
        <v>41</v>
      </c>
      <c r="P28" t="str">
        <f t="shared" si="0"/>
        <v xml:space="preserve">  timecode_time : std_logic_vector(5 downto 0);</v>
      </c>
    </row>
    <row r="29" spans="2:16" x14ac:dyDescent="0.3">
      <c r="B29" s="32" t="str">
        <f>$F27</f>
        <v>t_comm_spw_timecode_rd_reg</v>
      </c>
      <c r="C29" s="32" t="str">
        <f>INDEX('AVS COMM Registers TABLE'!$L$2:$L$83,MATCH($F29,'AVS COMM Registers TABLE'!$E$2:$E$83,0))</f>
        <v>R</v>
      </c>
      <c r="E29" s="4" t="s">
        <v>49</v>
      </c>
      <c r="F29" s="5" t="str">
        <f>'AVS COMM Registers TABLE'!E18</f>
        <v>timecode_control</v>
      </c>
      <c r="G29" s="6" t="s">
        <v>48</v>
      </c>
      <c r="H29" s="6" t="s">
        <v>42</v>
      </c>
      <c r="I29" s="6" t="s">
        <v>43</v>
      </c>
      <c r="J29" s="5">
        <f>INDEX('AVS COMM Registers TABLE'!$K$2:$K$82,MATCH($F29,'AVS COMM Registers TABLE'!$E$2:$E$82,0))-1</f>
        <v>1</v>
      </c>
      <c r="K29" s="6" t="s">
        <v>44</v>
      </c>
      <c r="L29" s="5">
        <v>0</v>
      </c>
      <c r="M29" s="6" t="s">
        <v>63</v>
      </c>
      <c r="N29" s="6" t="s">
        <v>41</v>
      </c>
      <c r="P29" t="str">
        <f t="shared" si="0"/>
        <v xml:space="preserve">  timecode_control : std_logic_vector(1 downto 0);</v>
      </c>
    </row>
    <row r="30" spans="2:16" x14ac:dyDescent="0.3">
      <c r="E30" s="2" t="s">
        <v>47</v>
      </c>
      <c r="F30" s="3" t="str">
        <f>F27</f>
        <v>t_comm_spw_timecode_rd_reg</v>
      </c>
      <c r="G30" s="2" t="s">
        <v>41</v>
      </c>
      <c r="H30" s="4"/>
      <c r="I30" s="4"/>
      <c r="J30" s="4"/>
      <c r="K30" s="4"/>
      <c r="L30" s="4"/>
      <c r="M30" s="4"/>
      <c r="N30" s="4"/>
      <c r="P30" t="str">
        <f t="shared" si="0"/>
        <v>end record t_comm_spw_timecode_rd_reg;</v>
      </c>
    </row>
    <row r="31" spans="2:16" x14ac:dyDescent="0.3">
      <c r="P31" t="str">
        <f t="shared" si="0"/>
        <v/>
      </c>
    </row>
    <row r="32" spans="2:16" x14ac:dyDescent="0.3">
      <c r="B32" s="32" t="str">
        <f>'AVS COMM Registers TABLE'!D21</f>
        <v>fee_windowing_buffers_config_reg</v>
      </c>
      <c r="C32" s="32" t="str">
        <f>IF(C33="R",$F$4,$F$3)</f>
        <v>wr_reg</v>
      </c>
      <c r="E32" s="2" t="s">
        <v>45</v>
      </c>
      <c r="F32" s="3" t="str">
        <f>CONCATENATE($F$2,LEFT($B32,LEN($B32)-3),$C32)</f>
        <v>t_comm_fee_windowing_buffers_config_wr_reg</v>
      </c>
      <c r="G32" s="2" t="s">
        <v>46</v>
      </c>
      <c r="H32" s="4"/>
      <c r="I32" s="4"/>
      <c r="J32" s="4"/>
      <c r="K32" s="4"/>
      <c r="L32" s="4"/>
      <c r="M32" s="4"/>
      <c r="N32" s="4"/>
      <c r="P32" t="str">
        <f t="shared" si="0"/>
        <v>type t_comm_fee_windowing_buffers_config_wr_reg is record</v>
      </c>
    </row>
    <row r="33" spans="2:16" x14ac:dyDescent="0.3">
      <c r="B33" s="32" t="str">
        <f>$F32</f>
        <v>t_comm_fee_windowing_buffers_config_wr_reg</v>
      </c>
      <c r="C33" s="32" t="str">
        <f>INDEX('AVS COMM Registers TABLE'!$L$2:$L$83,MATCH($F33,'AVS COMM Registers TABLE'!$E$2:$E$83,0))</f>
        <v>R/W</v>
      </c>
      <c r="E33" s="4" t="s">
        <v>49</v>
      </c>
      <c r="F33" s="5" t="str">
        <f>'AVS COMM Registers TABLE'!E21</f>
        <v>fee_machine_clear</v>
      </c>
      <c r="G33" s="6" t="s">
        <v>48</v>
      </c>
      <c r="H33" s="6" t="s">
        <v>42</v>
      </c>
      <c r="I33" s="4"/>
      <c r="J33" s="4"/>
      <c r="K33" s="4"/>
      <c r="L33" s="4"/>
      <c r="M33" s="4"/>
      <c r="N33" s="6" t="s">
        <v>41</v>
      </c>
      <c r="P33" t="str">
        <f t="shared" si="0"/>
        <v xml:space="preserve">  fee_machine_clear : std_logic;</v>
      </c>
    </row>
    <row r="34" spans="2:16" x14ac:dyDescent="0.3">
      <c r="B34" s="32" t="str">
        <f>$F32</f>
        <v>t_comm_fee_windowing_buffers_config_wr_reg</v>
      </c>
      <c r="C34" s="32" t="str">
        <f>INDEX('AVS COMM Registers TABLE'!$L$2:$L$83,MATCH($F34,'AVS COMM Registers TABLE'!$E$2:$E$83,0))</f>
        <v>R/W</v>
      </c>
      <c r="E34" s="4" t="s">
        <v>49</v>
      </c>
      <c r="F34" s="5" t="str">
        <f>'AVS COMM Registers TABLE'!E22</f>
        <v>fee_machine_stop</v>
      </c>
      <c r="G34" s="6" t="s">
        <v>48</v>
      </c>
      <c r="H34" s="6" t="s">
        <v>42</v>
      </c>
      <c r="I34" s="4"/>
      <c r="J34" s="4"/>
      <c r="K34" s="4"/>
      <c r="L34" s="4"/>
      <c r="M34" s="4"/>
      <c r="N34" s="6" t="s">
        <v>41</v>
      </c>
      <c r="P34" t="str">
        <f t="shared" si="0"/>
        <v xml:space="preserve">  fee_machine_stop : std_logic;</v>
      </c>
    </row>
    <row r="35" spans="2:16" x14ac:dyDescent="0.3">
      <c r="B35" s="32" t="str">
        <f>$F32</f>
        <v>t_comm_fee_windowing_buffers_config_wr_reg</v>
      </c>
      <c r="C35" s="32" t="str">
        <f>INDEX('AVS COMM Registers TABLE'!$L$2:$L$83,MATCH($F35,'AVS COMM Registers TABLE'!$E$2:$E$83,0))</f>
        <v>R/W</v>
      </c>
      <c r="E35" s="4" t="s">
        <v>49</v>
      </c>
      <c r="F35" s="5" t="str">
        <f>'AVS COMM Registers TABLE'!E23</f>
        <v>fee_machine_start</v>
      </c>
      <c r="G35" s="6" t="s">
        <v>48</v>
      </c>
      <c r="H35" s="6" t="s">
        <v>42</v>
      </c>
      <c r="I35" s="4"/>
      <c r="J35" s="4"/>
      <c r="K35" s="4"/>
      <c r="L35" s="4"/>
      <c r="M35" s="4"/>
      <c r="N35" s="6" t="s">
        <v>41</v>
      </c>
      <c r="P35" t="str">
        <f t="shared" si="0"/>
        <v xml:space="preserve">  fee_machine_start : std_logic;</v>
      </c>
    </row>
    <row r="36" spans="2:16" x14ac:dyDescent="0.3">
      <c r="B36" s="32" t="str">
        <f>$F32</f>
        <v>t_comm_fee_windowing_buffers_config_wr_reg</v>
      </c>
      <c r="C36" s="32" t="str">
        <f>INDEX('AVS COMM Registers TABLE'!$L$2:$L$83,MATCH($F36,'AVS COMM Registers TABLE'!$E$2:$E$83,0))</f>
        <v>R/W</v>
      </c>
      <c r="E36" s="4" t="s">
        <v>49</v>
      </c>
      <c r="F36" s="5" t="str">
        <f>'AVS COMM Registers TABLE'!E24</f>
        <v>fee_masking_en</v>
      </c>
      <c r="G36" s="6" t="s">
        <v>48</v>
      </c>
      <c r="H36" s="6" t="s">
        <v>42</v>
      </c>
      <c r="I36" s="4"/>
      <c r="J36" s="4"/>
      <c r="K36" s="4"/>
      <c r="L36" s="4"/>
      <c r="M36" s="4"/>
      <c r="N36" s="6" t="s">
        <v>41</v>
      </c>
      <c r="P36" t="str">
        <f t="shared" si="0"/>
        <v xml:space="preserve">  fee_masking_en : std_logic;</v>
      </c>
    </row>
    <row r="37" spans="2:16" x14ac:dyDescent="0.3">
      <c r="E37" s="2" t="s">
        <v>47</v>
      </c>
      <c r="F37" s="3" t="str">
        <f>F32</f>
        <v>t_comm_fee_windowing_buffers_config_wr_reg</v>
      </c>
      <c r="G37" s="2" t="s">
        <v>41</v>
      </c>
      <c r="H37" s="4"/>
      <c r="I37" s="4"/>
      <c r="J37" s="4"/>
      <c r="K37" s="4"/>
      <c r="L37" s="4"/>
      <c r="M37" s="4"/>
      <c r="N37" s="4"/>
      <c r="P37" t="str">
        <f t="shared" si="0"/>
        <v>end record t_comm_fee_windowing_buffers_config_wr_reg;</v>
      </c>
    </row>
    <row r="38" spans="2:16" x14ac:dyDescent="0.3">
      <c r="P38" t="str">
        <f t="shared" si="0"/>
        <v/>
      </c>
    </row>
    <row r="39" spans="2:16" x14ac:dyDescent="0.3">
      <c r="B39" s="32" t="str">
        <f>'AVS COMM Registers TABLE'!D26</f>
        <v>fee_windowing_buffers_status_reg</v>
      </c>
      <c r="C39" s="32" t="str">
        <f>IF(C40="R",$F$4,$F$3)</f>
        <v>rd_reg</v>
      </c>
      <c r="E39" s="2" t="s">
        <v>45</v>
      </c>
      <c r="F39" s="3" t="str">
        <f>CONCATENATE($F$2,LEFT($B39,LEN($B39)-3),$C39)</f>
        <v>t_comm_fee_windowing_buffers_status_rd_reg</v>
      </c>
      <c r="G39" s="2" t="s">
        <v>46</v>
      </c>
      <c r="H39" s="4"/>
      <c r="I39" s="4"/>
      <c r="J39" s="4"/>
      <c r="K39" s="4"/>
      <c r="L39" s="4"/>
      <c r="M39" s="4"/>
      <c r="N39" s="4"/>
      <c r="P39" t="str">
        <f t="shared" si="0"/>
        <v>type t_comm_fee_windowing_buffers_status_rd_reg is record</v>
      </c>
    </row>
    <row r="40" spans="2:16" x14ac:dyDescent="0.3">
      <c r="B40" s="32" t="str">
        <f>$F39</f>
        <v>t_comm_fee_windowing_buffers_status_rd_reg</v>
      </c>
      <c r="C40" s="32" t="str">
        <f>INDEX('AVS COMM Registers TABLE'!$L$2:$L$83,MATCH($F40,'AVS COMM Registers TABLE'!$E$2:$E$83,0))</f>
        <v>R</v>
      </c>
      <c r="E40" s="4" t="s">
        <v>49</v>
      </c>
      <c r="F40" s="5" t="str">
        <f>'AVS COMM Registers TABLE'!E26</f>
        <v>windowing_right_buffer_empty</v>
      </c>
      <c r="G40" s="6" t="s">
        <v>48</v>
      </c>
      <c r="H40" s="6" t="s">
        <v>42</v>
      </c>
      <c r="I40" s="4"/>
      <c r="J40" s="4"/>
      <c r="K40" s="4"/>
      <c r="L40" s="4"/>
      <c r="M40" s="4"/>
      <c r="N40" s="6" t="s">
        <v>41</v>
      </c>
      <c r="P40" t="str">
        <f t="shared" si="0"/>
        <v xml:space="preserve">  windowing_right_buffer_empty : std_logic;</v>
      </c>
    </row>
    <row r="41" spans="2:16" x14ac:dyDescent="0.3">
      <c r="B41" s="32" t="str">
        <f>$F39</f>
        <v>t_comm_fee_windowing_buffers_status_rd_reg</v>
      </c>
      <c r="C41" s="32" t="str">
        <f>INDEX('AVS COMM Registers TABLE'!$L$2:$L$83,MATCH($F41,'AVS COMM Registers TABLE'!$E$2:$E$83,0))</f>
        <v>R</v>
      </c>
      <c r="E41" s="4" t="s">
        <v>49</v>
      </c>
      <c r="F41" s="5" t="str">
        <f>'AVS COMM Registers TABLE'!E27</f>
        <v>windowing_left_buffer_empty</v>
      </c>
      <c r="G41" s="6" t="s">
        <v>48</v>
      </c>
      <c r="H41" s="6" t="s">
        <v>42</v>
      </c>
      <c r="I41" s="4"/>
      <c r="J41" s="4"/>
      <c r="K41" s="4"/>
      <c r="L41" s="4"/>
      <c r="M41" s="4"/>
      <c r="N41" s="6" t="s">
        <v>41</v>
      </c>
      <c r="P41" t="str">
        <f t="shared" si="0"/>
        <v xml:space="preserve">  windowing_left_buffer_empty : std_logic;</v>
      </c>
    </row>
    <row r="42" spans="2:16" x14ac:dyDescent="0.3">
      <c r="E42" s="2" t="s">
        <v>47</v>
      </c>
      <c r="F42" s="3" t="str">
        <f>F39</f>
        <v>t_comm_fee_windowing_buffers_status_rd_reg</v>
      </c>
      <c r="G42" s="2" t="s">
        <v>41</v>
      </c>
      <c r="H42" s="4"/>
      <c r="I42" s="4"/>
      <c r="J42" s="4"/>
      <c r="K42" s="4"/>
      <c r="L42" s="4"/>
      <c r="M42" s="4"/>
      <c r="N42" s="4"/>
      <c r="P42" t="str">
        <f t="shared" si="0"/>
        <v>end record t_comm_fee_windowing_buffers_status_rd_reg;</v>
      </c>
    </row>
    <row r="43" spans="2:16" x14ac:dyDescent="0.3">
      <c r="P43" t="str">
        <f t="shared" si="0"/>
        <v/>
      </c>
    </row>
    <row r="44" spans="2:16" x14ac:dyDescent="0.3">
      <c r="B44" s="32" t="str">
        <f>'AVS COMM Registers TABLE'!D29</f>
        <v>rmap_codec_config_reg</v>
      </c>
      <c r="C44" s="32" t="str">
        <f>IF(C45="R",$F$4,$F$3)</f>
        <v>wr_reg</v>
      </c>
      <c r="E44" s="2" t="s">
        <v>45</v>
      </c>
      <c r="F44" s="3" t="str">
        <f>CONCATENATE($F$2,LEFT($B44,LEN($B44)-3),$C44)</f>
        <v>t_comm_rmap_codec_config_wr_reg</v>
      </c>
      <c r="G44" s="2" t="s">
        <v>46</v>
      </c>
      <c r="H44" s="4"/>
      <c r="I44" s="4"/>
      <c r="J44" s="4"/>
      <c r="K44" s="4"/>
      <c r="L44" s="4"/>
      <c r="M44" s="4"/>
      <c r="N44" s="4"/>
      <c r="P44" t="str">
        <f t="shared" si="0"/>
        <v>type t_comm_rmap_codec_config_wr_reg is record</v>
      </c>
    </row>
    <row r="45" spans="2:16" x14ac:dyDescent="0.3">
      <c r="B45" s="32" t="str">
        <f>$F44</f>
        <v>t_comm_rmap_codec_config_wr_reg</v>
      </c>
      <c r="C45" s="32" t="str">
        <f>INDEX('AVS COMM Registers TABLE'!$L$2:$L$83,MATCH($F45,'AVS COMM Registers TABLE'!$E$2:$E$83,0))</f>
        <v>R/W</v>
      </c>
      <c r="E45" s="4" t="s">
        <v>49</v>
      </c>
      <c r="F45" s="5" t="str">
        <f>'AVS COMM Registers TABLE'!E29</f>
        <v>rmap_target_logical_addr</v>
      </c>
      <c r="G45" s="6" t="s">
        <v>48</v>
      </c>
      <c r="H45" s="6" t="s">
        <v>42</v>
      </c>
      <c r="I45" s="6" t="s">
        <v>43</v>
      </c>
      <c r="J45" s="5">
        <f>INDEX('AVS COMM Registers TABLE'!$K$2:$K$82,MATCH($F45,'AVS COMM Registers TABLE'!$E$2:$E$82,0))-1</f>
        <v>7</v>
      </c>
      <c r="K45" s="6" t="s">
        <v>44</v>
      </c>
      <c r="L45" s="5">
        <v>0</v>
      </c>
      <c r="M45" s="6" t="s">
        <v>63</v>
      </c>
      <c r="N45" s="6" t="s">
        <v>41</v>
      </c>
      <c r="P45" t="str">
        <f t="shared" si="0"/>
        <v xml:space="preserve">  rmap_target_logical_addr : std_logic_vector(7 downto 0);</v>
      </c>
    </row>
    <row r="46" spans="2:16" x14ac:dyDescent="0.3">
      <c r="B46" s="32" t="str">
        <f>$F44</f>
        <v>t_comm_rmap_codec_config_wr_reg</v>
      </c>
      <c r="C46" s="32" t="str">
        <f>INDEX('AVS COMM Registers TABLE'!$L$2:$L$83,MATCH($F46,'AVS COMM Registers TABLE'!$E$2:$E$83,0))</f>
        <v>R/W</v>
      </c>
      <c r="E46" s="4" t="s">
        <v>49</v>
      </c>
      <c r="F46" s="5" t="str">
        <f>'AVS COMM Registers TABLE'!E30</f>
        <v>rmap_target_key</v>
      </c>
      <c r="G46" s="6" t="s">
        <v>48</v>
      </c>
      <c r="H46" s="6" t="s">
        <v>42</v>
      </c>
      <c r="I46" s="6" t="s">
        <v>43</v>
      </c>
      <c r="J46" s="5">
        <f>INDEX('AVS COMM Registers TABLE'!$K$2:$K$82,MATCH($F46,'AVS COMM Registers TABLE'!$E$2:$E$82,0))-1</f>
        <v>7</v>
      </c>
      <c r="K46" s="6" t="s">
        <v>44</v>
      </c>
      <c r="L46" s="5">
        <v>0</v>
      </c>
      <c r="M46" s="6" t="s">
        <v>63</v>
      </c>
      <c r="N46" s="6" t="s">
        <v>41</v>
      </c>
      <c r="P46" t="str">
        <f t="shared" si="0"/>
        <v xml:space="preserve">  rmap_target_key : std_logic_vector(7 downto 0);</v>
      </c>
    </row>
    <row r="47" spans="2:16" x14ac:dyDescent="0.3">
      <c r="E47" s="2" t="s">
        <v>47</v>
      </c>
      <c r="F47" s="3" t="str">
        <f>F44</f>
        <v>t_comm_rmap_codec_config_wr_reg</v>
      </c>
      <c r="G47" s="2" t="s">
        <v>41</v>
      </c>
      <c r="H47" s="4"/>
      <c r="I47" s="4"/>
      <c r="J47" s="4"/>
      <c r="K47" s="4"/>
      <c r="L47" s="4"/>
      <c r="M47" s="4"/>
      <c r="N47" s="4"/>
      <c r="P47" t="str">
        <f t="shared" si="0"/>
        <v>end record t_comm_rmap_codec_config_wr_reg;</v>
      </c>
    </row>
    <row r="48" spans="2:16" x14ac:dyDescent="0.3">
      <c r="P48" t="str">
        <f t="shared" si="0"/>
        <v/>
      </c>
    </row>
    <row r="49" spans="2:16" x14ac:dyDescent="0.3">
      <c r="B49" s="32" t="str">
        <f>'AVS COMM Registers TABLE'!D32</f>
        <v>rmap_codec_status_reg</v>
      </c>
      <c r="C49" s="32" t="str">
        <f>IF(C50="R",$F$4,$F$3)</f>
        <v>rd_reg</v>
      </c>
      <c r="E49" s="2" t="s">
        <v>45</v>
      </c>
      <c r="F49" s="3" t="str">
        <f>CONCATENATE($F$2,LEFT($B49,LEN($B49)-3),$C49)</f>
        <v>t_comm_rmap_codec_status_rd_reg</v>
      </c>
      <c r="G49" s="2" t="s">
        <v>46</v>
      </c>
      <c r="H49" s="4"/>
      <c r="I49" s="4"/>
      <c r="J49" s="4"/>
      <c r="K49" s="4"/>
      <c r="L49" s="4"/>
      <c r="M49" s="4"/>
      <c r="N49" s="4"/>
      <c r="P49" t="str">
        <f t="shared" si="0"/>
        <v>type t_comm_rmap_codec_status_rd_reg is record</v>
      </c>
    </row>
    <row r="50" spans="2:16" x14ac:dyDescent="0.3">
      <c r="B50" s="32" t="str">
        <f>$F49</f>
        <v>t_comm_rmap_codec_status_rd_reg</v>
      </c>
      <c r="C50" s="32" t="str">
        <f>INDEX('AVS COMM Registers TABLE'!$L$2:$L$83,MATCH($F50,'AVS COMM Registers TABLE'!$E$2:$E$83,0))</f>
        <v>R</v>
      </c>
      <c r="E50" s="4" t="s">
        <v>49</v>
      </c>
      <c r="F50" s="5" t="str">
        <f>'AVS COMM Registers TABLE'!E32</f>
        <v>rmap_stat_command_received</v>
      </c>
      <c r="G50" s="6" t="s">
        <v>48</v>
      </c>
      <c r="H50" s="6" t="s">
        <v>42</v>
      </c>
      <c r="I50" s="4"/>
      <c r="J50" s="4"/>
      <c r="K50" s="4"/>
      <c r="L50" s="4"/>
      <c r="M50" s="4"/>
      <c r="N50" s="6" t="s">
        <v>41</v>
      </c>
      <c r="P50" t="str">
        <f t="shared" si="0"/>
        <v xml:space="preserve">  rmap_stat_command_received : std_logic;</v>
      </c>
    </row>
    <row r="51" spans="2:16" x14ac:dyDescent="0.3">
      <c r="B51" s="32" t="str">
        <f>$F49</f>
        <v>t_comm_rmap_codec_status_rd_reg</v>
      </c>
      <c r="C51" s="32" t="str">
        <f>INDEX('AVS COMM Registers TABLE'!$L$2:$L$83,MATCH($F51,'AVS COMM Registers TABLE'!$E$2:$E$83,0))</f>
        <v>R</v>
      </c>
      <c r="E51" s="4" t="s">
        <v>49</v>
      </c>
      <c r="F51" s="5" t="str">
        <f>'AVS COMM Registers TABLE'!E33</f>
        <v>rmap_stat_write_requested</v>
      </c>
      <c r="G51" s="6" t="s">
        <v>48</v>
      </c>
      <c r="H51" s="6" t="s">
        <v>42</v>
      </c>
      <c r="I51" s="4"/>
      <c r="J51" s="4"/>
      <c r="K51" s="4"/>
      <c r="L51" s="4"/>
      <c r="M51" s="4"/>
      <c r="N51" s="6" t="s">
        <v>41</v>
      </c>
      <c r="P51" t="str">
        <f t="shared" si="0"/>
        <v xml:space="preserve">  rmap_stat_write_requested : std_logic;</v>
      </c>
    </row>
    <row r="52" spans="2:16" x14ac:dyDescent="0.3">
      <c r="B52" s="32" t="str">
        <f>$F49</f>
        <v>t_comm_rmap_codec_status_rd_reg</v>
      </c>
      <c r="C52" s="32" t="str">
        <f>INDEX('AVS COMM Registers TABLE'!$L$2:$L$83,MATCH($F52,'AVS COMM Registers TABLE'!$E$2:$E$83,0))</f>
        <v>R</v>
      </c>
      <c r="E52" s="4" t="s">
        <v>49</v>
      </c>
      <c r="F52" s="5" t="str">
        <f>'AVS COMM Registers TABLE'!E34</f>
        <v>rmap_stat_write_authorized</v>
      </c>
      <c r="G52" s="6" t="s">
        <v>48</v>
      </c>
      <c r="H52" s="6" t="s">
        <v>42</v>
      </c>
      <c r="I52" s="4"/>
      <c r="J52" s="4"/>
      <c r="K52" s="4"/>
      <c r="L52" s="4"/>
      <c r="M52" s="4"/>
      <c r="N52" s="6" t="s">
        <v>41</v>
      </c>
      <c r="P52" t="str">
        <f t="shared" si="0"/>
        <v xml:space="preserve">  rmap_stat_write_authorized : std_logic;</v>
      </c>
    </row>
    <row r="53" spans="2:16" x14ac:dyDescent="0.3">
      <c r="B53" s="32" t="str">
        <f>$F49</f>
        <v>t_comm_rmap_codec_status_rd_reg</v>
      </c>
      <c r="C53" s="32" t="str">
        <f>INDEX('AVS COMM Registers TABLE'!$L$2:$L$83,MATCH($F53,'AVS COMM Registers TABLE'!$E$2:$E$83,0))</f>
        <v>R</v>
      </c>
      <c r="E53" s="4" t="s">
        <v>49</v>
      </c>
      <c r="F53" s="5" t="str">
        <f>'AVS COMM Registers TABLE'!E35</f>
        <v>rmap_stat_read_requested</v>
      </c>
      <c r="G53" s="6" t="s">
        <v>48</v>
      </c>
      <c r="H53" s="6" t="s">
        <v>42</v>
      </c>
      <c r="I53" s="4"/>
      <c r="J53" s="4"/>
      <c r="K53" s="4"/>
      <c r="L53" s="4"/>
      <c r="M53" s="4"/>
      <c r="N53" s="6" t="s">
        <v>41</v>
      </c>
      <c r="P53" t="str">
        <f t="shared" si="0"/>
        <v xml:space="preserve">  rmap_stat_read_requested : std_logic;</v>
      </c>
    </row>
    <row r="54" spans="2:16" x14ac:dyDescent="0.3">
      <c r="B54" s="32" t="str">
        <f>$F49</f>
        <v>t_comm_rmap_codec_status_rd_reg</v>
      </c>
      <c r="C54" s="32" t="str">
        <f>INDEX('AVS COMM Registers TABLE'!$L$2:$L$83,MATCH($F54,'AVS COMM Registers TABLE'!$E$2:$E$83,0))</f>
        <v>R</v>
      </c>
      <c r="E54" s="4" t="s">
        <v>49</v>
      </c>
      <c r="F54" s="5" t="str">
        <f>'AVS COMM Registers TABLE'!E36</f>
        <v>rmap_stat_read_authorized</v>
      </c>
      <c r="G54" s="6" t="s">
        <v>48</v>
      </c>
      <c r="H54" s="6" t="s">
        <v>42</v>
      </c>
      <c r="I54" s="4"/>
      <c r="J54" s="4"/>
      <c r="K54" s="4"/>
      <c r="L54" s="4"/>
      <c r="M54" s="4"/>
      <c r="N54" s="6" t="s">
        <v>41</v>
      </c>
      <c r="P54" t="str">
        <f t="shared" si="0"/>
        <v xml:space="preserve">  rmap_stat_read_authorized : std_logic;</v>
      </c>
    </row>
    <row r="55" spans="2:16" x14ac:dyDescent="0.3">
      <c r="B55" s="32" t="str">
        <f>$F49</f>
        <v>t_comm_rmap_codec_status_rd_reg</v>
      </c>
      <c r="C55" s="32" t="str">
        <f>INDEX('AVS COMM Registers TABLE'!$L$2:$L$83,MATCH($F55,'AVS COMM Registers TABLE'!$E$2:$E$83,0))</f>
        <v>R</v>
      </c>
      <c r="E55" s="4" t="s">
        <v>49</v>
      </c>
      <c r="F55" s="5" t="str">
        <f>'AVS COMM Registers TABLE'!E37</f>
        <v>rmap_stat_reply_sended</v>
      </c>
      <c r="G55" s="6" t="s">
        <v>48</v>
      </c>
      <c r="H55" s="6" t="s">
        <v>42</v>
      </c>
      <c r="I55" s="4"/>
      <c r="J55" s="4"/>
      <c r="K55" s="4"/>
      <c r="L55" s="4"/>
      <c r="M55" s="4"/>
      <c r="N55" s="6" t="s">
        <v>41</v>
      </c>
      <c r="P55" t="str">
        <f t="shared" si="0"/>
        <v xml:space="preserve">  rmap_stat_reply_sended : std_logic;</v>
      </c>
    </row>
    <row r="56" spans="2:16" x14ac:dyDescent="0.3">
      <c r="B56" s="32" t="str">
        <f>$F49</f>
        <v>t_comm_rmap_codec_status_rd_reg</v>
      </c>
      <c r="C56" s="32" t="str">
        <f>INDEX('AVS COMM Registers TABLE'!$L$2:$L$83,MATCH($F56,'AVS COMM Registers TABLE'!$E$2:$E$83,0))</f>
        <v>R</v>
      </c>
      <c r="E56" s="4" t="s">
        <v>49</v>
      </c>
      <c r="F56" s="5" t="str">
        <f>'AVS COMM Registers TABLE'!E38</f>
        <v>rmap_stat_discarded_package</v>
      </c>
      <c r="G56" s="6" t="s">
        <v>48</v>
      </c>
      <c r="H56" s="6" t="s">
        <v>42</v>
      </c>
      <c r="I56" s="4"/>
      <c r="J56" s="4"/>
      <c r="K56" s="4"/>
      <c r="L56" s="4"/>
      <c r="M56" s="4"/>
      <c r="N56" s="6" t="s">
        <v>41</v>
      </c>
      <c r="P56" t="str">
        <f t="shared" si="0"/>
        <v xml:space="preserve">  rmap_stat_discarded_package : std_logic;</v>
      </c>
    </row>
    <row r="57" spans="2:16" x14ac:dyDescent="0.3">
      <c r="B57" s="32" t="str">
        <f>$F49</f>
        <v>t_comm_rmap_codec_status_rd_reg</v>
      </c>
      <c r="C57" s="32" t="str">
        <f>INDEX('AVS COMM Registers TABLE'!$L$2:$L$83,MATCH($F57,'AVS COMM Registers TABLE'!$E$2:$E$83,0))</f>
        <v>R</v>
      </c>
      <c r="E57" s="4" t="s">
        <v>49</v>
      </c>
      <c r="F57" s="5" t="str">
        <f>'AVS COMM Registers TABLE'!E40</f>
        <v>rmap_err_early_eop</v>
      </c>
      <c r="G57" s="6" t="s">
        <v>48</v>
      </c>
      <c r="H57" s="6" t="s">
        <v>42</v>
      </c>
      <c r="I57" s="4"/>
      <c r="J57" s="4"/>
      <c r="K57" s="4"/>
      <c r="L57" s="4"/>
      <c r="M57" s="4"/>
      <c r="N57" s="6" t="s">
        <v>41</v>
      </c>
      <c r="P57" t="str">
        <f t="shared" si="0"/>
        <v xml:space="preserve">  rmap_err_early_eop : std_logic;</v>
      </c>
    </row>
    <row r="58" spans="2:16" x14ac:dyDescent="0.3">
      <c r="B58" s="32" t="str">
        <f>$F49</f>
        <v>t_comm_rmap_codec_status_rd_reg</v>
      </c>
      <c r="C58" s="32" t="str">
        <f>INDEX('AVS COMM Registers TABLE'!$L$2:$L$83,MATCH($F58,'AVS COMM Registers TABLE'!$E$2:$E$83,0))</f>
        <v>R</v>
      </c>
      <c r="E58" s="4" t="s">
        <v>49</v>
      </c>
      <c r="F58" s="5" t="str">
        <f>'AVS COMM Registers TABLE'!E41</f>
        <v>rmap_err_eep</v>
      </c>
      <c r="G58" s="6" t="s">
        <v>48</v>
      </c>
      <c r="H58" s="6" t="s">
        <v>42</v>
      </c>
      <c r="I58" s="4"/>
      <c r="J58" s="4"/>
      <c r="K58" s="4"/>
      <c r="L58" s="4"/>
      <c r="M58" s="4"/>
      <c r="N58" s="6" t="s">
        <v>41</v>
      </c>
      <c r="P58" t="str">
        <f t="shared" si="0"/>
        <v xml:space="preserve">  rmap_err_eep : std_logic;</v>
      </c>
    </row>
    <row r="59" spans="2:16" x14ac:dyDescent="0.3">
      <c r="B59" s="32" t="str">
        <f>$F49</f>
        <v>t_comm_rmap_codec_status_rd_reg</v>
      </c>
      <c r="C59" s="32" t="str">
        <f>INDEX('AVS COMM Registers TABLE'!$L$2:$L$83,MATCH($F59,'AVS COMM Registers TABLE'!$E$2:$E$83,0))</f>
        <v>R</v>
      </c>
      <c r="E59" s="4" t="s">
        <v>49</v>
      </c>
      <c r="F59" s="5" t="str">
        <f>'AVS COMM Registers TABLE'!E42</f>
        <v>rmap_err_header_crc</v>
      </c>
      <c r="G59" s="6" t="s">
        <v>48</v>
      </c>
      <c r="H59" s="6" t="s">
        <v>42</v>
      </c>
      <c r="I59" s="4"/>
      <c r="J59" s="4"/>
      <c r="K59" s="4"/>
      <c r="L59" s="4"/>
      <c r="M59" s="4"/>
      <c r="N59" s="6" t="s">
        <v>41</v>
      </c>
      <c r="P59" t="str">
        <f t="shared" si="0"/>
        <v xml:space="preserve">  rmap_err_header_crc : std_logic;</v>
      </c>
    </row>
    <row r="60" spans="2:16" x14ac:dyDescent="0.3">
      <c r="B60" s="32" t="str">
        <f>$F49</f>
        <v>t_comm_rmap_codec_status_rd_reg</v>
      </c>
      <c r="C60" s="32" t="str">
        <f>INDEX('AVS COMM Registers TABLE'!$L$2:$L$83,MATCH($F60,'AVS COMM Registers TABLE'!$E$2:$E$83,0))</f>
        <v>R</v>
      </c>
      <c r="E60" s="4" t="s">
        <v>49</v>
      </c>
      <c r="F60" s="5" t="str">
        <f>'AVS COMM Registers TABLE'!E43</f>
        <v>rmap_err_unused_packet_type</v>
      </c>
      <c r="G60" s="6" t="s">
        <v>48</v>
      </c>
      <c r="H60" s="6" t="s">
        <v>42</v>
      </c>
      <c r="I60" s="4"/>
      <c r="J60" s="4"/>
      <c r="K60" s="4"/>
      <c r="L60" s="4"/>
      <c r="M60" s="4"/>
      <c r="N60" s="6" t="s">
        <v>41</v>
      </c>
      <c r="P60" t="str">
        <f t="shared" si="0"/>
        <v xml:space="preserve">  rmap_err_unused_packet_type : std_logic;</v>
      </c>
    </row>
    <row r="61" spans="2:16" x14ac:dyDescent="0.3">
      <c r="B61" s="32" t="str">
        <f>$F49</f>
        <v>t_comm_rmap_codec_status_rd_reg</v>
      </c>
      <c r="C61" s="32" t="str">
        <f>INDEX('AVS COMM Registers TABLE'!$L$2:$L$83,MATCH($F61,'AVS COMM Registers TABLE'!$E$2:$E$83,0))</f>
        <v>R</v>
      </c>
      <c r="E61" s="4" t="s">
        <v>49</v>
      </c>
      <c r="F61" s="5" t="str">
        <f>'AVS COMM Registers TABLE'!E44</f>
        <v>rmap_err_invalid_command_code</v>
      </c>
      <c r="G61" s="6" t="s">
        <v>48</v>
      </c>
      <c r="H61" s="6" t="s">
        <v>42</v>
      </c>
      <c r="I61" s="4"/>
      <c r="J61" s="4"/>
      <c r="K61" s="4"/>
      <c r="L61" s="4"/>
      <c r="M61" s="4"/>
      <c r="N61" s="6" t="s">
        <v>41</v>
      </c>
      <c r="P61" t="str">
        <f t="shared" si="0"/>
        <v xml:space="preserve">  rmap_err_invalid_command_code : std_logic;</v>
      </c>
    </row>
    <row r="62" spans="2:16" x14ac:dyDescent="0.3">
      <c r="B62" s="32" t="str">
        <f>$F49</f>
        <v>t_comm_rmap_codec_status_rd_reg</v>
      </c>
      <c r="C62" s="32" t="str">
        <f>INDEX('AVS COMM Registers TABLE'!$L$2:$L$83,MATCH($F62,'AVS COMM Registers TABLE'!$E$2:$E$83,0))</f>
        <v>R</v>
      </c>
      <c r="E62" s="4" t="s">
        <v>49</v>
      </c>
      <c r="F62" s="5" t="str">
        <f>'AVS COMM Registers TABLE'!E45</f>
        <v>rmap_err_too_much_data</v>
      </c>
      <c r="G62" s="6" t="s">
        <v>48</v>
      </c>
      <c r="H62" s="6" t="s">
        <v>42</v>
      </c>
      <c r="I62" s="4"/>
      <c r="J62" s="4"/>
      <c r="K62" s="4"/>
      <c r="L62" s="4"/>
      <c r="M62" s="4"/>
      <c r="N62" s="6" t="s">
        <v>41</v>
      </c>
      <c r="P62" t="str">
        <f t="shared" si="0"/>
        <v xml:space="preserve">  rmap_err_too_much_data : std_logic;</v>
      </c>
    </row>
    <row r="63" spans="2:16" x14ac:dyDescent="0.3">
      <c r="B63" s="32" t="str">
        <f>$F49</f>
        <v>t_comm_rmap_codec_status_rd_reg</v>
      </c>
      <c r="C63" s="32" t="str">
        <f>INDEX('AVS COMM Registers TABLE'!$L$2:$L$83,MATCH($F63,'AVS COMM Registers TABLE'!$E$2:$E$83,0))</f>
        <v>R</v>
      </c>
      <c r="E63" s="4" t="s">
        <v>49</v>
      </c>
      <c r="F63" s="5" t="str">
        <f>'AVS COMM Registers TABLE'!E46</f>
        <v>rmap_err_invalid_data_crc</v>
      </c>
      <c r="G63" s="6" t="s">
        <v>48</v>
      </c>
      <c r="H63" s="6" t="s">
        <v>42</v>
      </c>
      <c r="I63" s="4"/>
      <c r="J63" s="4"/>
      <c r="K63" s="4"/>
      <c r="L63" s="4"/>
      <c r="M63" s="4"/>
      <c r="N63" s="6" t="s">
        <v>41</v>
      </c>
      <c r="P63" t="str">
        <f t="shared" si="0"/>
        <v xml:space="preserve">  rmap_err_invalid_data_crc : std_logic;</v>
      </c>
    </row>
    <row r="64" spans="2:16" x14ac:dyDescent="0.3">
      <c r="E64" s="2" t="s">
        <v>47</v>
      </c>
      <c r="F64" s="3" t="str">
        <f>F49</f>
        <v>t_comm_rmap_codec_status_rd_reg</v>
      </c>
      <c r="G64" s="2" t="s">
        <v>41</v>
      </c>
      <c r="H64" s="4"/>
      <c r="I64" s="4"/>
      <c r="J64" s="4"/>
      <c r="K64" s="4"/>
      <c r="L64" s="4"/>
      <c r="M64" s="4"/>
      <c r="N64" s="4"/>
      <c r="P64" t="str">
        <f t="shared" si="0"/>
        <v>end record t_comm_rmap_codec_status_rd_reg;</v>
      </c>
    </row>
    <row r="65" spans="2:16" x14ac:dyDescent="0.3">
      <c r="P65" t="str">
        <f t="shared" si="0"/>
        <v/>
      </c>
    </row>
    <row r="66" spans="2:16" x14ac:dyDescent="0.3">
      <c r="B66" s="32" t="str">
        <f>'AVS COMM Registers TABLE'!D48</f>
        <v>rmap_last_write_addr_reg</v>
      </c>
      <c r="C66" s="32" t="str">
        <f>IF(C67="R",$F$4,$F$3)</f>
        <v>rd_reg</v>
      </c>
      <c r="E66" s="2" t="s">
        <v>45</v>
      </c>
      <c r="F66" s="3" t="str">
        <f>CONCATENATE($F$2,LEFT($B66,LEN($B66)-3),$C66)</f>
        <v>t_comm_rmap_last_write_addr_rd_reg</v>
      </c>
      <c r="G66" s="2" t="s">
        <v>46</v>
      </c>
      <c r="H66" s="4"/>
      <c r="I66" s="4"/>
      <c r="J66" s="4"/>
      <c r="K66" s="4"/>
      <c r="L66" s="4"/>
      <c r="M66" s="4"/>
      <c r="N66" s="4"/>
      <c r="P66" t="str">
        <f t="shared" si="0"/>
        <v>type t_comm_rmap_last_write_addr_rd_reg is record</v>
      </c>
    </row>
    <row r="67" spans="2:16" x14ac:dyDescent="0.3">
      <c r="B67" s="32" t="str">
        <f>$F66</f>
        <v>t_comm_rmap_last_write_addr_rd_reg</v>
      </c>
      <c r="C67" s="32" t="str">
        <f>INDEX('AVS COMM Registers TABLE'!$L$2:$L$83,MATCH($F67,'AVS COMM Registers TABLE'!$E$2:$E$83,0))</f>
        <v>R</v>
      </c>
      <c r="E67" s="4" t="s">
        <v>49</v>
      </c>
      <c r="F67" s="5" t="str">
        <f>'AVS COMM Registers TABLE'!E48</f>
        <v>rmap_last_write_addr</v>
      </c>
      <c r="G67" s="6" t="s">
        <v>48</v>
      </c>
      <c r="H67" s="6" t="s">
        <v>42</v>
      </c>
      <c r="I67" s="6" t="s">
        <v>43</v>
      </c>
      <c r="J67" s="5">
        <f>INDEX('AVS COMM Registers TABLE'!$K$2:$K$82,MATCH($F67,'AVS COMM Registers TABLE'!$E$2:$E$82,0))-1</f>
        <v>31</v>
      </c>
      <c r="K67" s="6" t="s">
        <v>44</v>
      </c>
      <c r="L67" s="5">
        <v>0</v>
      </c>
      <c r="M67" s="6" t="s">
        <v>63</v>
      </c>
      <c r="N67" s="6" t="s">
        <v>41</v>
      </c>
      <c r="P67" t="str">
        <f t="shared" si="0"/>
        <v xml:space="preserve">  rmap_last_write_addr : std_logic_vector(31 downto 0);</v>
      </c>
    </row>
    <row r="68" spans="2:16" x14ac:dyDescent="0.3">
      <c r="E68" s="2" t="s">
        <v>47</v>
      </c>
      <c r="F68" s="3" t="str">
        <f>F66</f>
        <v>t_comm_rmap_last_write_addr_rd_reg</v>
      </c>
      <c r="G68" s="2" t="s">
        <v>41</v>
      </c>
      <c r="H68" s="4"/>
      <c r="I68" s="4"/>
      <c r="J68" s="4"/>
      <c r="K68" s="4"/>
      <c r="L68" s="4"/>
      <c r="M68" s="4"/>
      <c r="N68" s="4"/>
      <c r="P68" t="str">
        <f t="shared" si="0"/>
        <v>end record t_comm_rmap_last_write_addr_rd_reg;</v>
      </c>
    </row>
    <row r="69" spans="2:16" x14ac:dyDescent="0.3">
      <c r="P69" t="str">
        <f t="shared" si="0"/>
        <v/>
      </c>
    </row>
    <row r="70" spans="2:16" x14ac:dyDescent="0.3">
      <c r="B70" s="32" t="str">
        <f>'AVS COMM Registers TABLE'!D49</f>
        <v>rmap_last_read_addr_reg</v>
      </c>
      <c r="C70" s="32" t="str">
        <f>IF(C71="R",$F$4,$F$3)</f>
        <v>rd_reg</v>
      </c>
      <c r="E70" s="2" t="s">
        <v>45</v>
      </c>
      <c r="F70" s="3" t="str">
        <f>CONCATENATE($F$2,LEFT($B70,LEN($B70)-3),$C70)</f>
        <v>t_comm_rmap_last_read_addr_rd_reg</v>
      </c>
      <c r="G70" s="2" t="s">
        <v>46</v>
      </c>
      <c r="H70" s="4"/>
      <c r="I70" s="4"/>
      <c r="J70" s="4"/>
      <c r="K70" s="4"/>
      <c r="L70" s="4"/>
      <c r="M70" s="4"/>
      <c r="N70" s="4"/>
      <c r="P70" t="str">
        <f t="shared" ref="P70:P133" si="1">CONCATENATE(E70,F70,G70,H70,I70,J70,K70,L70,M70,N70)</f>
        <v>type t_comm_rmap_last_read_addr_rd_reg is record</v>
      </c>
    </row>
    <row r="71" spans="2:16" x14ac:dyDescent="0.3">
      <c r="B71" s="32" t="str">
        <f>$F70</f>
        <v>t_comm_rmap_last_read_addr_rd_reg</v>
      </c>
      <c r="C71" s="32" t="str">
        <f>INDEX('AVS COMM Registers TABLE'!$L$2:$L$83,MATCH($F71,'AVS COMM Registers TABLE'!$E$2:$E$83,0))</f>
        <v>R</v>
      </c>
      <c r="E71" s="4" t="s">
        <v>49</v>
      </c>
      <c r="F71" s="5" t="str">
        <f>'AVS COMM Registers TABLE'!E49</f>
        <v>rmap_last_read_addr</v>
      </c>
      <c r="G71" s="6" t="s">
        <v>48</v>
      </c>
      <c r="H71" s="6" t="s">
        <v>42</v>
      </c>
      <c r="I71" s="6" t="s">
        <v>43</v>
      </c>
      <c r="J71" s="5">
        <f>INDEX('AVS COMM Registers TABLE'!$K$2:$K$82,MATCH($F71,'AVS COMM Registers TABLE'!$E$2:$E$82,0))-1</f>
        <v>31</v>
      </c>
      <c r="K71" s="6" t="s">
        <v>44</v>
      </c>
      <c r="L71" s="5">
        <v>0</v>
      </c>
      <c r="M71" s="6" t="s">
        <v>63</v>
      </c>
      <c r="N71" s="6" t="s">
        <v>41</v>
      </c>
      <c r="P71" t="str">
        <f t="shared" si="1"/>
        <v xml:space="preserve">  rmap_last_read_addr : std_logic_vector(31 downto 0);</v>
      </c>
    </row>
    <row r="72" spans="2:16" x14ac:dyDescent="0.3">
      <c r="E72" s="2" t="s">
        <v>47</v>
      </c>
      <c r="F72" s="3" t="str">
        <f>F70</f>
        <v>t_comm_rmap_last_read_addr_rd_reg</v>
      </c>
      <c r="G72" s="2" t="s">
        <v>41</v>
      </c>
      <c r="H72" s="4"/>
      <c r="I72" s="4"/>
      <c r="J72" s="4"/>
      <c r="K72" s="4"/>
      <c r="L72" s="4"/>
      <c r="M72" s="4"/>
      <c r="N72" s="4"/>
      <c r="P72" t="str">
        <f t="shared" si="1"/>
        <v>end record t_comm_rmap_last_read_addr_rd_reg;</v>
      </c>
    </row>
    <row r="73" spans="2:16" x14ac:dyDescent="0.3">
      <c r="P73" t="str">
        <f t="shared" si="1"/>
        <v/>
      </c>
    </row>
    <row r="74" spans="2:16" x14ac:dyDescent="0.3">
      <c r="B74" s="32" t="str">
        <f>'AVS COMM Registers TABLE'!D50</f>
        <v>data_packet_config_1_reg</v>
      </c>
      <c r="C74" s="32" t="str">
        <f>IF(C75="R",$F$4,$F$3)</f>
        <v>wr_reg</v>
      </c>
      <c r="E74" s="2" t="s">
        <v>45</v>
      </c>
      <c r="F74" s="3" t="str">
        <f>CONCATENATE($F$2,LEFT($B74,LEN($B74)-3),$C74)</f>
        <v>t_comm_data_packet_config_1_wr_reg</v>
      </c>
      <c r="G74" s="2" t="s">
        <v>46</v>
      </c>
      <c r="H74" s="4"/>
      <c r="I74" s="4"/>
      <c r="J74" s="4"/>
      <c r="K74" s="4"/>
      <c r="L74" s="4"/>
      <c r="M74" s="4"/>
      <c r="N74" s="4"/>
      <c r="P74" t="str">
        <f t="shared" si="1"/>
        <v>type t_comm_data_packet_config_1_wr_reg is record</v>
      </c>
    </row>
    <row r="75" spans="2:16" x14ac:dyDescent="0.3">
      <c r="B75" s="32" t="str">
        <f>$F74</f>
        <v>t_comm_data_packet_config_1_wr_reg</v>
      </c>
      <c r="C75" s="32" t="str">
        <f>INDEX('AVS COMM Registers TABLE'!$L$2:$L$83,MATCH($F75,'AVS COMM Registers TABLE'!$E$2:$E$83,0))</f>
        <v>R/W</v>
      </c>
      <c r="E75" s="4" t="s">
        <v>49</v>
      </c>
      <c r="F75" s="5" t="str">
        <f>'AVS COMM Registers TABLE'!E50</f>
        <v>data_pkt_ccd_x_size</v>
      </c>
      <c r="G75" s="6" t="s">
        <v>48</v>
      </c>
      <c r="H75" s="6" t="s">
        <v>42</v>
      </c>
      <c r="I75" s="6" t="s">
        <v>43</v>
      </c>
      <c r="J75" s="5">
        <f>INDEX('AVS COMM Registers TABLE'!$K$2:$K$82,MATCH($F75,'AVS COMM Registers TABLE'!$E$2:$E$82,0))-1</f>
        <v>15</v>
      </c>
      <c r="K75" s="6" t="s">
        <v>44</v>
      </c>
      <c r="L75" s="5">
        <v>0</v>
      </c>
      <c r="M75" s="6" t="s">
        <v>63</v>
      </c>
      <c r="N75" s="6" t="s">
        <v>41</v>
      </c>
      <c r="P75" t="str">
        <f t="shared" si="1"/>
        <v xml:space="preserve">  data_pkt_ccd_x_size : std_logic_vector(15 downto 0);</v>
      </c>
    </row>
    <row r="76" spans="2:16" x14ac:dyDescent="0.3">
      <c r="B76" s="32" t="str">
        <f>$F74</f>
        <v>t_comm_data_packet_config_1_wr_reg</v>
      </c>
      <c r="C76" s="32" t="str">
        <f>INDEX('AVS COMM Registers TABLE'!$L$2:$L$83,MATCH($F76,'AVS COMM Registers TABLE'!$E$2:$E$83,0))</f>
        <v>R/W</v>
      </c>
      <c r="E76" s="4" t="s">
        <v>49</v>
      </c>
      <c r="F76" s="5" t="str">
        <f>'AVS COMM Registers TABLE'!E51</f>
        <v>data_pkt_ccd_y_size</v>
      </c>
      <c r="G76" s="6" t="s">
        <v>48</v>
      </c>
      <c r="H76" s="6" t="s">
        <v>42</v>
      </c>
      <c r="I76" s="6" t="s">
        <v>43</v>
      </c>
      <c r="J76" s="5">
        <f>INDEX('AVS COMM Registers TABLE'!$K$2:$K$82,MATCH($F76,'AVS COMM Registers TABLE'!$E$2:$E$82,0))-1</f>
        <v>15</v>
      </c>
      <c r="K76" s="6" t="s">
        <v>44</v>
      </c>
      <c r="L76" s="5">
        <v>0</v>
      </c>
      <c r="M76" s="6" t="s">
        <v>63</v>
      </c>
      <c r="N76" s="6" t="s">
        <v>41</v>
      </c>
      <c r="P76" t="str">
        <f t="shared" si="1"/>
        <v xml:space="preserve">  data_pkt_ccd_y_size : std_logic_vector(15 downto 0);</v>
      </c>
    </row>
    <row r="77" spans="2:16" x14ac:dyDescent="0.3">
      <c r="E77" s="2" t="s">
        <v>47</v>
      </c>
      <c r="F77" s="3" t="str">
        <f>F74</f>
        <v>t_comm_data_packet_config_1_wr_reg</v>
      </c>
      <c r="G77" s="2" t="s">
        <v>41</v>
      </c>
      <c r="H77" s="4"/>
      <c r="I77" s="4"/>
      <c r="J77" s="4"/>
      <c r="K77" s="4"/>
      <c r="L77" s="4"/>
      <c r="M77" s="4"/>
      <c r="N77" s="4"/>
      <c r="P77" t="str">
        <f t="shared" si="1"/>
        <v>end record t_comm_data_packet_config_1_wr_reg;</v>
      </c>
    </row>
    <row r="78" spans="2:16" x14ac:dyDescent="0.3">
      <c r="P78" t="str">
        <f t="shared" si="1"/>
        <v/>
      </c>
    </row>
    <row r="79" spans="2:16" x14ac:dyDescent="0.3">
      <c r="B79" s="32" t="str">
        <f>'AVS COMM Registers TABLE'!D52</f>
        <v>data_packet_config_2_reg</v>
      </c>
      <c r="C79" s="32" t="str">
        <f>IF(C80="R",$F$4,$F$3)</f>
        <v>wr_reg</v>
      </c>
      <c r="E79" s="2" t="s">
        <v>45</v>
      </c>
      <c r="F79" s="3" t="str">
        <f>CONCATENATE($F$2,LEFT($B79,LEN($B79)-3),$C79)</f>
        <v>t_comm_data_packet_config_2_wr_reg</v>
      </c>
      <c r="G79" s="2" t="s">
        <v>46</v>
      </c>
      <c r="H79" s="4"/>
      <c r="I79" s="4"/>
      <c r="J79" s="4"/>
      <c r="K79" s="4"/>
      <c r="L79" s="4"/>
      <c r="M79" s="4"/>
      <c r="N79" s="4"/>
      <c r="P79" t="str">
        <f t="shared" si="1"/>
        <v>type t_comm_data_packet_config_2_wr_reg is record</v>
      </c>
    </row>
    <row r="80" spans="2:16" x14ac:dyDescent="0.3">
      <c r="B80" s="32" t="str">
        <f>$F79</f>
        <v>t_comm_data_packet_config_2_wr_reg</v>
      </c>
      <c r="C80" s="32" t="str">
        <f>INDEX('AVS COMM Registers TABLE'!$L$2:$L$83,MATCH($F80,'AVS COMM Registers TABLE'!$E$2:$E$83,0))</f>
        <v>R/W</v>
      </c>
      <c r="E80" s="4" t="s">
        <v>49</v>
      </c>
      <c r="F80" s="5" t="str">
        <f>'AVS COMM Registers TABLE'!E52</f>
        <v>data_pkt_data_y_size</v>
      </c>
      <c r="G80" s="6" t="s">
        <v>48</v>
      </c>
      <c r="H80" s="6" t="s">
        <v>42</v>
      </c>
      <c r="I80" s="6" t="s">
        <v>43</v>
      </c>
      <c r="J80" s="5">
        <f>INDEX('AVS COMM Registers TABLE'!$K$2:$K$82,MATCH($F80,'AVS COMM Registers TABLE'!$E$2:$E$82,0))-1</f>
        <v>15</v>
      </c>
      <c r="K80" s="6" t="s">
        <v>44</v>
      </c>
      <c r="L80" s="5">
        <v>0</v>
      </c>
      <c r="M80" s="6" t="s">
        <v>63</v>
      </c>
      <c r="N80" s="6" t="s">
        <v>41</v>
      </c>
      <c r="P80" t="str">
        <f t="shared" si="1"/>
        <v xml:space="preserve">  data_pkt_data_y_size : std_logic_vector(15 downto 0);</v>
      </c>
    </row>
    <row r="81" spans="2:16" x14ac:dyDescent="0.3">
      <c r="B81" s="32" t="str">
        <f>$F79</f>
        <v>t_comm_data_packet_config_2_wr_reg</v>
      </c>
      <c r="C81" s="32" t="str">
        <f>INDEX('AVS COMM Registers TABLE'!$L$2:$L$83,MATCH($F81,'AVS COMM Registers TABLE'!$E$2:$E$83,0))</f>
        <v>R/W</v>
      </c>
      <c r="E81" s="4" t="s">
        <v>49</v>
      </c>
      <c r="F81" s="5" t="str">
        <f>'AVS COMM Registers TABLE'!E53</f>
        <v>data_pkt_overscan_y_size</v>
      </c>
      <c r="G81" s="6" t="s">
        <v>48</v>
      </c>
      <c r="H81" s="6" t="s">
        <v>42</v>
      </c>
      <c r="I81" s="6" t="s">
        <v>43</v>
      </c>
      <c r="J81" s="5">
        <f>INDEX('AVS COMM Registers TABLE'!$K$2:$K$82,MATCH($F81,'AVS COMM Registers TABLE'!$E$2:$E$82,0))-1</f>
        <v>15</v>
      </c>
      <c r="K81" s="6" t="s">
        <v>44</v>
      </c>
      <c r="L81" s="5">
        <v>0</v>
      </c>
      <c r="M81" s="6" t="s">
        <v>63</v>
      </c>
      <c r="N81" s="6" t="s">
        <v>41</v>
      </c>
      <c r="P81" t="str">
        <f t="shared" si="1"/>
        <v xml:space="preserve">  data_pkt_overscan_y_size : std_logic_vector(15 downto 0);</v>
      </c>
    </row>
    <row r="82" spans="2:16" x14ac:dyDescent="0.3">
      <c r="E82" s="2" t="s">
        <v>47</v>
      </c>
      <c r="F82" s="3" t="str">
        <f>F79</f>
        <v>t_comm_data_packet_config_2_wr_reg</v>
      </c>
      <c r="G82" s="2" t="s">
        <v>41</v>
      </c>
      <c r="H82" s="4"/>
      <c r="I82" s="4"/>
      <c r="J82" s="4"/>
      <c r="K82" s="4"/>
      <c r="L82" s="4"/>
      <c r="M82" s="4"/>
      <c r="N82" s="4"/>
      <c r="P82" t="str">
        <f t="shared" si="1"/>
        <v>end record t_comm_data_packet_config_2_wr_reg;</v>
      </c>
    </row>
    <row r="83" spans="2:16" x14ac:dyDescent="0.3">
      <c r="P83" t="str">
        <f t="shared" si="1"/>
        <v/>
      </c>
    </row>
    <row r="84" spans="2:16" x14ac:dyDescent="0.3">
      <c r="B84" s="32" t="str">
        <f>'AVS COMM Registers TABLE'!D54</f>
        <v>data_packet_config_3_reg</v>
      </c>
      <c r="C84" s="32" t="str">
        <f>IF(C85="R",$F$4,$F$3)</f>
        <v>wr_reg</v>
      </c>
      <c r="E84" s="2" t="s">
        <v>45</v>
      </c>
      <c r="F84" s="3" t="str">
        <f>CONCATENATE($F$2,LEFT($B84,LEN($B84)-3),$C84)</f>
        <v>t_comm_data_packet_config_3_wr_reg</v>
      </c>
      <c r="G84" s="2" t="s">
        <v>46</v>
      </c>
      <c r="H84" s="4"/>
      <c r="I84" s="4"/>
      <c r="J84" s="4"/>
      <c r="K84" s="4"/>
      <c r="L84" s="4"/>
      <c r="M84" s="4"/>
      <c r="N84" s="4"/>
      <c r="P84" t="str">
        <f t="shared" si="1"/>
        <v>type t_comm_data_packet_config_3_wr_reg is record</v>
      </c>
    </row>
    <row r="85" spans="2:16" x14ac:dyDescent="0.3">
      <c r="B85" s="32" t="str">
        <f>$F84</f>
        <v>t_comm_data_packet_config_3_wr_reg</v>
      </c>
      <c r="C85" s="32" t="str">
        <f>INDEX('AVS COMM Registers TABLE'!$L$2:$L$83,MATCH($F85,'AVS COMM Registers TABLE'!$E$2:$E$83,0))</f>
        <v>R/W</v>
      </c>
      <c r="E85" s="4" t="s">
        <v>49</v>
      </c>
      <c r="F85" s="5" t="str">
        <f>'AVS COMM Registers TABLE'!E54</f>
        <v>data_pkt_packet_length</v>
      </c>
      <c r="G85" s="6" t="s">
        <v>48</v>
      </c>
      <c r="H85" s="6" t="s">
        <v>42</v>
      </c>
      <c r="I85" s="6" t="s">
        <v>43</v>
      </c>
      <c r="J85" s="5">
        <f>INDEX('AVS COMM Registers TABLE'!$K$2:$K$82,MATCH($F85,'AVS COMM Registers TABLE'!$E$2:$E$82,0))-1</f>
        <v>15</v>
      </c>
      <c r="K85" s="6" t="s">
        <v>44</v>
      </c>
      <c r="L85" s="5">
        <v>0</v>
      </c>
      <c r="M85" s="6" t="s">
        <v>63</v>
      </c>
      <c r="N85" s="6" t="s">
        <v>41</v>
      </c>
      <c r="P85" t="str">
        <f t="shared" si="1"/>
        <v xml:space="preserve">  data_pkt_packet_length : std_logic_vector(15 downto 0);</v>
      </c>
    </row>
    <row r="86" spans="2:16" x14ac:dyDescent="0.3">
      <c r="E86" s="2" t="s">
        <v>47</v>
      </c>
      <c r="F86" s="3" t="str">
        <f>F84</f>
        <v>t_comm_data_packet_config_3_wr_reg</v>
      </c>
      <c r="G86" s="2" t="s">
        <v>41</v>
      </c>
      <c r="H86" s="4"/>
      <c r="I86" s="4"/>
      <c r="J86" s="4"/>
      <c r="K86" s="4"/>
      <c r="L86" s="4"/>
      <c r="M86" s="4"/>
      <c r="N86" s="4"/>
      <c r="P86" t="str">
        <f t="shared" si="1"/>
        <v>end record t_comm_data_packet_config_3_wr_reg;</v>
      </c>
    </row>
    <row r="87" spans="2:16" x14ac:dyDescent="0.3">
      <c r="P87" t="str">
        <f t="shared" si="1"/>
        <v/>
      </c>
    </row>
    <row r="88" spans="2:16" x14ac:dyDescent="0.3">
      <c r="B88" s="32" t="str">
        <f>'AVS COMM Registers TABLE'!D56</f>
        <v>data_packet_config_4_reg</v>
      </c>
      <c r="C88" s="32" t="str">
        <f>IF(C89="R",$F$4,$F$3)</f>
        <v>wr_reg</v>
      </c>
      <c r="E88" s="2" t="s">
        <v>45</v>
      </c>
      <c r="F88" s="3" t="str">
        <f>CONCATENATE($F$2,LEFT($B88,LEN($B88)-3),$C88)</f>
        <v>t_comm_data_packet_config_4_wr_reg</v>
      </c>
      <c r="G88" s="2" t="s">
        <v>46</v>
      </c>
      <c r="H88" s="4"/>
      <c r="I88" s="4"/>
      <c r="J88" s="4"/>
      <c r="K88" s="4"/>
      <c r="L88" s="4"/>
      <c r="M88" s="4"/>
      <c r="N88" s="4"/>
      <c r="P88" t="str">
        <f t="shared" si="1"/>
        <v>type t_comm_data_packet_config_4_wr_reg is record</v>
      </c>
    </row>
    <row r="89" spans="2:16" x14ac:dyDescent="0.3">
      <c r="B89" s="32" t="str">
        <f>$F88</f>
        <v>t_comm_data_packet_config_4_wr_reg</v>
      </c>
      <c r="C89" s="32" t="str">
        <f>INDEX('AVS COMM Registers TABLE'!$L$2:$L$83,MATCH($F89,'AVS COMM Registers TABLE'!$E$2:$E$83,0))</f>
        <v>R/W</v>
      </c>
      <c r="E89" s="4" t="s">
        <v>49</v>
      </c>
      <c r="F89" s="5" t="str">
        <f>'AVS COMM Registers TABLE'!E56</f>
        <v>data_pkt_fee_mode</v>
      </c>
      <c r="G89" s="6" t="s">
        <v>48</v>
      </c>
      <c r="H89" s="6" t="s">
        <v>42</v>
      </c>
      <c r="I89" s="6" t="s">
        <v>43</v>
      </c>
      <c r="J89" s="5">
        <f>INDEX('AVS COMM Registers TABLE'!$K$2:$K$82,MATCH($F89,'AVS COMM Registers TABLE'!$E$2:$E$82,0))-1</f>
        <v>7</v>
      </c>
      <c r="K89" s="6" t="s">
        <v>44</v>
      </c>
      <c r="L89" s="5">
        <v>0</v>
      </c>
      <c r="M89" s="6" t="s">
        <v>63</v>
      </c>
      <c r="N89" s="6" t="s">
        <v>41</v>
      </c>
      <c r="P89" t="str">
        <f t="shared" si="1"/>
        <v xml:space="preserve">  data_pkt_fee_mode : std_logic_vector(7 downto 0);</v>
      </c>
    </row>
    <row r="90" spans="2:16" x14ac:dyDescent="0.3">
      <c r="B90" s="32" t="str">
        <f>$F88</f>
        <v>t_comm_data_packet_config_4_wr_reg</v>
      </c>
      <c r="C90" s="32" t="str">
        <f>INDEX('AVS COMM Registers TABLE'!$L$2:$L$83,MATCH($F90,'AVS COMM Registers TABLE'!$E$2:$E$83,0))</f>
        <v>R/W</v>
      </c>
      <c r="E90" s="4" t="s">
        <v>49</v>
      </c>
      <c r="F90" s="5" t="str">
        <f>'AVS COMM Registers TABLE'!E57</f>
        <v>data_pkt_ccd_number</v>
      </c>
      <c r="G90" s="6" t="s">
        <v>48</v>
      </c>
      <c r="H90" s="6" t="s">
        <v>42</v>
      </c>
      <c r="I90" s="6" t="s">
        <v>43</v>
      </c>
      <c r="J90" s="5">
        <f>INDEX('AVS COMM Registers TABLE'!$K$2:$K$82,MATCH($F90,'AVS COMM Registers TABLE'!$E$2:$E$82,0))-1</f>
        <v>7</v>
      </c>
      <c r="K90" s="6" t="s">
        <v>44</v>
      </c>
      <c r="L90" s="5">
        <v>0</v>
      </c>
      <c r="M90" s="6" t="s">
        <v>63</v>
      </c>
      <c r="N90" s="6" t="s">
        <v>41</v>
      </c>
      <c r="P90" t="str">
        <f t="shared" si="1"/>
        <v xml:space="preserve">  data_pkt_ccd_number : std_logic_vector(7 downto 0);</v>
      </c>
    </row>
    <row r="91" spans="2:16" x14ac:dyDescent="0.3">
      <c r="E91" s="2" t="s">
        <v>47</v>
      </c>
      <c r="F91" s="3" t="str">
        <f>F88</f>
        <v>t_comm_data_packet_config_4_wr_reg</v>
      </c>
      <c r="G91" s="2" t="s">
        <v>41</v>
      </c>
      <c r="H91" s="4"/>
      <c r="I91" s="4"/>
      <c r="J91" s="4"/>
      <c r="K91" s="4"/>
      <c r="L91" s="4"/>
      <c r="M91" s="4"/>
      <c r="N91" s="4"/>
      <c r="P91" t="str">
        <f t="shared" si="1"/>
        <v>end record t_comm_data_packet_config_4_wr_reg;</v>
      </c>
    </row>
    <row r="92" spans="2:16" x14ac:dyDescent="0.3">
      <c r="P92" t="str">
        <f t="shared" si="1"/>
        <v/>
      </c>
    </row>
    <row r="93" spans="2:16" x14ac:dyDescent="0.3">
      <c r="B93" s="32" t="str">
        <f>'AVS COMM Registers TABLE'!D59</f>
        <v>data_packet_header_1_reg</v>
      </c>
      <c r="C93" s="32" t="str">
        <f>IF(C94="R",$F$4,$F$3)</f>
        <v>rd_reg</v>
      </c>
      <c r="E93" s="2" t="s">
        <v>45</v>
      </c>
      <c r="F93" s="3" t="str">
        <f>CONCATENATE($F$2,LEFT($B93,LEN($B93)-3),$C93)</f>
        <v>t_comm_data_packet_header_1_rd_reg</v>
      </c>
      <c r="G93" s="2" t="s">
        <v>46</v>
      </c>
      <c r="H93" s="4"/>
      <c r="I93" s="4"/>
      <c r="J93" s="4"/>
      <c r="K93" s="4"/>
      <c r="L93" s="4"/>
      <c r="M93" s="4"/>
      <c r="N93" s="4"/>
      <c r="P93" t="str">
        <f t="shared" si="1"/>
        <v>type t_comm_data_packet_header_1_rd_reg is record</v>
      </c>
    </row>
    <row r="94" spans="2:16" x14ac:dyDescent="0.3">
      <c r="B94" s="32" t="str">
        <f>$F93</f>
        <v>t_comm_data_packet_header_1_rd_reg</v>
      </c>
      <c r="C94" s="32" t="str">
        <f>INDEX('AVS COMM Registers TABLE'!$L$2:$L$83,MATCH($F94,'AVS COMM Registers TABLE'!$E$2:$E$83,0))</f>
        <v>R</v>
      </c>
      <c r="E94" s="4" t="s">
        <v>49</v>
      </c>
      <c r="F94" s="5" t="str">
        <f>'AVS COMM Registers TABLE'!E59</f>
        <v>data_pkt_header_length</v>
      </c>
      <c r="G94" s="6" t="s">
        <v>48</v>
      </c>
      <c r="H94" s="6" t="s">
        <v>42</v>
      </c>
      <c r="I94" s="6" t="s">
        <v>43</v>
      </c>
      <c r="J94" s="5">
        <f>INDEX('AVS COMM Registers TABLE'!$K$2:$K$82,MATCH($F94,'AVS COMM Registers TABLE'!$E$2:$E$82,0))-1</f>
        <v>15</v>
      </c>
      <c r="K94" s="6" t="s">
        <v>44</v>
      </c>
      <c r="L94" s="5">
        <v>0</v>
      </c>
      <c r="M94" s="6" t="s">
        <v>63</v>
      </c>
      <c r="N94" s="6" t="s">
        <v>41</v>
      </c>
      <c r="P94" t="str">
        <f t="shared" si="1"/>
        <v xml:space="preserve">  data_pkt_header_length : std_logic_vector(15 downto 0);</v>
      </c>
    </row>
    <row r="95" spans="2:16" x14ac:dyDescent="0.3">
      <c r="B95" s="32" t="str">
        <f>$F93</f>
        <v>t_comm_data_packet_header_1_rd_reg</v>
      </c>
      <c r="C95" s="32" t="str">
        <f>INDEX('AVS COMM Registers TABLE'!$L$2:$L$83,MATCH($F95,'AVS COMM Registers TABLE'!$E$2:$E$83,0))</f>
        <v>R</v>
      </c>
      <c r="E95" s="4" t="s">
        <v>49</v>
      </c>
      <c r="F95" s="5" t="str">
        <f>'AVS COMM Registers TABLE'!E60</f>
        <v>data_pkt_header_type</v>
      </c>
      <c r="G95" s="6" t="s">
        <v>48</v>
      </c>
      <c r="H95" s="6" t="s">
        <v>42</v>
      </c>
      <c r="I95" s="6" t="s">
        <v>43</v>
      </c>
      <c r="J95" s="5">
        <f>INDEX('AVS COMM Registers TABLE'!$K$2:$K$82,MATCH($F95,'AVS COMM Registers TABLE'!$E$2:$E$82,0))-1</f>
        <v>15</v>
      </c>
      <c r="K95" s="6" t="s">
        <v>44</v>
      </c>
      <c r="L95" s="5">
        <v>0</v>
      </c>
      <c r="M95" s="6" t="s">
        <v>63</v>
      </c>
      <c r="N95" s="6" t="s">
        <v>41</v>
      </c>
      <c r="P95" t="str">
        <f t="shared" si="1"/>
        <v xml:space="preserve">  data_pkt_header_type : std_logic_vector(15 downto 0);</v>
      </c>
    </row>
    <row r="96" spans="2:16" x14ac:dyDescent="0.3">
      <c r="E96" s="2" t="s">
        <v>47</v>
      </c>
      <c r="F96" s="3" t="str">
        <f>F93</f>
        <v>t_comm_data_packet_header_1_rd_reg</v>
      </c>
      <c r="G96" s="2" t="s">
        <v>41</v>
      </c>
      <c r="H96" s="4"/>
      <c r="I96" s="4"/>
      <c r="J96" s="4"/>
      <c r="K96" s="4"/>
      <c r="L96" s="4"/>
      <c r="M96" s="4"/>
      <c r="N96" s="4"/>
      <c r="P96" t="str">
        <f t="shared" si="1"/>
        <v>end record t_comm_data_packet_header_1_rd_reg;</v>
      </c>
    </row>
    <row r="97" spans="2:16" x14ac:dyDescent="0.3">
      <c r="P97" t="str">
        <f t="shared" si="1"/>
        <v/>
      </c>
    </row>
    <row r="98" spans="2:16" x14ac:dyDescent="0.3">
      <c r="B98" s="32" t="str">
        <f>'AVS COMM Registers TABLE'!D61</f>
        <v>data_packet_header_2_reg</v>
      </c>
      <c r="C98" s="32" t="str">
        <f>IF(C99="R",$F$4,$F$3)</f>
        <v>rd_reg</v>
      </c>
      <c r="E98" s="2" t="s">
        <v>45</v>
      </c>
      <c r="F98" s="3" t="str">
        <f>CONCATENATE($F$2,LEFT($B98,LEN($B98)-3),$C98)</f>
        <v>t_comm_data_packet_header_2_rd_reg</v>
      </c>
      <c r="G98" s="2" t="s">
        <v>46</v>
      </c>
      <c r="H98" s="4"/>
      <c r="I98" s="4"/>
      <c r="J98" s="4"/>
      <c r="K98" s="4"/>
      <c r="L98" s="4"/>
      <c r="M98" s="4"/>
      <c r="N98" s="4"/>
      <c r="P98" t="str">
        <f t="shared" si="1"/>
        <v>type t_comm_data_packet_header_2_rd_reg is record</v>
      </c>
    </row>
    <row r="99" spans="2:16" x14ac:dyDescent="0.3">
      <c r="B99" s="32" t="str">
        <f>$F98</f>
        <v>t_comm_data_packet_header_2_rd_reg</v>
      </c>
      <c r="C99" s="32" t="str">
        <f>INDEX('AVS COMM Registers TABLE'!$L$2:$L$83,MATCH($F99,'AVS COMM Registers TABLE'!$E$2:$E$83,0))</f>
        <v>R</v>
      </c>
      <c r="E99" s="4" t="s">
        <v>49</v>
      </c>
      <c r="F99" s="5" t="str">
        <f>'AVS COMM Registers TABLE'!E61</f>
        <v>data_pkt_header_frame_counter</v>
      </c>
      <c r="G99" s="6" t="s">
        <v>48</v>
      </c>
      <c r="H99" s="6" t="s">
        <v>42</v>
      </c>
      <c r="I99" s="6" t="s">
        <v>43</v>
      </c>
      <c r="J99" s="5">
        <f>INDEX('AVS COMM Registers TABLE'!$K$2:$K$82,MATCH($F99,'AVS COMM Registers TABLE'!$E$2:$E$82,0))-1</f>
        <v>15</v>
      </c>
      <c r="K99" s="6" t="s">
        <v>44</v>
      </c>
      <c r="L99" s="5">
        <v>0</v>
      </c>
      <c r="M99" s="6" t="s">
        <v>63</v>
      </c>
      <c r="N99" s="6" t="s">
        <v>41</v>
      </c>
      <c r="P99" t="str">
        <f t="shared" si="1"/>
        <v xml:space="preserve">  data_pkt_header_frame_counter : std_logic_vector(15 downto 0);</v>
      </c>
    </row>
    <row r="100" spans="2:16" x14ac:dyDescent="0.3">
      <c r="B100" s="32" t="str">
        <f>$F98</f>
        <v>t_comm_data_packet_header_2_rd_reg</v>
      </c>
      <c r="C100" s="32" t="str">
        <f>INDEX('AVS COMM Registers TABLE'!$L$2:$L$83,MATCH($F100,'AVS COMM Registers TABLE'!$E$2:$E$83,0))</f>
        <v>R</v>
      </c>
      <c r="E100" s="4" t="s">
        <v>49</v>
      </c>
      <c r="F100" s="5" t="str">
        <f>'AVS COMM Registers TABLE'!E62</f>
        <v>data_pkt_header_sequence_counter</v>
      </c>
      <c r="G100" s="6" t="s">
        <v>48</v>
      </c>
      <c r="H100" s="6" t="s">
        <v>42</v>
      </c>
      <c r="I100" s="6" t="s">
        <v>43</v>
      </c>
      <c r="J100" s="5">
        <f>INDEX('AVS COMM Registers TABLE'!$K$2:$K$82,MATCH($F100,'AVS COMM Registers TABLE'!$E$2:$E$82,0))-1</f>
        <v>15</v>
      </c>
      <c r="K100" s="6" t="s">
        <v>44</v>
      </c>
      <c r="L100" s="5">
        <v>0</v>
      </c>
      <c r="M100" s="6" t="s">
        <v>63</v>
      </c>
      <c r="N100" s="6" t="s">
        <v>41</v>
      </c>
      <c r="P100" t="str">
        <f t="shared" si="1"/>
        <v xml:space="preserve">  data_pkt_header_sequence_counter : std_logic_vector(15 downto 0);</v>
      </c>
    </row>
    <row r="101" spans="2:16" x14ac:dyDescent="0.3">
      <c r="E101" s="2" t="s">
        <v>47</v>
      </c>
      <c r="F101" s="3" t="str">
        <f>F98</f>
        <v>t_comm_data_packet_header_2_rd_reg</v>
      </c>
      <c r="G101" s="2" t="s">
        <v>41</v>
      </c>
      <c r="H101" s="4"/>
      <c r="I101" s="4"/>
      <c r="J101" s="4"/>
      <c r="K101" s="4"/>
      <c r="L101" s="4"/>
      <c r="M101" s="4"/>
      <c r="N101" s="4"/>
      <c r="P101" t="str">
        <f t="shared" si="1"/>
        <v>end record t_comm_data_packet_header_2_rd_reg;</v>
      </c>
    </row>
    <row r="102" spans="2:16" x14ac:dyDescent="0.3">
      <c r="P102" t="str">
        <f t="shared" si="1"/>
        <v/>
      </c>
    </row>
    <row r="103" spans="2:16" x14ac:dyDescent="0.3">
      <c r="B103" s="32" t="str">
        <f>'AVS COMM Registers TABLE'!D63</f>
        <v>data_packet_pixel_delay_1_reg</v>
      </c>
      <c r="C103" s="32" t="str">
        <f>IF(C104="R",$F$4,$F$3)</f>
        <v>wr_reg</v>
      </c>
      <c r="E103" s="2" t="s">
        <v>45</v>
      </c>
      <c r="F103" s="3" t="str">
        <f>CONCATENATE($F$2,LEFT($B103,LEN($B103)-3),$C103)</f>
        <v>t_comm_data_packet_pixel_delay_1_wr_reg</v>
      </c>
      <c r="G103" s="2" t="s">
        <v>46</v>
      </c>
      <c r="H103" s="4"/>
      <c r="I103" s="4"/>
      <c r="J103" s="4"/>
      <c r="K103" s="4"/>
      <c r="L103" s="4"/>
      <c r="M103" s="4"/>
      <c r="N103" s="4"/>
      <c r="P103" t="str">
        <f t="shared" si="1"/>
        <v>type t_comm_data_packet_pixel_delay_1_wr_reg is record</v>
      </c>
    </row>
    <row r="104" spans="2:16" x14ac:dyDescent="0.3">
      <c r="B104" s="32" t="str">
        <f>$F103</f>
        <v>t_comm_data_packet_pixel_delay_1_wr_reg</v>
      </c>
      <c r="C104" s="32" t="str">
        <f>INDEX('AVS COMM Registers TABLE'!$L$2:$L$83,MATCH($F104,'AVS COMM Registers TABLE'!$E$2:$E$83,0))</f>
        <v>R/W</v>
      </c>
      <c r="E104" s="4" t="s">
        <v>49</v>
      </c>
      <c r="F104" s="5" t="str">
        <f>'AVS COMM Registers TABLE'!E63</f>
        <v>data_pkt_line_delay</v>
      </c>
      <c r="G104" s="6" t="s">
        <v>48</v>
      </c>
      <c r="H104" s="6" t="s">
        <v>42</v>
      </c>
      <c r="I104" s="6" t="s">
        <v>43</v>
      </c>
      <c r="J104" s="5">
        <f>INDEX('AVS COMM Registers TABLE'!$K$2:$K$82,MATCH($F104,'AVS COMM Registers TABLE'!$E$2:$E$82,0))-1</f>
        <v>15</v>
      </c>
      <c r="K104" s="6" t="s">
        <v>44</v>
      </c>
      <c r="L104" s="5">
        <v>0</v>
      </c>
      <c r="M104" s="6" t="s">
        <v>63</v>
      </c>
      <c r="N104" s="6" t="s">
        <v>41</v>
      </c>
      <c r="P104" t="str">
        <f t="shared" si="1"/>
        <v xml:space="preserve">  data_pkt_line_delay : std_logic_vector(15 downto 0);</v>
      </c>
    </row>
    <row r="105" spans="2:16" x14ac:dyDescent="0.3">
      <c r="B105" s="32" t="str">
        <f>$F103</f>
        <v>t_comm_data_packet_pixel_delay_1_wr_reg</v>
      </c>
      <c r="E105" s="2" t="s">
        <v>47</v>
      </c>
      <c r="F105" s="3" t="str">
        <f>F103</f>
        <v>t_comm_data_packet_pixel_delay_1_wr_reg</v>
      </c>
      <c r="G105" s="2" t="s">
        <v>41</v>
      </c>
      <c r="H105" s="4"/>
      <c r="I105" s="4"/>
      <c r="J105" s="4"/>
      <c r="K105" s="4"/>
      <c r="L105" s="4"/>
      <c r="M105" s="4"/>
      <c r="N105" s="4"/>
      <c r="P105" t="str">
        <f t="shared" si="1"/>
        <v>end record t_comm_data_packet_pixel_delay_1_wr_reg;</v>
      </c>
    </row>
    <row r="106" spans="2:16" x14ac:dyDescent="0.3">
      <c r="P106" t="str">
        <f t="shared" si="1"/>
        <v/>
      </c>
    </row>
    <row r="107" spans="2:16" x14ac:dyDescent="0.3">
      <c r="B107" s="32" t="str">
        <f>'AVS COMM Registers TABLE'!D65</f>
        <v>data_packet_pixel_delay_2_reg</v>
      </c>
      <c r="C107" s="32" t="str">
        <f>IF(C108="R",$F$4,$F$3)</f>
        <v>wr_reg</v>
      </c>
      <c r="E107" s="2" t="s">
        <v>45</v>
      </c>
      <c r="F107" s="3" t="str">
        <f>CONCATENATE($F$2,LEFT($B107,LEN($B107)-3),$C107)</f>
        <v>t_comm_data_packet_pixel_delay_2_wr_reg</v>
      </c>
      <c r="G107" s="2" t="s">
        <v>46</v>
      </c>
      <c r="H107" s="4"/>
      <c r="I107" s="4"/>
      <c r="J107" s="4"/>
      <c r="K107" s="4"/>
      <c r="L107" s="4"/>
      <c r="M107" s="4"/>
      <c r="N107" s="4"/>
      <c r="P107" t="str">
        <f t="shared" si="1"/>
        <v>type t_comm_data_packet_pixel_delay_2_wr_reg is record</v>
      </c>
    </row>
    <row r="108" spans="2:16" x14ac:dyDescent="0.3">
      <c r="B108" s="32" t="str">
        <f>$F107</f>
        <v>t_comm_data_packet_pixel_delay_2_wr_reg</v>
      </c>
      <c r="C108" s="32" t="str">
        <f>INDEX('AVS COMM Registers TABLE'!$L$2:$L$83,MATCH($F108,'AVS COMM Registers TABLE'!$E$2:$E$83,0))</f>
        <v>R/W</v>
      </c>
      <c r="E108" s="4" t="s">
        <v>49</v>
      </c>
      <c r="F108" s="5" t="str">
        <f>'AVS COMM Registers TABLE'!E65</f>
        <v>data_pkt_column_delay</v>
      </c>
      <c r="G108" s="6" t="s">
        <v>48</v>
      </c>
      <c r="H108" s="6" t="s">
        <v>42</v>
      </c>
      <c r="I108" s="6" t="s">
        <v>43</v>
      </c>
      <c r="J108" s="5">
        <f>INDEX('AVS COMM Registers TABLE'!$K$2:$K$82,MATCH($F108,'AVS COMM Registers TABLE'!$E$2:$E$82,0))-1</f>
        <v>15</v>
      </c>
      <c r="K108" s="6" t="s">
        <v>44</v>
      </c>
      <c r="L108" s="5">
        <v>0</v>
      </c>
      <c r="M108" s="6" t="s">
        <v>63</v>
      </c>
      <c r="N108" s="6" t="s">
        <v>41</v>
      </c>
      <c r="P108" t="str">
        <f t="shared" si="1"/>
        <v xml:space="preserve">  data_pkt_column_delay : std_logic_vector(15 downto 0);</v>
      </c>
    </row>
    <row r="109" spans="2:16" x14ac:dyDescent="0.3">
      <c r="B109" s="32" t="str">
        <f>$F107</f>
        <v>t_comm_data_packet_pixel_delay_2_wr_reg</v>
      </c>
      <c r="E109" s="2" t="s">
        <v>47</v>
      </c>
      <c r="F109" s="3" t="str">
        <f>F107</f>
        <v>t_comm_data_packet_pixel_delay_2_wr_reg</v>
      </c>
      <c r="G109" s="2" t="s">
        <v>41</v>
      </c>
      <c r="H109" s="4"/>
      <c r="I109" s="4"/>
      <c r="J109" s="4"/>
      <c r="K109" s="4"/>
      <c r="L109" s="4"/>
      <c r="M109" s="4"/>
      <c r="N109" s="4"/>
      <c r="P109" t="str">
        <f t="shared" si="1"/>
        <v>end record t_comm_data_packet_pixel_delay_2_wr_reg;</v>
      </c>
    </row>
    <row r="110" spans="2:16" x14ac:dyDescent="0.3">
      <c r="P110" t="str">
        <f t="shared" si="1"/>
        <v/>
      </c>
    </row>
    <row r="111" spans="2:16" x14ac:dyDescent="0.3">
      <c r="B111" s="32" t="str">
        <f>'AVS COMM Registers TABLE'!D67</f>
        <v>data_packet_pixel_delay_3_reg</v>
      </c>
      <c r="C111" s="32" t="str">
        <f>IF(C112="R",$F$4,$F$3)</f>
        <v>wr_reg</v>
      </c>
      <c r="E111" s="2" t="s">
        <v>45</v>
      </c>
      <c r="F111" s="3" t="str">
        <f>CONCATENATE($F$2,LEFT($B111,LEN($B111)-3),$C111)</f>
        <v>t_comm_data_packet_pixel_delay_3_wr_reg</v>
      </c>
      <c r="G111" s="2" t="s">
        <v>46</v>
      </c>
      <c r="H111" s="4"/>
      <c r="I111" s="4"/>
      <c r="J111" s="4"/>
      <c r="K111" s="4"/>
      <c r="L111" s="4"/>
      <c r="M111" s="4"/>
      <c r="N111" s="4"/>
      <c r="P111" t="str">
        <f t="shared" si="1"/>
        <v>type t_comm_data_packet_pixel_delay_3_wr_reg is record</v>
      </c>
    </row>
    <row r="112" spans="2:16" x14ac:dyDescent="0.3">
      <c r="B112" s="32" t="str">
        <f>$F111</f>
        <v>t_comm_data_packet_pixel_delay_3_wr_reg</v>
      </c>
      <c r="C112" s="32" t="str">
        <f>INDEX('AVS COMM Registers TABLE'!$L$2:$L$83,MATCH($F112,'AVS COMM Registers TABLE'!$E$2:$E$83,0))</f>
        <v>R/W</v>
      </c>
      <c r="E112" s="4" t="s">
        <v>49</v>
      </c>
      <c r="F112" s="5" t="str">
        <f>'AVS COMM Registers TABLE'!E67</f>
        <v>data_pkt_adc_delay</v>
      </c>
      <c r="G112" s="6" t="s">
        <v>48</v>
      </c>
      <c r="H112" s="6" t="s">
        <v>42</v>
      </c>
      <c r="I112" s="6" t="s">
        <v>43</v>
      </c>
      <c r="J112" s="5">
        <f>INDEX('AVS COMM Registers TABLE'!$K$2:$K$82,MATCH($F112,'AVS COMM Registers TABLE'!$E$2:$E$82,0))-1</f>
        <v>15</v>
      </c>
      <c r="K112" s="6" t="s">
        <v>44</v>
      </c>
      <c r="L112" s="5">
        <v>0</v>
      </c>
      <c r="M112" s="6" t="s">
        <v>63</v>
      </c>
      <c r="N112" s="6" t="s">
        <v>41</v>
      </c>
      <c r="P112" t="str">
        <f t="shared" si="1"/>
        <v xml:space="preserve">  data_pkt_adc_delay : std_logic_vector(15 downto 0);</v>
      </c>
    </row>
    <row r="113" spans="2:16" x14ac:dyDescent="0.3">
      <c r="E113" s="2" t="s">
        <v>47</v>
      </c>
      <c r="F113" s="3" t="str">
        <f>F111</f>
        <v>t_comm_data_packet_pixel_delay_3_wr_reg</v>
      </c>
      <c r="G113" s="2" t="s">
        <v>41</v>
      </c>
      <c r="H113" s="4"/>
      <c r="I113" s="4"/>
      <c r="J113" s="4"/>
      <c r="K113" s="4"/>
      <c r="L113" s="4"/>
      <c r="M113" s="4"/>
      <c r="N113" s="4"/>
      <c r="P113" t="str">
        <f t="shared" si="1"/>
        <v>end record t_comm_data_packet_pixel_delay_3_wr_reg;</v>
      </c>
    </row>
    <row r="114" spans="2:16" x14ac:dyDescent="0.3">
      <c r="P114" t="str">
        <f t="shared" si="1"/>
        <v/>
      </c>
    </row>
    <row r="115" spans="2:16" x14ac:dyDescent="0.3">
      <c r="B115" s="32" t="str">
        <f>'AVS COMM Registers TABLE'!D69</f>
        <v>comm_irq_control_reg</v>
      </c>
      <c r="C115" s="32" t="str">
        <f>IF(C116="R",$F$4,$F$3)</f>
        <v>wr_reg</v>
      </c>
      <c r="E115" s="2" t="s">
        <v>45</v>
      </c>
      <c r="F115" s="3" t="str">
        <f>CONCATENATE($F$2,LEFT($B115,LEN($B115)-3),$C115)</f>
        <v>t_comm_comm_irq_control_wr_reg</v>
      </c>
      <c r="G115" s="2" t="s">
        <v>46</v>
      </c>
      <c r="H115" s="4"/>
      <c r="I115" s="4"/>
      <c r="J115" s="4"/>
      <c r="K115" s="4"/>
      <c r="L115" s="4"/>
      <c r="M115" s="4"/>
      <c r="N115" s="4"/>
      <c r="P115" t="str">
        <f t="shared" si="1"/>
        <v>type t_comm_comm_irq_control_wr_reg is record</v>
      </c>
    </row>
    <row r="116" spans="2:16" x14ac:dyDescent="0.3">
      <c r="B116" s="32" t="str">
        <f>$F115</f>
        <v>t_comm_comm_irq_control_wr_reg</v>
      </c>
      <c r="C116" s="32" t="str">
        <f>INDEX('AVS COMM Registers TABLE'!$L$2:$L$83,MATCH($F116,'AVS COMM Registers TABLE'!$E$2:$E$83,0))</f>
        <v>R/W</v>
      </c>
      <c r="E116" s="4" t="s">
        <v>49</v>
      </c>
      <c r="F116" s="5" t="str">
        <f>'AVS COMM Registers TABLE'!E69</f>
        <v>comm_rmap_write_command_en</v>
      </c>
      <c r="G116" s="6" t="s">
        <v>48</v>
      </c>
      <c r="H116" s="6" t="s">
        <v>42</v>
      </c>
      <c r="I116" s="4"/>
      <c r="J116" s="4"/>
      <c r="K116" s="4"/>
      <c r="L116" s="4"/>
      <c r="M116" s="4"/>
      <c r="N116" s="6" t="s">
        <v>41</v>
      </c>
      <c r="P116" t="str">
        <f t="shared" si="1"/>
        <v xml:space="preserve">  comm_rmap_write_command_en : std_logic;</v>
      </c>
    </row>
    <row r="117" spans="2:16" x14ac:dyDescent="0.3">
      <c r="B117" s="32" t="str">
        <f>$F115</f>
        <v>t_comm_comm_irq_control_wr_reg</v>
      </c>
      <c r="C117" s="32" t="str">
        <f>INDEX('AVS COMM Registers TABLE'!$L$2:$L$83,MATCH($F117,'AVS COMM Registers TABLE'!$E$2:$E$83,0))</f>
        <v>R/W</v>
      </c>
      <c r="E117" s="4" t="s">
        <v>49</v>
      </c>
      <c r="F117" s="5" t="str">
        <f>'AVS COMM Registers TABLE'!E71</f>
        <v>comm_right_buffer_empty_en</v>
      </c>
      <c r="G117" s="6" t="s">
        <v>48</v>
      </c>
      <c r="H117" s="6" t="s">
        <v>42</v>
      </c>
      <c r="I117" s="4"/>
      <c r="J117" s="4"/>
      <c r="K117" s="4"/>
      <c r="L117" s="4"/>
      <c r="M117" s="4"/>
      <c r="N117" s="6" t="s">
        <v>41</v>
      </c>
      <c r="P117" t="str">
        <f t="shared" si="1"/>
        <v xml:space="preserve">  comm_right_buffer_empty_en : std_logic;</v>
      </c>
    </row>
    <row r="118" spans="2:16" x14ac:dyDescent="0.3">
      <c r="B118" s="32" t="str">
        <f>$F115</f>
        <v>t_comm_comm_irq_control_wr_reg</v>
      </c>
      <c r="C118" s="32" t="str">
        <f>INDEX('AVS COMM Registers TABLE'!$L$2:$L$83,MATCH($F118,'AVS COMM Registers TABLE'!$E$2:$E$83,0))</f>
        <v>R/W</v>
      </c>
      <c r="E118" s="4" t="s">
        <v>49</v>
      </c>
      <c r="F118" s="5" t="str">
        <f>'AVS COMM Registers TABLE'!E72</f>
        <v>comm_left_buffer_empty_en</v>
      </c>
      <c r="G118" s="6" t="s">
        <v>48</v>
      </c>
      <c r="H118" s="6" t="s">
        <v>42</v>
      </c>
      <c r="I118" s="4"/>
      <c r="J118" s="4"/>
      <c r="K118" s="4"/>
      <c r="L118" s="4"/>
      <c r="M118" s="4"/>
      <c r="N118" s="6" t="s">
        <v>41</v>
      </c>
      <c r="P118" t="str">
        <f t="shared" si="1"/>
        <v xml:space="preserve">  comm_left_buffer_empty_en : std_logic;</v>
      </c>
    </row>
    <row r="119" spans="2:16" x14ac:dyDescent="0.3">
      <c r="B119" s="32" t="str">
        <f>$F115</f>
        <v>t_comm_comm_irq_control_wr_reg</v>
      </c>
      <c r="C119" s="32" t="str">
        <f>INDEX('AVS COMM Registers TABLE'!$L$2:$L$83,MATCH($F119,'AVS COMM Registers TABLE'!$E$2:$E$83,0))</f>
        <v>R/W</v>
      </c>
      <c r="E119" s="4" t="s">
        <v>49</v>
      </c>
      <c r="F119" s="5" t="str">
        <f>'AVS COMM Registers TABLE'!E74</f>
        <v>comm_global_irq_en</v>
      </c>
      <c r="G119" s="6" t="s">
        <v>48</v>
      </c>
      <c r="H119" s="6" t="s">
        <v>42</v>
      </c>
      <c r="I119" s="4"/>
      <c r="J119" s="4"/>
      <c r="K119" s="4"/>
      <c r="L119" s="4"/>
      <c r="M119" s="4"/>
      <c r="N119" s="6" t="s">
        <v>41</v>
      </c>
      <c r="P119" t="str">
        <f t="shared" si="1"/>
        <v xml:space="preserve">  comm_global_irq_en : std_logic;</v>
      </c>
    </row>
    <row r="120" spans="2:16" x14ac:dyDescent="0.3">
      <c r="E120" s="2" t="s">
        <v>47</v>
      </c>
      <c r="F120" s="3" t="str">
        <f>F115</f>
        <v>t_comm_comm_irq_control_wr_reg</v>
      </c>
      <c r="G120" s="2" t="s">
        <v>41</v>
      </c>
      <c r="H120" s="4"/>
      <c r="I120" s="4"/>
      <c r="J120" s="4"/>
      <c r="K120" s="4"/>
      <c r="L120" s="4"/>
      <c r="M120" s="4"/>
      <c r="N120" s="4"/>
      <c r="P120" t="str">
        <f t="shared" si="1"/>
        <v>end record t_comm_comm_irq_control_wr_reg;</v>
      </c>
    </row>
    <row r="121" spans="2:16" x14ac:dyDescent="0.3">
      <c r="P121" t="str">
        <f t="shared" si="1"/>
        <v/>
      </c>
    </row>
    <row r="122" spans="2:16" x14ac:dyDescent="0.3">
      <c r="B122" s="32" t="str">
        <f>'AVS COMM Registers TABLE'!D76</f>
        <v>comm_irq_flags_reg</v>
      </c>
      <c r="C122" s="32" t="str">
        <f>IF(C123="R",$F$4,$F$3)</f>
        <v>rd_reg</v>
      </c>
      <c r="E122" s="2" t="s">
        <v>45</v>
      </c>
      <c r="F122" s="3" t="str">
        <f>CONCATENATE($F$2,LEFT($B122,LEN($B122)-3),$C122)</f>
        <v>t_comm_comm_irq_flags_rd_reg</v>
      </c>
      <c r="G122" s="2" t="s">
        <v>46</v>
      </c>
      <c r="H122" s="4"/>
      <c r="I122" s="4"/>
      <c r="J122" s="4"/>
      <c r="K122" s="4"/>
      <c r="L122" s="4"/>
      <c r="M122" s="4"/>
      <c r="N122" s="4"/>
      <c r="P122" t="str">
        <f t="shared" si="1"/>
        <v>type t_comm_comm_irq_flags_rd_reg is record</v>
      </c>
    </row>
    <row r="123" spans="2:16" x14ac:dyDescent="0.3">
      <c r="B123" s="32" t="str">
        <f>$F122</f>
        <v>t_comm_comm_irq_flags_rd_reg</v>
      </c>
      <c r="C123" s="32" t="str">
        <f>INDEX('AVS COMM Registers TABLE'!$L$2:$L$83,MATCH($F123,'AVS COMM Registers TABLE'!$E$2:$E$83,0))</f>
        <v>R</v>
      </c>
      <c r="E123" s="4" t="s">
        <v>49</v>
      </c>
      <c r="F123" s="5" t="str">
        <f>'AVS COMM Registers TABLE'!E76</f>
        <v>comm_rmap_write_command_flag</v>
      </c>
      <c r="G123" s="6" t="s">
        <v>48</v>
      </c>
      <c r="H123" s="6" t="s">
        <v>42</v>
      </c>
      <c r="I123" s="4"/>
      <c r="J123" s="4"/>
      <c r="K123" s="4"/>
      <c r="L123" s="4"/>
      <c r="M123" s="4"/>
      <c r="N123" s="6" t="s">
        <v>41</v>
      </c>
      <c r="P123" t="str">
        <f t="shared" si="1"/>
        <v xml:space="preserve">  comm_rmap_write_command_flag : std_logic;</v>
      </c>
    </row>
    <row r="124" spans="2:16" x14ac:dyDescent="0.3">
      <c r="B124" s="32" t="str">
        <f>$F122</f>
        <v>t_comm_comm_irq_flags_rd_reg</v>
      </c>
      <c r="C124" s="32" t="str">
        <f>INDEX('AVS COMM Registers TABLE'!$L$2:$L$83,MATCH($F124,'AVS COMM Registers TABLE'!$E$2:$E$83,0))</f>
        <v>R</v>
      </c>
      <c r="E124" s="4" t="s">
        <v>49</v>
      </c>
      <c r="F124" s="5" t="str">
        <f>'AVS COMM Registers TABLE'!E78</f>
        <v>comm_buffer_empty_flag</v>
      </c>
      <c r="G124" s="6" t="s">
        <v>48</v>
      </c>
      <c r="H124" s="6" t="s">
        <v>42</v>
      </c>
      <c r="I124" s="4"/>
      <c r="J124" s="4"/>
      <c r="K124" s="4"/>
      <c r="L124" s="4"/>
      <c r="M124" s="4"/>
      <c r="N124" s="6" t="s">
        <v>41</v>
      </c>
      <c r="P124" t="str">
        <f t="shared" si="1"/>
        <v xml:space="preserve">  comm_buffer_empty_flag : std_logic;</v>
      </c>
    </row>
    <row r="125" spans="2:16" x14ac:dyDescent="0.3">
      <c r="E125" s="2" t="s">
        <v>47</v>
      </c>
      <c r="F125" s="3" t="str">
        <f>F122</f>
        <v>t_comm_comm_irq_flags_rd_reg</v>
      </c>
      <c r="G125" s="2" t="s">
        <v>41</v>
      </c>
      <c r="H125" s="4"/>
      <c r="I125" s="4"/>
      <c r="J125" s="4"/>
      <c r="K125" s="4"/>
      <c r="L125" s="4"/>
      <c r="M125" s="4"/>
      <c r="N125" s="4"/>
      <c r="P125" t="str">
        <f t="shared" si="1"/>
        <v>end record t_comm_comm_irq_flags_rd_reg;</v>
      </c>
    </row>
    <row r="126" spans="2:16" x14ac:dyDescent="0.3">
      <c r="P126" t="str">
        <f t="shared" si="1"/>
        <v/>
      </c>
    </row>
    <row r="127" spans="2:16" x14ac:dyDescent="0.3">
      <c r="B127" s="32" t="str">
        <f>'AVS COMM Registers TABLE'!D80</f>
        <v>comm_irq_flags_clear_reg</v>
      </c>
      <c r="C127" s="32" t="str">
        <f>IF(C128="R",$F$4,$F$3)</f>
        <v>wr_reg</v>
      </c>
      <c r="E127" s="2" t="s">
        <v>45</v>
      </c>
      <c r="F127" s="3" t="str">
        <f>CONCATENATE($F$2,LEFT($B127,LEN($B127)-3),$C127)</f>
        <v>t_comm_comm_irq_flags_clear_wr_reg</v>
      </c>
      <c r="G127" s="2" t="s">
        <v>46</v>
      </c>
      <c r="H127" s="4"/>
      <c r="I127" s="4"/>
      <c r="J127" s="4"/>
      <c r="K127" s="4"/>
      <c r="L127" s="4"/>
      <c r="M127" s="4"/>
      <c r="N127" s="4"/>
      <c r="P127" t="str">
        <f t="shared" si="1"/>
        <v>type t_comm_comm_irq_flags_clear_wr_reg is record</v>
      </c>
    </row>
    <row r="128" spans="2:16" x14ac:dyDescent="0.3">
      <c r="B128" s="32" t="str">
        <f>$F127</f>
        <v>t_comm_comm_irq_flags_clear_wr_reg</v>
      </c>
      <c r="C128" s="32" t="str">
        <f>INDEX('AVS COMM Registers TABLE'!$L$2:$L$83,MATCH($F128,'AVS COMM Registers TABLE'!$E$2:$E$83,0))</f>
        <v>R/W</v>
      </c>
      <c r="E128" s="4" t="s">
        <v>49</v>
      </c>
      <c r="F128" s="5" t="str">
        <f>'AVS COMM Registers TABLE'!E80</f>
        <v>comm_rmap_write_command_flag_clear</v>
      </c>
      <c r="G128" s="6" t="s">
        <v>48</v>
      </c>
      <c r="H128" s="6" t="s">
        <v>42</v>
      </c>
      <c r="I128" s="4"/>
      <c r="J128" s="4"/>
      <c r="K128" s="4"/>
      <c r="L128" s="4"/>
      <c r="M128" s="4"/>
      <c r="N128" s="6" t="s">
        <v>41</v>
      </c>
      <c r="P128" t="str">
        <f t="shared" si="1"/>
        <v xml:space="preserve">  comm_rmap_write_command_flag_clear : std_logic;</v>
      </c>
    </row>
    <row r="129" spans="2:16" x14ac:dyDescent="0.3">
      <c r="B129" s="32" t="str">
        <f>$F127</f>
        <v>t_comm_comm_irq_flags_clear_wr_reg</v>
      </c>
      <c r="C129" s="32" t="str">
        <f>INDEX('AVS COMM Registers TABLE'!$L$2:$L$83,MATCH($F129,'AVS COMM Registers TABLE'!$E$2:$E$83,0))</f>
        <v>R/W</v>
      </c>
      <c r="E129" s="4" t="s">
        <v>49</v>
      </c>
      <c r="F129" s="5" t="str">
        <f>'AVS COMM Registers TABLE'!E82</f>
        <v>comm_buffer_empty_flag_clear</v>
      </c>
      <c r="G129" s="6" t="s">
        <v>48</v>
      </c>
      <c r="H129" s="6" t="s">
        <v>42</v>
      </c>
      <c r="I129" s="4"/>
      <c r="J129" s="4"/>
      <c r="K129" s="4"/>
      <c r="L129" s="4"/>
      <c r="M129" s="4"/>
      <c r="N129" s="6" t="s">
        <v>41</v>
      </c>
      <c r="P129" t="str">
        <f t="shared" si="1"/>
        <v xml:space="preserve">  comm_buffer_empty_flag_clear : std_logic;</v>
      </c>
    </row>
    <row r="130" spans="2:16" x14ac:dyDescent="0.3">
      <c r="E130" s="2" t="s">
        <v>47</v>
      </c>
      <c r="F130" s="3" t="str">
        <f>F127</f>
        <v>t_comm_comm_irq_flags_clear_wr_reg</v>
      </c>
      <c r="G130" s="2" t="s">
        <v>41</v>
      </c>
      <c r="H130" s="4"/>
      <c r="I130" s="4"/>
      <c r="J130" s="4"/>
      <c r="K130" s="4"/>
      <c r="L130" s="4"/>
      <c r="M130" s="4"/>
      <c r="N130" s="4"/>
      <c r="P130" t="str">
        <f t="shared" si="1"/>
        <v>end record t_comm_comm_irq_flags_clear_wr_reg;</v>
      </c>
    </row>
    <row r="131" spans="2:16" x14ac:dyDescent="0.3">
      <c r="P131" t="str">
        <f t="shared" si="1"/>
        <v/>
      </c>
    </row>
    <row r="132" spans="2:16" x14ac:dyDescent="0.3">
      <c r="E132" s="2" t="s">
        <v>45</v>
      </c>
      <c r="F132" s="3" t="s">
        <v>248</v>
      </c>
      <c r="G132" s="2" t="s">
        <v>46</v>
      </c>
      <c r="H132" s="4"/>
      <c r="I132" s="4"/>
      <c r="J132" s="4"/>
      <c r="K132" s="4"/>
      <c r="L132" s="4"/>
      <c r="M132" s="4"/>
      <c r="N132" s="4"/>
      <c r="P132" t="str">
        <f t="shared" si="1"/>
        <v>type t_windowing_write_registers is record</v>
      </c>
    </row>
    <row r="133" spans="2:16" x14ac:dyDescent="0.3">
      <c r="B133" s="32" t="str">
        <f>$F132</f>
        <v>t_windowing_write_registers</v>
      </c>
      <c r="E133" s="4" t="s">
        <v>49</v>
      </c>
      <c r="F133" s="5" t="str">
        <f>'AVS COMM Registers TABLE'!D3</f>
        <v>spw_link_config_status_reg</v>
      </c>
      <c r="G133" s="6" t="s">
        <v>48</v>
      </c>
      <c r="H133" s="6" t="str">
        <f>F6</f>
        <v>t_comm_spw_link_config_status_wr_reg</v>
      </c>
      <c r="I133" s="4"/>
      <c r="J133" s="4"/>
      <c r="K133" s="4"/>
      <c r="L133" s="4"/>
      <c r="M133" s="4"/>
      <c r="N133" s="6" t="s">
        <v>41</v>
      </c>
      <c r="P133" t="str">
        <f t="shared" si="1"/>
        <v xml:space="preserve">  spw_link_config_status_reg : t_comm_spw_link_config_status_wr_reg;</v>
      </c>
    </row>
    <row r="134" spans="2:16" x14ac:dyDescent="0.3">
      <c r="B134" s="32" t="str">
        <f>$F132</f>
        <v>t_windowing_write_registers</v>
      </c>
      <c r="E134" s="4" t="s">
        <v>49</v>
      </c>
      <c r="F134" s="5" t="str">
        <f>'AVS COMM Registers TABLE'!D17</f>
        <v>spw_timecode_reg</v>
      </c>
      <c r="G134" s="6" t="s">
        <v>48</v>
      </c>
      <c r="H134" s="6" t="str">
        <f>F23</f>
        <v>t_comm_spw_timecode_wr_reg</v>
      </c>
      <c r="I134" s="4"/>
      <c r="J134" s="4"/>
      <c r="K134" s="4"/>
      <c r="L134" s="4"/>
      <c r="M134" s="4"/>
      <c r="N134" s="6" t="s">
        <v>41</v>
      </c>
      <c r="P134" t="str">
        <f t="shared" ref="P134:P158" si="2">CONCATENATE(E134,F134,G134,H134,I134,J134,K134,L134,M134,N134)</f>
        <v xml:space="preserve">  spw_timecode_reg : t_comm_spw_timecode_wr_reg;</v>
      </c>
    </row>
    <row r="135" spans="2:16" x14ac:dyDescent="0.3">
      <c r="B135" s="32" t="str">
        <f>$F132</f>
        <v>t_windowing_write_registers</v>
      </c>
      <c r="E135" s="4" t="s">
        <v>49</v>
      </c>
      <c r="F135" s="5" t="str">
        <f>'AVS COMM Registers TABLE'!D21</f>
        <v>fee_windowing_buffers_config_reg</v>
      </c>
      <c r="G135" s="6" t="s">
        <v>48</v>
      </c>
      <c r="H135" s="6" t="str">
        <f>F32</f>
        <v>t_comm_fee_windowing_buffers_config_wr_reg</v>
      </c>
      <c r="I135" s="4"/>
      <c r="J135" s="4"/>
      <c r="K135" s="4"/>
      <c r="L135" s="4"/>
      <c r="M135" s="4"/>
      <c r="N135" s="6" t="s">
        <v>41</v>
      </c>
      <c r="P135" t="str">
        <f t="shared" si="2"/>
        <v xml:space="preserve">  fee_windowing_buffers_config_reg : t_comm_fee_windowing_buffers_config_wr_reg;</v>
      </c>
    </row>
    <row r="136" spans="2:16" x14ac:dyDescent="0.3">
      <c r="B136" s="32" t="str">
        <f>$F132</f>
        <v>t_windowing_write_registers</v>
      </c>
      <c r="E136" s="4" t="s">
        <v>49</v>
      </c>
      <c r="F136" s="5" t="str">
        <f>'AVS COMM Registers TABLE'!D29</f>
        <v>rmap_codec_config_reg</v>
      </c>
      <c r="G136" s="6" t="s">
        <v>48</v>
      </c>
      <c r="H136" s="6" t="str">
        <f>F44</f>
        <v>t_comm_rmap_codec_config_wr_reg</v>
      </c>
      <c r="I136" s="4"/>
      <c r="J136" s="4"/>
      <c r="K136" s="4"/>
      <c r="L136" s="4"/>
      <c r="M136" s="4"/>
      <c r="N136" s="6" t="s">
        <v>41</v>
      </c>
      <c r="P136" t="str">
        <f t="shared" si="2"/>
        <v xml:space="preserve">  rmap_codec_config_reg : t_comm_rmap_codec_config_wr_reg;</v>
      </c>
    </row>
    <row r="137" spans="2:16" x14ac:dyDescent="0.3">
      <c r="B137" s="32" t="str">
        <f>$F132</f>
        <v>t_windowing_write_registers</v>
      </c>
      <c r="E137" s="4" t="s">
        <v>49</v>
      </c>
      <c r="F137" s="5" t="str">
        <f>'AVS COMM Registers TABLE'!D50</f>
        <v>data_packet_config_1_reg</v>
      </c>
      <c r="G137" s="6" t="s">
        <v>48</v>
      </c>
      <c r="H137" s="6" t="str">
        <f>F74</f>
        <v>t_comm_data_packet_config_1_wr_reg</v>
      </c>
      <c r="I137" s="4"/>
      <c r="J137" s="4"/>
      <c r="K137" s="4"/>
      <c r="L137" s="4"/>
      <c r="M137" s="4"/>
      <c r="N137" s="6" t="s">
        <v>41</v>
      </c>
      <c r="P137" t="str">
        <f t="shared" si="2"/>
        <v xml:space="preserve">  data_packet_config_1_reg : t_comm_data_packet_config_1_wr_reg;</v>
      </c>
    </row>
    <row r="138" spans="2:16" x14ac:dyDescent="0.3">
      <c r="B138" s="32" t="str">
        <f>$F132</f>
        <v>t_windowing_write_registers</v>
      </c>
      <c r="E138" s="4" t="s">
        <v>49</v>
      </c>
      <c r="F138" s="5" t="str">
        <f>'AVS COMM Registers TABLE'!D52</f>
        <v>data_packet_config_2_reg</v>
      </c>
      <c r="G138" s="6" t="s">
        <v>48</v>
      </c>
      <c r="H138" s="6" t="str">
        <f>F79</f>
        <v>t_comm_data_packet_config_2_wr_reg</v>
      </c>
      <c r="I138" s="4"/>
      <c r="J138" s="4"/>
      <c r="K138" s="4"/>
      <c r="L138" s="4"/>
      <c r="M138" s="4"/>
      <c r="N138" s="6" t="s">
        <v>41</v>
      </c>
      <c r="P138" t="str">
        <f t="shared" si="2"/>
        <v xml:space="preserve">  data_packet_config_2_reg : t_comm_data_packet_config_2_wr_reg;</v>
      </c>
    </row>
    <row r="139" spans="2:16" x14ac:dyDescent="0.3">
      <c r="B139" s="32" t="str">
        <f>$F132</f>
        <v>t_windowing_write_registers</v>
      </c>
      <c r="E139" s="4" t="s">
        <v>49</v>
      </c>
      <c r="F139" s="5" t="str">
        <f>'AVS COMM Registers TABLE'!D54</f>
        <v>data_packet_config_3_reg</v>
      </c>
      <c r="G139" s="6" t="s">
        <v>48</v>
      </c>
      <c r="H139" s="6" t="str">
        <f>F84</f>
        <v>t_comm_data_packet_config_3_wr_reg</v>
      </c>
      <c r="I139" s="4"/>
      <c r="J139" s="4"/>
      <c r="K139" s="4"/>
      <c r="L139" s="4"/>
      <c r="M139" s="4"/>
      <c r="N139" s="6" t="s">
        <v>41</v>
      </c>
      <c r="P139" t="str">
        <f t="shared" si="2"/>
        <v xml:space="preserve">  data_packet_config_3_reg : t_comm_data_packet_config_3_wr_reg;</v>
      </c>
    </row>
    <row r="140" spans="2:16" x14ac:dyDescent="0.3">
      <c r="B140" s="32" t="str">
        <f>$F132</f>
        <v>t_windowing_write_registers</v>
      </c>
      <c r="E140" s="4" t="s">
        <v>49</v>
      </c>
      <c r="F140" s="5" t="str">
        <f>'AVS COMM Registers TABLE'!D56</f>
        <v>data_packet_config_4_reg</v>
      </c>
      <c r="G140" s="6" t="s">
        <v>48</v>
      </c>
      <c r="H140" s="6" t="str">
        <f>F88</f>
        <v>t_comm_data_packet_config_4_wr_reg</v>
      </c>
      <c r="I140" s="4"/>
      <c r="J140" s="4"/>
      <c r="K140" s="4"/>
      <c r="L140" s="4"/>
      <c r="M140" s="4"/>
      <c r="N140" s="6" t="s">
        <v>41</v>
      </c>
      <c r="P140" t="str">
        <f t="shared" si="2"/>
        <v xml:space="preserve">  data_packet_config_4_reg : t_comm_data_packet_config_4_wr_reg;</v>
      </c>
    </row>
    <row r="141" spans="2:16" x14ac:dyDescent="0.3">
      <c r="B141" s="32" t="str">
        <f>$F132</f>
        <v>t_windowing_write_registers</v>
      </c>
      <c r="E141" s="4" t="s">
        <v>49</v>
      </c>
      <c r="F141" s="5" t="str">
        <f>'AVS COMM Registers TABLE'!D63</f>
        <v>data_packet_pixel_delay_1_reg</v>
      </c>
      <c r="G141" s="6" t="s">
        <v>48</v>
      </c>
      <c r="H141" s="6" t="str">
        <f>F103</f>
        <v>t_comm_data_packet_pixel_delay_1_wr_reg</v>
      </c>
      <c r="I141" s="4"/>
      <c r="J141" s="4"/>
      <c r="K141" s="4"/>
      <c r="L141" s="4"/>
      <c r="M141" s="4"/>
      <c r="N141" s="6" t="s">
        <v>41</v>
      </c>
      <c r="P141" t="str">
        <f t="shared" si="2"/>
        <v xml:space="preserve">  data_packet_pixel_delay_1_reg : t_comm_data_packet_pixel_delay_1_wr_reg;</v>
      </c>
    </row>
    <row r="142" spans="2:16" x14ac:dyDescent="0.3">
      <c r="B142" s="32" t="str">
        <f>$F132</f>
        <v>t_windowing_write_registers</v>
      </c>
      <c r="E142" s="4" t="s">
        <v>49</v>
      </c>
      <c r="F142" s="5" t="str">
        <f>'AVS COMM Registers TABLE'!D65</f>
        <v>data_packet_pixel_delay_2_reg</v>
      </c>
      <c r="G142" s="6" t="s">
        <v>48</v>
      </c>
      <c r="H142" s="6" t="str">
        <f>F107</f>
        <v>t_comm_data_packet_pixel_delay_2_wr_reg</v>
      </c>
      <c r="I142" s="4"/>
      <c r="J142" s="4"/>
      <c r="K142" s="4"/>
      <c r="L142" s="4"/>
      <c r="M142" s="4"/>
      <c r="N142" s="6" t="s">
        <v>41</v>
      </c>
      <c r="P142" t="str">
        <f t="shared" si="2"/>
        <v xml:space="preserve">  data_packet_pixel_delay_2_reg : t_comm_data_packet_pixel_delay_2_wr_reg;</v>
      </c>
    </row>
    <row r="143" spans="2:16" x14ac:dyDescent="0.3">
      <c r="B143" s="32" t="str">
        <f>$F132</f>
        <v>t_windowing_write_registers</v>
      </c>
      <c r="E143" s="4" t="s">
        <v>49</v>
      </c>
      <c r="F143" s="5" t="str">
        <f>'AVS COMM Registers TABLE'!D67</f>
        <v>data_packet_pixel_delay_3_reg</v>
      </c>
      <c r="G143" s="6" t="s">
        <v>48</v>
      </c>
      <c r="H143" s="6" t="str">
        <f>F111</f>
        <v>t_comm_data_packet_pixel_delay_3_wr_reg</v>
      </c>
      <c r="I143" s="4"/>
      <c r="J143" s="4"/>
      <c r="K143" s="4"/>
      <c r="L143" s="4"/>
      <c r="M143" s="4"/>
      <c r="N143" s="6" t="s">
        <v>41</v>
      </c>
      <c r="P143" t="str">
        <f t="shared" si="2"/>
        <v xml:space="preserve">  data_packet_pixel_delay_3_reg : t_comm_data_packet_pixel_delay_3_wr_reg;</v>
      </c>
    </row>
    <row r="144" spans="2:16" x14ac:dyDescent="0.3">
      <c r="B144" s="32" t="str">
        <f>$F132</f>
        <v>t_windowing_write_registers</v>
      </c>
      <c r="E144" s="4" t="s">
        <v>49</v>
      </c>
      <c r="F144" s="5" t="str">
        <f>'AVS COMM Registers TABLE'!D69</f>
        <v>comm_irq_control_reg</v>
      </c>
      <c r="G144" s="6" t="s">
        <v>48</v>
      </c>
      <c r="H144" s="6" t="str">
        <f>F115</f>
        <v>t_comm_comm_irq_control_wr_reg</v>
      </c>
      <c r="I144" s="4"/>
      <c r="J144" s="4"/>
      <c r="K144" s="4"/>
      <c r="L144" s="4"/>
      <c r="M144" s="4"/>
      <c r="N144" s="6" t="s">
        <v>41</v>
      </c>
      <c r="P144" t="str">
        <f t="shared" si="2"/>
        <v xml:space="preserve">  comm_irq_control_reg : t_comm_comm_irq_control_wr_reg;</v>
      </c>
    </row>
    <row r="145" spans="2:16" x14ac:dyDescent="0.3">
      <c r="B145" s="32" t="str">
        <f>$F132</f>
        <v>t_windowing_write_registers</v>
      </c>
      <c r="E145" s="4" t="s">
        <v>49</v>
      </c>
      <c r="F145" s="5" t="str">
        <f>'AVS COMM Registers TABLE'!D80</f>
        <v>comm_irq_flags_clear_reg</v>
      </c>
      <c r="G145" s="6" t="s">
        <v>48</v>
      </c>
      <c r="H145" s="6" t="str">
        <f>F127</f>
        <v>t_comm_comm_irq_flags_clear_wr_reg</v>
      </c>
      <c r="I145" s="4"/>
      <c r="J145" s="4"/>
      <c r="K145" s="4"/>
      <c r="L145" s="4"/>
      <c r="M145" s="4"/>
      <c r="N145" s="6" t="s">
        <v>41</v>
      </c>
      <c r="P145" t="str">
        <f t="shared" si="2"/>
        <v xml:space="preserve">  comm_irq_flags_clear_reg : t_comm_comm_irq_flags_clear_wr_reg;</v>
      </c>
    </row>
    <row r="146" spans="2:16" x14ac:dyDescent="0.3">
      <c r="E146" s="2" t="s">
        <v>47</v>
      </c>
      <c r="F146" s="3" t="str">
        <f>F132</f>
        <v>t_windowing_write_registers</v>
      </c>
      <c r="G146" s="2" t="s">
        <v>41</v>
      </c>
      <c r="H146" s="4"/>
      <c r="I146" s="4"/>
      <c r="J146" s="4"/>
      <c r="K146" s="4"/>
      <c r="L146" s="4"/>
      <c r="M146" s="4"/>
      <c r="N146" s="4"/>
      <c r="P146" t="str">
        <f t="shared" si="2"/>
        <v>end record t_windowing_write_registers;</v>
      </c>
    </row>
    <row r="147" spans="2:16" x14ac:dyDescent="0.3">
      <c r="P147" t="str">
        <f t="shared" si="2"/>
        <v/>
      </c>
    </row>
    <row r="148" spans="2:16" x14ac:dyDescent="0.3">
      <c r="E148" s="2" t="s">
        <v>45</v>
      </c>
      <c r="F148" s="3" t="s">
        <v>249</v>
      </c>
      <c r="G148" s="2" t="s">
        <v>46</v>
      </c>
      <c r="H148" s="4"/>
      <c r="I148" s="4"/>
      <c r="J148" s="4"/>
      <c r="K148" s="4"/>
      <c r="L148" s="4"/>
      <c r="M148" s="4"/>
      <c r="N148" s="4"/>
      <c r="P148" t="str">
        <f t="shared" si="2"/>
        <v>type t_windowing_read_registers is record</v>
      </c>
    </row>
    <row r="149" spans="2:16" x14ac:dyDescent="0.3">
      <c r="B149" s="32" t="str">
        <f>$F148</f>
        <v>t_windowing_read_registers</v>
      </c>
      <c r="E149" s="4" t="s">
        <v>49</v>
      </c>
      <c r="F149" s="5" t="str">
        <f>'AVS COMM Registers TABLE'!D3</f>
        <v>spw_link_config_status_reg</v>
      </c>
      <c r="G149" s="6" t="s">
        <v>48</v>
      </c>
      <c r="H149" s="6" t="str">
        <f>F13</f>
        <v>t_comm_spw_link_config_status_rd_reg</v>
      </c>
      <c r="I149" s="4"/>
      <c r="J149" s="4"/>
      <c r="K149" s="4"/>
      <c r="L149" s="4"/>
      <c r="M149" s="4"/>
      <c r="N149" s="6" t="s">
        <v>41</v>
      </c>
      <c r="P149" t="str">
        <f t="shared" si="2"/>
        <v xml:space="preserve">  spw_link_config_status_reg : t_comm_spw_link_config_status_rd_reg;</v>
      </c>
    </row>
    <row r="150" spans="2:16" x14ac:dyDescent="0.3">
      <c r="B150" s="32" t="str">
        <f>$F148</f>
        <v>t_windowing_read_registers</v>
      </c>
      <c r="E150" s="4" t="s">
        <v>49</v>
      </c>
      <c r="F150" s="5" t="str">
        <f>'AVS COMM Registers TABLE'!D17</f>
        <v>spw_timecode_reg</v>
      </c>
      <c r="G150" s="6" t="s">
        <v>48</v>
      </c>
      <c r="H150" s="6" t="str">
        <f>F27</f>
        <v>t_comm_spw_timecode_rd_reg</v>
      </c>
      <c r="I150" s="4"/>
      <c r="J150" s="4"/>
      <c r="K150" s="4"/>
      <c r="L150" s="4"/>
      <c r="M150" s="4"/>
      <c r="N150" s="6" t="s">
        <v>41</v>
      </c>
      <c r="P150" t="str">
        <f t="shared" si="2"/>
        <v xml:space="preserve">  spw_timecode_reg : t_comm_spw_timecode_rd_reg;</v>
      </c>
    </row>
    <row r="151" spans="2:16" x14ac:dyDescent="0.3">
      <c r="B151" s="32" t="str">
        <f>$F148</f>
        <v>t_windowing_read_registers</v>
      </c>
      <c r="E151" s="4" t="s">
        <v>49</v>
      </c>
      <c r="F151" s="5" t="str">
        <f>'AVS COMM Registers TABLE'!D26</f>
        <v>fee_windowing_buffers_status_reg</v>
      </c>
      <c r="G151" s="6" t="s">
        <v>48</v>
      </c>
      <c r="H151" s="6" t="str">
        <f>F39</f>
        <v>t_comm_fee_windowing_buffers_status_rd_reg</v>
      </c>
      <c r="I151" s="4"/>
      <c r="J151" s="4"/>
      <c r="K151" s="4"/>
      <c r="L151" s="4"/>
      <c r="M151" s="4"/>
      <c r="N151" s="6" t="s">
        <v>41</v>
      </c>
      <c r="P151" t="str">
        <f t="shared" si="2"/>
        <v xml:space="preserve">  fee_windowing_buffers_status_reg : t_comm_fee_windowing_buffers_status_rd_reg;</v>
      </c>
    </row>
    <row r="152" spans="2:16" x14ac:dyDescent="0.3">
      <c r="B152" s="32" t="str">
        <f>$F148</f>
        <v>t_windowing_read_registers</v>
      </c>
      <c r="E152" s="4" t="s">
        <v>49</v>
      </c>
      <c r="F152" s="5" t="str">
        <f>'AVS COMM Registers TABLE'!D32</f>
        <v>rmap_codec_status_reg</v>
      </c>
      <c r="G152" s="6" t="s">
        <v>48</v>
      </c>
      <c r="H152" s="6" t="str">
        <f>F49</f>
        <v>t_comm_rmap_codec_status_rd_reg</v>
      </c>
      <c r="I152" s="4"/>
      <c r="J152" s="4"/>
      <c r="K152" s="4"/>
      <c r="L152" s="4"/>
      <c r="M152" s="4"/>
      <c r="N152" s="6" t="s">
        <v>41</v>
      </c>
      <c r="P152" t="str">
        <f t="shared" si="2"/>
        <v xml:space="preserve">  rmap_codec_status_reg : t_comm_rmap_codec_status_rd_reg;</v>
      </c>
    </row>
    <row r="153" spans="2:16" x14ac:dyDescent="0.3">
      <c r="B153" s="32" t="str">
        <f>$F148</f>
        <v>t_windowing_read_registers</v>
      </c>
      <c r="E153" s="4" t="s">
        <v>49</v>
      </c>
      <c r="F153" s="5" t="str">
        <f>'AVS COMM Registers TABLE'!D48</f>
        <v>rmap_last_write_addr_reg</v>
      </c>
      <c r="G153" s="6" t="s">
        <v>48</v>
      </c>
      <c r="H153" s="6" t="str">
        <f>F66</f>
        <v>t_comm_rmap_last_write_addr_rd_reg</v>
      </c>
      <c r="I153" s="4"/>
      <c r="J153" s="4"/>
      <c r="K153" s="4"/>
      <c r="L153" s="4"/>
      <c r="M153" s="4"/>
      <c r="N153" s="6" t="s">
        <v>41</v>
      </c>
      <c r="P153" t="str">
        <f t="shared" si="2"/>
        <v xml:space="preserve">  rmap_last_write_addr_reg : t_comm_rmap_last_write_addr_rd_reg;</v>
      </c>
    </row>
    <row r="154" spans="2:16" x14ac:dyDescent="0.3">
      <c r="B154" s="32" t="str">
        <f>$F148</f>
        <v>t_windowing_read_registers</v>
      </c>
      <c r="E154" s="4" t="s">
        <v>49</v>
      </c>
      <c r="F154" s="5" t="str">
        <f>'AVS COMM Registers TABLE'!D49</f>
        <v>rmap_last_read_addr_reg</v>
      </c>
      <c r="G154" s="6" t="s">
        <v>48</v>
      </c>
      <c r="H154" s="6" t="str">
        <f>F70</f>
        <v>t_comm_rmap_last_read_addr_rd_reg</v>
      </c>
      <c r="I154" s="4"/>
      <c r="J154" s="4"/>
      <c r="K154" s="4"/>
      <c r="L154" s="4"/>
      <c r="M154" s="4"/>
      <c r="N154" s="6" t="s">
        <v>41</v>
      </c>
      <c r="P154" t="str">
        <f t="shared" si="2"/>
        <v xml:space="preserve">  rmap_last_read_addr_reg : t_comm_rmap_last_read_addr_rd_reg;</v>
      </c>
    </row>
    <row r="155" spans="2:16" x14ac:dyDescent="0.3">
      <c r="B155" s="32" t="str">
        <f>$F148</f>
        <v>t_windowing_read_registers</v>
      </c>
      <c r="E155" s="4" t="s">
        <v>49</v>
      </c>
      <c r="F155" s="5" t="str">
        <f>'AVS COMM Registers TABLE'!D59</f>
        <v>data_packet_header_1_reg</v>
      </c>
      <c r="G155" s="6" t="s">
        <v>48</v>
      </c>
      <c r="H155" s="6" t="str">
        <f>F93</f>
        <v>t_comm_data_packet_header_1_rd_reg</v>
      </c>
      <c r="I155" s="4"/>
      <c r="J155" s="4"/>
      <c r="K155" s="4"/>
      <c r="L155" s="4"/>
      <c r="M155" s="4"/>
      <c r="N155" s="6" t="s">
        <v>41</v>
      </c>
      <c r="P155" t="str">
        <f t="shared" si="2"/>
        <v xml:space="preserve">  data_packet_header_1_reg : t_comm_data_packet_header_1_rd_reg;</v>
      </c>
    </row>
    <row r="156" spans="2:16" x14ac:dyDescent="0.3">
      <c r="B156" s="32" t="str">
        <f>$F148</f>
        <v>t_windowing_read_registers</v>
      </c>
      <c r="E156" s="4" t="s">
        <v>49</v>
      </c>
      <c r="F156" s="5" t="str">
        <f>'AVS COMM Registers TABLE'!D61</f>
        <v>data_packet_header_2_reg</v>
      </c>
      <c r="G156" s="6" t="s">
        <v>48</v>
      </c>
      <c r="H156" s="6" t="str">
        <f>F98</f>
        <v>t_comm_data_packet_header_2_rd_reg</v>
      </c>
      <c r="I156" s="4"/>
      <c r="J156" s="4"/>
      <c r="K156" s="4"/>
      <c r="L156" s="4"/>
      <c r="M156" s="4"/>
      <c r="N156" s="6" t="s">
        <v>41</v>
      </c>
      <c r="P156" t="str">
        <f t="shared" si="2"/>
        <v xml:space="preserve">  data_packet_header_2_reg : t_comm_data_packet_header_2_rd_reg;</v>
      </c>
    </row>
    <row r="157" spans="2:16" x14ac:dyDescent="0.3">
      <c r="B157" s="32" t="str">
        <f>$F148</f>
        <v>t_windowing_read_registers</v>
      </c>
      <c r="E157" s="4" t="s">
        <v>49</v>
      </c>
      <c r="F157" s="5" t="str">
        <f>'AVS COMM Registers TABLE'!D76</f>
        <v>comm_irq_flags_reg</v>
      </c>
      <c r="G157" s="6" t="s">
        <v>48</v>
      </c>
      <c r="H157" s="6" t="str">
        <f>F122</f>
        <v>t_comm_comm_irq_flags_rd_reg</v>
      </c>
      <c r="I157" s="4"/>
      <c r="J157" s="4"/>
      <c r="K157" s="4"/>
      <c r="L157" s="4"/>
      <c r="M157" s="4"/>
      <c r="N157" s="6" t="s">
        <v>41</v>
      </c>
      <c r="P157" t="str">
        <f t="shared" si="2"/>
        <v xml:space="preserve">  comm_irq_flags_reg : t_comm_comm_irq_flags_rd_reg;</v>
      </c>
    </row>
    <row r="158" spans="2:16" x14ac:dyDescent="0.3">
      <c r="E158" s="2" t="s">
        <v>47</v>
      </c>
      <c r="F158" s="3" t="str">
        <f>F148</f>
        <v>t_windowing_read_registers</v>
      </c>
      <c r="G158" s="2" t="s">
        <v>41</v>
      </c>
      <c r="H158" s="4"/>
      <c r="I158" s="4"/>
      <c r="J158" s="4"/>
      <c r="K158" s="4"/>
      <c r="L158" s="4"/>
      <c r="M158" s="4"/>
      <c r="N158" s="4"/>
      <c r="P158" t="str">
        <f t="shared" si="2"/>
        <v>end record t_windowing_read_registers;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62"/>
  <sheetViews>
    <sheetView workbookViewId="0"/>
  </sheetViews>
  <sheetFormatPr defaultRowHeight="14.4" x14ac:dyDescent="0.3"/>
  <cols>
    <col min="2" max="2" width="27.5546875" bestFit="1" customWidth="1"/>
    <col min="3" max="3" width="45.109375" bestFit="1" customWidth="1"/>
    <col min="4" max="4" width="36.109375" bestFit="1" customWidth="1"/>
    <col min="5" max="5" width="38" bestFit="1" customWidth="1"/>
  </cols>
  <sheetData>
    <row r="2" spans="2:5" x14ac:dyDescent="0.3">
      <c r="B2" s="33" t="s">
        <v>163</v>
      </c>
      <c r="C2" s="33" t="s">
        <v>163</v>
      </c>
      <c r="D2" s="33" t="s">
        <v>164</v>
      </c>
      <c r="E2" s="33" t="s">
        <v>162</v>
      </c>
    </row>
    <row r="3" spans="2:5" x14ac:dyDescent="0.3">
      <c r="B3" t="str">
        <f>INDEX('Register VHDL Types'!$B$6:$B$158,MATCH('Register VHDL Types TABLE'!D3,'Register VHDL Types'!$F$6:$F$158,0))</f>
        <v>t_windowing_write_registers</v>
      </c>
      <c r="C3" t="str">
        <f>INDEX('Register VHDL Types'!$B$6:$B$158,MATCH(E3,'Register VHDL Types'!$F$6:$F$158,0))</f>
        <v>t_comm_spw_link_config_status_wr_reg</v>
      </c>
      <c r="D3" t="str">
        <f>INDEX('Register VHDL Types'!$F$132:$F$158,MATCH('Register VHDL Types TABLE'!C3,'Register VHDL Types'!$H$132:$H$158,0))</f>
        <v>spw_link_config_status_reg</v>
      </c>
      <c r="E3" t="str">
        <f>'AVS COMM Registers TABLE'!E3</f>
        <v>spw_lnkcfg_disconnect</v>
      </c>
    </row>
    <row r="4" spans="2:5" x14ac:dyDescent="0.3">
      <c r="B4" t="str">
        <f>INDEX('Register VHDL Types'!$B$6:$B$158,MATCH('Register VHDL Types TABLE'!D4,'Register VHDL Types'!$F$6:$F$158,0))</f>
        <v>t_windowing_write_registers</v>
      </c>
      <c r="C4" t="str">
        <f>INDEX('Register VHDL Types'!$B$6:$B$158,MATCH(E4,'Register VHDL Types'!$F$6:$F$158,0))</f>
        <v>t_comm_spw_link_config_status_wr_reg</v>
      </c>
      <c r="D4" t="str">
        <f>INDEX('Register VHDL Types'!$F$132:$F$158,MATCH('Register VHDL Types TABLE'!C4,'Register VHDL Types'!$H$132:$H$158,0))</f>
        <v>spw_link_config_status_reg</v>
      </c>
      <c r="E4" t="str">
        <f>'AVS COMM Registers TABLE'!E4</f>
        <v>spw_lnkcfg_linkstart</v>
      </c>
    </row>
    <row r="5" spans="2:5" x14ac:dyDescent="0.3">
      <c r="B5" t="str">
        <f>INDEX('Register VHDL Types'!$B$6:$B$158,MATCH('Register VHDL Types TABLE'!D5,'Register VHDL Types'!$F$6:$F$158,0))</f>
        <v>t_windowing_write_registers</v>
      </c>
      <c r="C5" t="str">
        <f>INDEX('Register VHDL Types'!$B$6:$B$158,MATCH(E5,'Register VHDL Types'!$F$6:$F$158,0))</f>
        <v>t_comm_spw_link_config_status_wr_reg</v>
      </c>
      <c r="D5" t="str">
        <f>INDEX('Register VHDL Types'!$F$132:$F$158,MATCH('Register VHDL Types TABLE'!C5,'Register VHDL Types'!$H$132:$H$158,0))</f>
        <v>spw_link_config_status_reg</v>
      </c>
      <c r="E5" t="str">
        <f>'AVS COMM Registers TABLE'!E5</f>
        <v>spw_lnkcfg_autostart</v>
      </c>
    </row>
    <row r="6" spans="2:5" x14ac:dyDescent="0.3">
      <c r="B6" t="str">
        <f>INDEX('Register VHDL Types'!$B$6:$B$158,MATCH('Register VHDL Types TABLE'!D6,'Register VHDL Types'!$F$6:$F$158,0))</f>
        <v>t_windowing_write_registers</v>
      </c>
      <c r="C6" t="str">
        <f>INDEX('Register VHDL Types'!$B$6:$B$158,MATCH(E6,'Register VHDL Types'!$F$6:$F$158,0))</f>
        <v>t_comm_spw_link_config_status_rd_reg</v>
      </c>
      <c r="D6" t="str">
        <f>INDEX('Register VHDL Types'!$F$132:$F$158,MATCH('Register VHDL Types TABLE'!C6,'Register VHDL Types'!$H$132:$H$158,0))</f>
        <v>spw_link_config_status_reg</v>
      </c>
      <c r="E6" t="str">
        <f>'AVS COMM Registers TABLE'!E7</f>
        <v>spw_link_running</v>
      </c>
    </row>
    <row r="7" spans="2:5" x14ac:dyDescent="0.3">
      <c r="B7" t="str">
        <f>INDEX('Register VHDL Types'!$B$6:$B$158,MATCH('Register VHDL Types TABLE'!D7,'Register VHDL Types'!$F$6:$F$158,0))</f>
        <v>t_windowing_write_registers</v>
      </c>
      <c r="C7" t="str">
        <f>INDEX('Register VHDL Types'!$B$6:$B$158,MATCH(E7,'Register VHDL Types'!$F$6:$F$158,0))</f>
        <v>t_comm_spw_link_config_status_rd_reg</v>
      </c>
      <c r="D7" t="str">
        <f>INDEX('Register VHDL Types'!$F$132:$F$158,MATCH('Register VHDL Types TABLE'!C7,'Register VHDL Types'!$H$132:$H$158,0))</f>
        <v>spw_link_config_status_reg</v>
      </c>
      <c r="E7" t="str">
        <f>'AVS COMM Registers TABLE'!E8</f>
        <v>spw_link_connecting</v>
      </c>
    </row>
    <row r="8" spans="2:5" x14ac:dyDescent="0.3">
      <c r="B8" t="str">
        <f>INDEX('Register VHDL Types'!$B$6:$B$158,MATCH('Register VHDL Types TABLE'!D8,'Register VHDL Types'!$F$6:$F$158,0))</f>
        <v>t_windowing_write_registers</v>
      </c>
      <c r="C8" t="str">
        <f>INDEX('Register VHDL Types'!$B$6:$B$158,MATCH(E8,'Register VHDL Types'!$F$6:$F$158,0))</f>
        <v>t_comm_spw_link_config_status_rd_reg</v>
      </c>
      <c r="D8" t="str">
        <f>INDEX('Register VHDL Types'!$F$132:$F$158,MATCH('Register VHDL Types TABLE'!C8,'Register VHDL Types'!$H$132:$H$158,0))</f>
        <v>spw_link_config_status_reg</v>
      </c>
      <c r="E8" t="str">
        <f>'AVS COMM Registers TABLE'!E9</f>
        <v>spw_link_started</v>
      </c>
    </row>
    <row r="9" spans="2:5" x14ac:dyDescent="0.3">
      <c r="B9" t="str">
        <f>INDEX('Register VHDL Types'!$B$6:$B$158,MATCH('Register VHDL Types TABLE'!D9,'Register VHDL Types'!$F$6:$F$158,0))</f>
        <v>t_windowing_write_registers</v>
      </c>
      <c r="C9" t="str">
        <f>INDEX('Register VHDL Types'!$B$6:$B$158,MATCH(E9,'Register VHDL Types'!$F$6:$F$158,0))</f>
        <v>t_comm_spw_link_config_status_rd_reg</v>
      </c>
      <c r="D9" t="str">
        <f>INDEX('Register VHDL Types'!$F$132:$F$158,MATCH('Register VHDL Types TABLE'!C9,'Register VHDL Types'!$H$132:$H$158,0))</f>
        <v>spw_link_config_status_reg</v>
      </c>
      <c r="E9" t="str">
        <f>'AVS COMM Registers TABLE'!E11</f>
        <v>spw_err_disconnect</v>
      </c>
    </row>
    <row r="10" spans="2:5" x14ac:dyDescent="0.3">
      <c r="B10" t="str">
        <f>INDEX('Register VHDL Types'!$B$6:$B$158,MATCH('Register VHDL Types TABLE'!D10,'Register VHDL Types'!$F$6:$F$158,0))</f>
        <v>t_windowing_write_registers</v>
      </c>
      <c r="C10" t="str">
        <f>INDEX('Register VHDL Types'!$B$6:$B$158,MATCH(E10,'Register VHDL Types'!$F$6:$F$158,0))</f>
        <v>t_comm_spw_link_config_status_rd_reg</v>
      </c>
      <c r="D10" t="str">
        <f>INDEX('Register VHDL Types'!$F$132:$F$158,MATCH('Register VHDL Types TABLE'!C10,'Register VHDL Types'!$H$132:$H$158,0))</f>
        <v>spw_link_config_status_reg</v>
      </c>
      <c r="E10" t="str">
        <f>'AVS COMM Registers TABLE'!E12</f>
        <v>spw_err_parity</v>
      </c>
    </row>
    <row r="11" spans="2:5" x14ac:dyDescent="0.3">
      <c r="B11" t="str">
        <f>INDEX('Register VHDL Types'!$B$6:$B$158,MATCH('Register VHDL Types TABLE'!D11,'Register VHDL Types'!$F$6:$F$158,0))</f>
        <v>t_windowing_write_registers</v>
      </c>
      <c r="C11" t="str">
        <f>INDEX('Register VHDL Types'!$B$6:$B$158,MATCH(E11,'Register VHDL Types'!$F$6:$F$158,0))</f>
        <v>t_comm_spw_link_config_status_rd_reg</v>
      </c>
      <c r="D11" t="str">
        <f>INDEX('Register VHDL Types'!$F$132:$F$158,MATCH('Register VHDL Types TABLE'!C11,'Register VHDL Types'!$H$132:$H$158,0))</f>
        <v>spw_link_config_status_reg</v>
      </c>
      <c r="E11" t="str">
        <f>'AVS COMM Registers TABLE'!E13</f>
        <v>spw_err_escape</v>
      </c>
    </row>
    <row r="12" spans="2:5" x14ac:dyDescent="0.3">
      <c r="B12" t="str">
        <f>INDEX('Register VHDL Types'!$B$6:$B$158,MATCH('Register VHDL Types TABLE'!D12,'Register VHDL Types'!$F$6:$F$158,0))</f>
        <v>t_windowing_write_registers</v>
      </c>
      <c r="C12" t="str">
        <f>INDEX('Register VHDL Types'!$B$6:$B$158,MATCH(E12,'Register VHDL Types'!$F$6:$F$158,0))</f>
        <v>t_comm_spw_link_config_status_rd_reg</v>
      </c>
      <c r="D12" t="str">
        <f>INDEX('Register VHDL Types'!$F$132:$F$158,MATCH('Register VHDL Types TABLE'!C12,'Register VHDL Types'!$H$132:$H$158,0))</f>
        <v>spw_link_config_status_reg</v>
      </c>
      <c r="E12" t="str">
        <f>'AVS COMM Registers TABLE'!E14</f>
        <v>spw_err_credit</v>
      </c>
    </row>
    <row r="13" spans="2:5" x14ac:dyDescent="0.3">
      <c r="B13" t="str">
        <f>INDEX('Register VHDL Types'!$B$6:$B$158,MATCH('Register VHDL Types TABLE'!D13,'Register VHDL Types'!$F$6:$F$158,0))</f>
        <v>t_windowing_write_registers</v>
      </c>
      <c r="C13" t="str">
        <f>INDEX('Register VHDL Types'!$B$6:$B$158,MATCH(E13,'Register VHDL Types'!$F$6:$F$158,0))</f>
        <v>t_comm_spw_link_config_status_wr_reg</v>
      </c>
      <c r="D13" t="str">
        <f>INDEX('Register VHDL Types'!$F$132:$F$158,MATCH('Register VHDL Types TABLE'!C13,'Register VHDL Types'!$H$132:$H$158,0))</f>
        <v>spw_link_config_status_reg</v>
      </c>
      <c r="E13" t="str">
        <f>'AVS COMM Registers TABLE'!E16</f>
        <v>spw_lnkcfg_txdivcnt</v>
      </c>
    </row>
    <row r="14" spans="2:5" x14ac:dyDescent="0.3">
      <c r="B14" t="str">
        <f>INDEX('Register VHDL Types'!$B$6:$B$158,MATCH('Register VHDL Types TABLE'!D14,'Register VHDL Types'!$F$6:$F$158,0))</f>
        <v>t_windowing_write_registers</v>
      </c>
      <c r="C14" t="str">
        <f>INDEX('Register VHDL Types'!$B$6:$B$158,MATCH(E14,'Register VHDL Types'!$F$6:$F$158,0))</f>
        <v>t_comm_spw_timecode_rd_reg</v>
      </c>
      <c r="D14" t="str">
        <f>INDEX('Register VHDL Types'!$F$132:$F$158,MATCH('Register VHDL Types TABLE'!C14,'Register VHDL Types'!$H$132:$H$158,0))</f>
        <v>spw_timecode_reg</v>
      </c>
      <c r="E14" t="str">
        <f>'AVS COMM Registers TABLE'!E17</f>
        <v>timecode_time</v>
      </c>
    </row>
    <row r="15" spans="2:5" x14ac:dyDescent="0.3">
      <c r="B15" t="str">
        <f>INDEX('Register VHDL Types'!$B$6:$B$158,MATCH('Register VHDL Types TABLE'!D15,'Register VHDL Types'!$F$6:$F$158,0))</f>
        <v>t_windowing_write_registers</v>
      </c>
      <c r="C15" t="str">
        <f>INDEX('Register VHDL Types'!$B$6:$B$158,MATCH(E15,'Register VHDL Types'!$F$6:$F$158,0))</f>
        <v>t_comm_spw_timecode_rd_reg</v>
      </c>
      <c r="D15" t="str">
        <f>INDEX('Register VHDL Types'!$F$132:$F$158,MATCH('Register VHDL Types TABLE'!C15,'Register VHDL Types'!$H$132:$H$158,0))</f>
        <v>spw_timecode_reg</v>
      </c>
      <c r="E15" t="str">
        <f>'AVS COMM Registers TABLE'!E18</f>
        <v>timecode_control</v>
      </c>
    </row>
    <row r="16" spans="2:5" x14ac:dyDescent="0.3">
      <c r="B16" t="str">
        <f>INDEX('Register VHDL Types'!$B$6:$B$158,MATCH('Register VHDL Types TABLE'!D16,'Register VHDL Types'!$F$6:$F$158,0))</f>
        <v>t_windowing_write_registers</v>
      </c>
      <c r="C16" t="str">
        <f>INDEX('Register VHDL Types'!$B$6:$B$158,MATCH(E16,'Register VHDL Types'!$F$6:$F$158,0))</f>
        <v>t_comm_spw_timecode_wr_reg</v>
      </c>
      <c r="D16" t="str">
        <f>INDEX('Register VHDL Types'!$F$132:$F$158,MATCH('Register VHDL Types TABLE'!C16,'Register VHDL Types'!$H$132:$H$158,0))</f>
        <v>spw_timecode_reg</v>
      </c>
      <c r="E16" t="str">
        <f>'AVS COMM Registers TABLE'!E19</f>
        <v>timecode_clear</v>
      </c>
    </row>
    <row r="17" spans="2:5" x14ac:dyDescent="0.3">
      <c r="B17" t="str">
        <f>INDEX('Register VHDL Types'!$B$6:$B$158,MATCH('Register VHDL Types TABLE'!D17,'Register VHDL Types'!$F$6:$F$158,0))</f>
        <v>t_windowing_write_registers</v>
      </c>
      <c r="C17" t="str">
        <f>INDEX('Register VHDL Types'!$B$6:$B$158,MATCH(E17,'Register VHDL Types'!$F$6:$F$158,0))</f>
        <v>t_comm_fee_windowing_buffers_config_wr_reg</v>
      </c>
      <c r="D17" t="str">
        <f>INDEX('Register VHDL Types'!$F$132:$F$158,MATCH('Register VHDL Types TABLE'!C17,'Register VHDL Types'!$H$132:$H$158,0))</f>
        <v>fee_windowing_buffers_config_reg</v>
      </c>
      <c r="E17" t="str">
        <f>'AVS COMM Registers TABLE'!E21</f>
        <v>fee_machine_clear</v>
      </c>
    </row>
    <row r="18" spans="2:5" x14ac:dyDescent="0.3">
      <c r="B18" t="str">
        <f>INDEX('Register VHDL Types'!$B$6:$B$158,MATCH('Register VHDL Types TABLE'!D18,'Register VHDL Types'!$F$6:$F$158,0))</f>
        <v>t_windowing_write_registers</v>
      </c>
      <c r="C18" t="str">
        <f>INDEX('Register VHDL Types'!$B$6:$B$158,MATCH(E18,'Register VHDL Types'!$F$6:$F$158,0))</f>
        <v>t_comm_fee_windowing_buffers_config_wr_reg</v>
      </c>
      <c r="D18" t="str">
        <f>INDEX('Register VHDL Types'!$F$132:$F$158,MATCH('Register VHDL Types TABLE'!C18,'Register VHDL Types'!$H$132:$H$158,0))</f>
        <v>fee_windowing_buffers_config_reg</v>
      </c>
      <c r="E18" t="str">
        <f>'AVS COMM Registers TABLE'!E22</f>
        <v>fee_machine_stop</v>
      </c>
    </row>
    <row r="19" spans="2:5" x14ac:dyDescent="0.3">
      <c r="B19" t="str">
        <f>INDEX('Register VHDL Types'!$B$6:$B$158,MATCH('Register VHDL Types TABLE'!D19,'Register VHDL Types'!$F$6:$F$158,0))</f>
        <v>t_windowing_write_registers</v>
      </c>
      <c r="C19" t="str">
        <f>INDEX('Register VHDL Types'!$B$6:$B$158,MATCH(E19,'Register VHDL Types'!$F$6:$F$158,0))</f>
        <v>t_comm_fee_windowing_buffers_config_wr_reg</v>
      </c>
      <c r="D19" t="str">
        <f>INDEX('Register VHDL Types'!$F$132:$F$158,MATCH('Register VHDL Types TABLE'!C19,'Register VHDL Types'!$H$132:$H$158,0))</f>
        <v>fee_windowing_buffers_config_reg</v>
      </c>
      <c r="E19" t="str">
        <f>'AVS COMM Registers TABLE'!E23</f>
        <v>fee_machine_start</v>
      </c>
    </row>
    <row r="20" spans="2:5" x14ac:dyDescent="0.3">
      <c r="B20" t="str">
        <f>INDEX('Register VHDL Types'!$B$6:$B$158,MATCH('Register VHDL Types TABLE'!D20,'Register VHDL Types'!$F$6:$F$158,0))</f>
        <v>t_windowing_write_registers</v>
      </c>
      <c r="C20" t="str">
        <f>INDEX('Register VHDL Types'!$B$6:$B$158,MATCH(E20,'Register VHDL Types'!$F$6:$F$158,0))</f>
        <v>t_comm_fee_windowing_buffers_config_wr_reg</v>
      </c>
      <c r="D20" t="str">
        <f>INDEX('Register VHDL Types'!$F$132:$F$158,MATCH('Register VHDL Types TABLE'!C20,'Register VHDL Types'!$H$132:$H$158,0))</f>
        <v>fee_windowing_buffers_config_reg</v>
      </c>
      <c r="E20" t="str">
        <f>'AVS COMM Registers TABLE'!E24</f>
        <v>fee_masking_en</v>
      </c>
    </row>
    <row r="21" spans="2:5" x14ac:dyDescent="0.3">
      <c r="B21" t="str">
        <f>INDEX('Register VHDL Types'!$B$6:$B$158,MATCH('Register VHDL Types TABLE'!D21,'Register VHDL Types'!$F$6:$F$158,0))</f>
        <v>t_windowing_read_registers</v>
      </c>
      <c r="C21" t="str">
        <f>INDEX('Register VHDL Types'!$B$6:$B$158,MATCH(E21,'Register VHDL Types'!$F$6:$F$158,0))</f>
        <v>t_comm_fee_windowing_buffers_status_rd_reg</v>
      </c>
      <c r="D21" t="str">
        <f>INDEX('Register VHDL Types'!$F$132:$F$158,MATCH('Register VHDL Types TABLE'!C21,'Register VHDL Types'!$H$132:$H$158,0))</f>
        <v>fee_windowing_buffers_status_reg</v>
      </c>
      <c r="E21" t="str">
        <f>'AVS COMM Registers TABLE'!E26</f>
        <v>windowing_right_buffer_empty</v>
      </c>
    </row>
    <row r="22" spans="2:5" x14ac:dyDescent="0.3">
      <c r="B22" t="str">
        <f>INDEX('Register VHDL Types'!$B$6:$B$158,MATCH('Register VHDL Types TABLE'!D22,'Register VHDL Types'!$F$6:$F$158,0))</f>
        <v>t_windowing_read_registers</v>
      </c>
      <c r="C22" t="str">
        <f>INDEX('Register VHDL Types'!$B$6:$B$158,MATCH(E22,'Register VHDL Types'!$F$6:$F$158,0))</f>
        <v>t_comm_fee_windowing_buffers_status_rd_reg</v>
      </c>
      <c r="D22" t="str">
        <f>INDEX('Register VHDL Types'!$F$132:$F$158,MATCH('Register VHDL Types TABLE'!C22,'Register VHDL Types'!$H$132:$H$158,0))</f>
        <v>fee_windowing_buffers_status_reg</v>
      </c>
      <c r="E22" t="str">
        <f>'AVS COMM Registers TABLE'!E27</f>
        <v>windowing_left_buffer_empty</v>
      </c>
    </row>
    <row r="23" spans="2:5" x14ac:dyDescent="0.3">
      <c r="B23" t="str">
        <f>INDEX('Register VHDL Types'!$B$6:$B$158,MATCH('Register VHDL Types TABLE'!D23,'Register VHDL Types'!$F$6:$F$158,0))</f>
        <v>t_windowing_write_registers</v>
      </c>
      <c r="C23" t="str">
        <f>INDEX('Register VHDL Types'!$B$6:$B$158,MATCH(E23,'Register VHDL Types'!$F$6:$F$158,0))</f>
        <v>t_comm_rmap_codec_config_wr_reg</v>
      </c>
      <c r="D23" t="str">
        <f>INDEX('Register VHDL Types'!$F$132:$F$158,MATCH('Register VHDL Types TABLE'!C23,'Register VHDL Types'!$H$132:$H$158,0))</f>
        <v>rmap_codec_config_reg</v>
      </c>
      <c r="E23" t="str">
        <f>'AVS COMM Registers TABLE'!E29</f>
        <v>rmap_target_logical_addr</v>
      </c>
    </row>
    <row r="24" spans="2:5" x14ac:dyDescent="0.3">
      <c r="B24" t="str">
        <f>INDEX('Register VHDL Types'!$B$6:$B$158,MATCH('Register VHDL Types TABLE'!D24,'Register VHDL Types'!$F$6:$F$158,0))</f>
        <v>t_windowing_write_registers</v>
      </c>
      <c r="C24" t="str">
        <f>INDEX('Register VHDL Types'!$B$6:$B$158,MATCH(E24,'Register VHDL Types'!$F$6:$F$158,0))</f>
        <v>t_comm_rmap_codec_config_wr_reg</v>
      </c>
      <c r="D24" t="str">
        <f>INDEX('Register VHDL Types'!$F$132:$F$158,MATCH('Register VHDL Types TABLE'!C24,'Register VHDL Types'!$H$132:$H$158,0))</f>
        <v>rmap_codec_config_reg</v>
      </c>
      <c r="E24" t="str">
        <f>'AVS COMM Registers TABLE'!E30</f>
        <v>rmap_target_key</v>
      </c>
    </row>
    <row r="25" spans="2:5" x14ac:dyDescent="0.3">
      <c r="B25" t="str">
        <f>INDEX('Register VHDL Types'!$B$6:$B$158,MATCH('Register VHDL Types TABLE'!D25,'Register VHDL Types'!$F$6:$F$158,0))</f>
        <v>t_windowing_read_registers</v>
      </c>
      <c r="C25" t="str">
        <f>INDEX('Register VHDL Types'!$B$6:$B$158,MATCH(E25,'Register VHDL Types'!$F$6:$F$158,0))</f>
        <v>t_comm_rmap_codec_status_rd_reg</v>
      </c>
      <c r="D25" t="str">
        <f>INDEX('Register VHDL Types'!$F$132:$F$158,MATCH('Register VHDL Types TABLE'!C25,'Register VHDL Types'!$H$132:$H$158,0))</f>
        <v>rmap_codec_status_reg</v>
      </c>
      <c r="E25" t="str">
        <f>'AVS COMM Registers TABLE'!E32</f>
        <v>rmap_stat_command_received</v>
      </c>
    </row>
    <row r="26" spans="2:5" x14ac:dyDescent="0.3">
      <c r="B26" t="str">
        <f>INDEX('Register VHDL Types'!$B$6:$B$158,MATCH('Register VHDL Types TABLE'!D26,'Register VHDL Types'!$F$6:$F$158,0))</f>
        <v>t_windowing_read_registers</v>
      </c>
      <c r="C26" t="str">
        <f>INDEX('Register VHDL Types'!$B$6:$B$158,MATCH(E26,'Register VHDL Types'!$F$6:$F$158,0))</f>
        <v>t_comm_rmap_codec_status_rd_reg</v>
      </c>
      <c r="D26" t="str">
        <f>INDEX('Register VHDL Types'!$F$132:$F$158,MATCH('Register VHDL Types TABLE'!C26,'Register VHDL Types'!$H$132:$H$158,0))</f>
        <v>rmap_codec_status_reg</v>
      </c>
      <c r="E26" t="str">
        <f>'AVS COMM Registers TABLE'!E33</f>
        <v>rmap_stat_write_requested</v>
      </c>
    </row>
    <row r="27" spans="2:5" x14ac:dyDescent="0.3">
      <c r="B27" t="str">
        <f>INDEX('Register VHDL Types'!$B$6:$B$158,MATCH('Register VHDL Types TABLE'!D27,'Register VHDL Types'!$F$6:$F$158,0))</f>
        <v>t_windowing_read_registers</v>
      </c>
      <c r="C27" t="str">
        <f>INDEX('Register VHDL Types'!$B$6:$B$158,MATCH(E27,'Register VHDL Types'!$F$6:$F$158,0))</f>
        <v>t_comm_rmap_codec_status_rd_reg</v>
      </c>
      <c r="D27" t="str">
        <f>INDEX('Register VHDL Types'!$F$132:$F$158,MATCH('Register VHDL Types TABLE'!C27,'Register VHDL Types'!$H$132:$H$158,0))</f>
        <v>rmap_codec_status_reg</v>
      </c>
      <c r="E27" t="str">
        <f>'AVS COMM Registers TABLE'!E34</f>
        <v>rmap_stat_write_authorized</v>
      </c>
    </row>
    <row r="28" spans="2:5" x14ac:dyDescent="0.3">
      <c r="B28" t="str">
        <f>INDEX('Register VHDL Types'!$B$6:$B$158,MATCH('Register VHDL Types TABLE'!D28,'Register VHDL Types'!$F$6:$F$158,0))</f>
        <v>t_windowing_read_registers</v>
      </c>
      <c r="C28" t="str">
        <f>INDEX('Register VHDL Types'!$B$6:$B$158,MATCH(E28,'Register VHDL Types'!$F$6:$F$158,0))</f>
        <v>t_comm_rmap_codec_status_rd_reg</v>
      </c>
      <c r="D28" t="str">
        <f>INDEX('Register VHDL Types'!$F$132:$F$158,MATCH('Register VHDL Types TABLE'!C28,'Register VHDL Types'!$H$132:$H$158,0))</f>
        <v>rmap_codec_status_reg</v>
      </c>
      <c r="E28" t="str">
        <f>'AVS COMM Registers TABLE'!E35</f>
        <v>rmap_stat_read_requested</v>
      </c>
    </row>
    <row r="29" spans="2:5" x14ac:dyDescent="0.3">
      <c r="B29" t="str">
        <f>INDEX('Register VHDL Types'!$B$6:$B$158,MATCH('Register VHDL Types TABLE'!D29,'Register VHDL Types'!$F$6:$F$158,0))</f>
        <v>t_windowing_read_registers</v>
      </c>
      <c r="C29" t="str">
        <f>INDEX('Register VHDL Types'!$B$6:$B$158,MATCH(E29,'Register VHDL Types'!$F$6:$F$158,0))</f>
        <v>t_comm_rmap_codec_status_rd_reg</v>
      </c>
      <c r="D29" t="str">
        <f>INDEX('Register VHDL Types'!$F$132:$F$158,MATCH('Register VHDL Types TABLE'!C29,'Register VHDL Types'!$H$132:$H$158,0))</f>
        <v>rmap_codec_status_reg</v>
      </c>
      <c r="E29" t="str">
        <f>'AVS COMM Registers TABLE'!E36</f>
        <v>rmap_stat_read_authorized</v>
      </c>
    </row>
    <row r="30" spans="2:5" x14ac:dyDescent="0.3">
      <c r="B30" t="str">
        <f>INDEX('Register VHDL Types'!$B$6:$B$158,MATCH('Register VHDL Types TABLE'!D30,'Register VHDL Types'!$F$6:$F$158,0))</f>
        <v>t_windowing_read_registers</v>
      </c>
      <c r="C30" t="str">
        <f>INDEX('Register VHDL Types'!$B$6:$B$158,MATCH(E30,'Register VHDL Types'!$F$6:$F$158,0))</f>
        <v>t_comm_rmap_codec_status_rd_reg</v>
      </c>
      <c r="D30" t="str">
        <f>INDEX('Register VHDL Types'!$F$132:$F$158,MATCH('Register VHDL Types TABLE'!C30,'Register VHDL Types'!$H$132:$H$158,0))</f>
        <v>rmap_codec_status_reg</v>
      </c>
      <c r="E30" t="str">
        <f>'AVS COMM Registers TABLE'!E37</f>
        <v>rmap_stat_reply_sended</v>
      </c>
    </row>
    <row r="31" spans="2:5" x14ac:dyDescent="0.3">
      <c r="B31" t="str">
        <f>INDEX('Register VHDL Types'!$B$6:$B$158,MATCH('Register VHDL Types TABLE'!D31,'Register VHDL Types'!$F$6:$F$158,0))</f>
        <v>t_windowing_read_registers</v>
      </c>
      <c r="C31" t="str">
        <f>INDEX('Register VHDL Types'!$B$6:$B$158,MATCH(E31,'Register VHDL Types'!$F$6:$F$158,0))</f>
        <v>t_comm_rmap_codec_status_rd_reg</v>
      </c>
      <c r="D31" t="str">
        <f>INDEX('Register VHDL Types'!$F$132:$F$158,MATCH('Register VHDL Types TABLE'!C31,'Register VHDL Types'!$H$132:$H$158,0))</f>
        <v>rmap_codec_status_reg</v>
      </c>
      <c r="E31" t="str">
        <f>'AVS COMM Registers TABLE'!E38</f>
        <v>rmap_stat_discarded_package</v>
      </c>
    </row>
    <row r="32" spans="2:5" x14ac:dyDescent="0.3">
      <c r="B32" t="str">
        <f>INDEX('Register VHDL Types'!$B$6:$B$158,MATCH('Register VHDL Types TABLE'!D32,'Register VHDL Types'!$F$6:$F$158,0))</f>
        <v>t_windowing_read_registers</v>
      </c>
      <c r="C32" t="str">
        <f>INDEX('Register VHDL Types'!$B$6:$B$158,MATCH(E32,'Register VHDL Types'!$F$6:$F$158,0))</f>
        <v>t_comm_rmap_codec_status_rd_reg</v>
      </c>
      <c r="D32" t="str">
        <f>INDEX('Register VHDL Types'!$F$132:$F$158,MATCH('Register VHDL Types TABLE'!C32,'Register VHDL Types'!$H$132:$H$158,0))</f>
        <v>rmap_codec_status_reg</v>
      </c>
      <c r="E32" t="str">
        <f>'AVS COMM Registers TABLE'!E40</f>
        <v>rmap_err_early_eop</v>
      </c>
    </row>
    <row r="33" spans="2:5" x14ac:dyDescent="0.3">
      <c r="B33" t="str">
        <f>INDEX('Register VHDL Types'!$B$6:$B$158,MATCH('Register VHDL Types TABLE'!D33,'Register VHDL Types'!$F$6:$F$158,0))</f>
        <v>t_windowing_read_registers</v>
      </c>
      <c r="C33" t="str">
        <f>INDEX('Register VHDL Types'!$B$6:$B$158,MATCH(E33,'Register VHDL Types'!$F$6:$F$158,0))</f>
        <v>t_comm_rmap_codec_status_rd_reg</v>
      </c>
      <c r="D33" t="str">
        <f>INDEX('Register VHDL Types'!$F$132:$F$158,MATCH('Register VHDL Types TABLE'!C33,'Register VHDL Types'!$H$132:$H$158,0))</f>
        <v>rmap_codec_status_reg</v>
      </c>
      <c r="E33" t="str">
        <f>'AVS COMM Registers TABLE'!E41</f>
        <v>rmap_err_eep</v>
      </c>
    </row>
    <row r="34" spans="2:5" x14ac:dyDescent="0.3">
      <c r="B34" t="str">
        <f>INDEX('Register VHDL Types'!$B$6:$B$158,MATCH('Register VHDL Types TABLE'!D34,'Register VHDL Types'!$F$6:$F$158,0))</f>
        <v>t_windowing_read_registers</v>
      </c>
      <c r="C34" t="str">
        <f>INDEX('Register VHDL Types'!$B$6:$B$158,MATCH(E34,'Register VHDL Types'!$F$6:$F$158,0))</f>
        <v>t_comm_rmap_codec_status_rd_reg</v>
      </c>
      <c r="D34" t="str">
        <f>INDEX('Register VHDL Types'!$F$132:$F$158,MATCH('Register VHDL Types TABLE'!C34,'Register VHDL Types'!$H$132:$H$158,0))</f>
        <v>rmap_codec_status_reg</v>
      </c>
      <c r="E34" t="str">
        <f>'AVS COMM Registers TABLE'!E42</f>
        <v>rmap_err_header_crc</v>
      </c>
    </row>
    <row r="35" spans="2:5" x14ac:dyDescent="0.3">
      <c r="B35" t="str">
        <f>INDEX('Register VHDL Types'!$B$6:$B$158,MATCH('Register VHDL Types TABLE'!D35,'Register VHDL Types'!$F$6:$F$158,0))</f>
        <v>t_windowing_read_registers</v>
      </c>
      <c r="C35" t="str">
        <f>INDEX('Register VHDL Types'!$B$6:$B$158,MATCH(E35,'Register VHDL Types'!$F$6:$F$158,0))</f>
        <v>t_comm_rmap_codec_status_rd_reg</v>
      </c>
      <c r="D35" t="str">
        <f>INDEX('Register VHDL Types'!$F$132:$F$158,MATCH('Register VHDL Types TABLE'!C35,'Register VHDL Types'!$H$132:$H$158,0))</f>
        <v>rmap_codec_status_reg</v>
      </c>
      <c r="E35" t="str">
        <f>'AVS COMM Registers TABLE'!E43</f>
        <v>rmap_err_unused_packet_type</v>
      </c>
    </row>
    <row r="36" spans="2:5" x14ac:dyDescent="0.3">
      <c r="B36" t="str">
        <f>INDEX('Register VHDL Types'!$B$6:$B$158,MATCH('Register VHDL Types TABLE'!D36,'Register VHDL Types'!$F$6:$F$158,0))</f>
        <v>t_windowing_read_registers</v>
      </c>
      <c r="C36" t="str">
        <f>INDEX('Register VHDL Types'!$B$6:$B$158,MATCH(E36,'Register VHDL Types'!$F$6:$F$158,0))</f>
        <v>t_comm_rmap_codec_status_rd_reg</v>
      </c>
      <c r="D36" t="str">
        <f>INDEX('Register VHDL Types'!$F$132:$F$158,MATCH('Register VHDL Types TABLE'!C36,'Register VHDL Types'!$H$132:$H$158,0))</f>
        <v>rmap_codec_status_reg</v>
      </c>
      <c r="E36" t="str">
        <f>'AVS COMM Registers TABLE'!E44</f>
        <v>rmap_err_invalid_command_code</v>
      </c>
    </row>
    <row r="37" spans="2:5" x14ac:dyDescent="0.3">
      <c r="B37" t="str">
        <f>INDEX('Register VHDL Types'!$B$6:$B$158,MATCH('Register VHDL Types TABLE'!D37,'Register VHDL Types'!$F$6:$F$158,0))</f>
        <v>t_windowing_read_registers</v>
      </c>
      <c r="C37" t="str">
        <f>INDEX('Register VHDL Types'!$B$6:$B$158,MATCH(E37,'Register VHDL Types'!$F$6:$F$158,0))</f>
        <v>t_comm_rmap_codec_status_rd_reg</v>
      </c>
      <c r="D37" t="str">
        <f>INDEX('Register VHDL Types'!$F$132:$F$158,MATCH('Register VHDL Types TABLE'!C37,'Register VHDL Types'!$H$132:$H$158,0))</f>
        <v>rmap_codec_status_reg</v>
      </c>
      <c r="E37" t="str">
        <f>'AVS COMM Registers TABLE'!E45</f>
        <v>rmap_err_too_much_data</v>
      </c>
    </row>
    <row r="38" spans="2:5" x14ac:dyDescent="0.3">
      <c r="B38" t="str">
        <f>INDEX('Register VHDL Types'!$B$6:$B$158,MATCH('Register VHDL Types TABLE'!D38,'Register VHDL Types'!$F$6:$F$158,0))</f>
        <v>t_windowing_read_registers</v>
      </c>
      <c r="C38" t="str">
        <f>INDEX('Register VHDL Types'!$B$6:$B$158,MATCH(E38,'Register VHDL Types'!$F$6:$F$158,0))</f>
        <v>t_comm_rmap_codec_status_rd_reg</v>
      </c>
      <c r="D38" t="str">
        <f>INDEX('Register VHDL Types'!$F$132:$F$158,MATCH('Register VHDL Types TABLE'!C38,'Register VHDL Types'!$H$132:$H$158,0))</f>
        <v>rmap_codec_status_reg</v>
      </c>
      <c r="E38" t="str">
        <f>'AVS COMM Registers TABLE'!E46</f>
        <v>rmap_err_invalid_data_crc</v>
      </c>
    </row>
    <row r="39" spans="2:5" x14ac:dyDescent="0.3">
      <c r="B39" t="str">
        <f>INDEX('Register VHDL Types'!$B$6:$B$158,MATCH('Register VHDL Types TABLE'!D39,'Register VHDL Types'!$F$6:$F$158,0))</f>
        <v>t_windowing_read_registers</v>
      </c>
      <c r="C39" t="str">
        <f>INDEX('Register VHDL Types'!$B$6:$B$158,MATCH(E39,'Register VHDL Types'!$F$6:$F$158,0))</f>
        <v>t_comm_rmap_last_write_addr_rd_reg</v>
      </c>
      <c r="D39" t="str">
        <f>INDEX('Register VHDL Types'!$F$132:$F$158,MATCH('Register VHDL Types TABLE'!C39,'Register VHDL Types'!$H$132:$H$158,0))</f>
        <v>rmap_last_write_addr_reg</v>
      </c>
      <c r="E39" t="str">
        <f>'AVS COMM Registers TABLE'!E48</f>
        <v>rmap_last_write_addr</v>
      </c>
    </row>
    <row r="40" spans="2:5" x14ac:dyDescent="0.3">
      <c r="B40" t="str">
        <f>INDEX('Register VHDL Types'!$B$6:$B$158,MATCH('Register VHDL Types TABLE'!D40,'Register VHDL Types'!$F$6:$F$158,0))</f>
        <v>t_windowing_read_registers</v>
      </c>
      <c r="C40" t="str">
        <f>INDEX('Register VHDL Types'!$B$6:$B$158,MATCH(E40,'Register VHDL Types'!$F$6:$F$158,0))</f>
        <v>t_comm_rmap_last_read_addr_rd_reg</v>
      </c>
      <c r="D40" t="str">
        <f>INDEX('Register VHDL Types'!$F$132:$F$158,MATCH('Register VHDL Types TABLE'!C40,'Register VHDL Types'!$H$132:$H$158,0))</f>
        <v>rmap_last_read_addr_reg</v>
      </c>
      <c r="E40" t="str">
        <f>'AVS COMM Registers TABLE'!E49</f>
        <v>rmap_last_read_addr</v>
      </c>
    </row>
    <row r="41" spans="2:5" x14ac:dyDescent="0.3">
      <c r="B41" t="str">
        <f>INDEX('Register VHDL Types'!$B$6:$B$158,MATCH('Register VHDL Types TABLE'!D41,'Register VHDL Types'!$F$6:$F$158,0))</f>
        <v>t_windowing_write_registers</v>
      </c>
      <c r="C41" t="str">
        <f>INDEX('Register VHDL Types'!$B$6:$B$158,MATCH(E41,'Register VHDL Types'!$F$6:$F$158,0))</f>
        <v>t_comm_data_packet_config_1_wr_reg</v>
      </c>
      <c r="D41" t="str">
        <f>INDEX('Register VHDL Types'!$F$132:$F$158,MATCH('Register VHDL Types TABLE'!C41,'Register VHDL Types'!$H$132:$H$158,0))</f>
        <v>data_packet_config_1_reg</v>
      </c>
      <c r="E41" t="str">
        <f>'AVS COMM Registers TABLE'!E50</f>
        <v>data_pkt_ccd_x_size</v>
      </c>
    </row>
    <row r="42" spans="2:5" x14ac:dyDescent="0.3">
      <c r="B42" t="str">
        <f>INDEX('Register VHDL Types'!$B$6:$B$158,MATCH('Register VHDL Types TABLE'!D42,'Register VHDL Types'!$F$6:$F$158,0))</f>
        <v>t_windowing_write_registers</v>
      </c>
      <c r="C42" t="str">
        <f>INDEX('Register VHDL Types'!$B$6:$B$158,MATCH(E42,'Register VHDL Types'!$F$6:$F$158,0))</f>
        <v>t_comm_data_packet_config_1_wr_reg</v>
      </c>
      <c r="D42" t="str">
        <f>INDEX('Register VHDL Types'!$F$132:$F$158,MATCH('Register VHDL Types TABLE'!C42,'Register VHDL Types'!$H$132:$H$158,0))</f>
        <v>data_packet_config_1_reg</v>
      </c>
      <c r="E42" t="str">
        <f>'AVS COMM Registers TABLE'!E51</f>
        <v>data_pkt_ccd_y_size</v>
      </c>
    </row>
    <row r="43" spans="2:5" x14ac:dyDescent="0.3">
      <c r="B43" t="str">
        <f>INDEX('Register VHDL Types'!$B$6:$B$158,MATCH('Register VHDL Types TABLE'!D43,'Register VHDL Types'!$F$6:$F$158,0))</f>
        <v>t_windowing_write_registers</v>
      </c>
      <c r="C43" t="str">
        <f>INDEX('Register VHDL Types'!$B$6:$B$158,MATCH(E43,'Register VHDL Types'!$F$6:$F$158,0))</f>
        <v>t_comm_data_packet_config_2_wr_reg</v>
      </c>
      <c r="D43" t="str">
        <f>INDEX('Register VHDL Types'!$F$132:$F$158,MATCH('Register VHDL Types TABLE'!C43,'Register VHDL Types'!$H$132:$H$158,0))</f>
        <v>data_packet_config_2_reg</v>
      </c>
      <c r="E43" t="str">
        <f>'AVS COMM Registers TABLE'!E52</f>
        <v>data_pkt_data_y_size</v>
      </c>
    </row>
    <row r="44" spans="2:5" x14ac:dyDescent="0.3">
      <c r="B44" t="str">
        <f>INDEX('Register VHDL Types'!$B$6:$B$158,MATCH('Register VHDL Types TABLE'!D44,'Register VHDL Types'!$F$6:$F$158,0))</f>
        <v>t_windowing_write_registers</v>
      </c>
      <c r="C44" t="str">
        <f>INDEX('Register VHDL Types'!$B$6:$B$158,MATCH(E44,'Register VHDL Types'!$F$6:$F$158,0))</f>
        <v>t_comm_data_packet_config_2_wr_reg</v>
      </c>
      <c r="D44" t="str">
        <f>INDEX('Register VHDL Types'!$F$132:$F$158,MATCH('Register VHDL Types TABLE'!C44,'Register VHDL Types'!$H$132:$H$158,0))</f>
        <v>data_packet_config_2_reg</v>
      </c>
      <c r="E44" t="str">
        <f>'AVS COMM Registers TABLE'!E53</f>
        <v>data_pkt_overscan_y_size</v>
      </c>
    </row>
    <row r="45" spans="2:5" x14ac:dyDescent="0.3">
      <c r="B45" t="str">
        <f>INDEX('Register VHDL Types'!$B$6:$B$158,MATCH('Register VHDL Types TABLE'!D45,'Register VHDL Types'!$F$6:$F$158,0))</f>
        <v>t_windowing_write_registers</v>
      </c>
      <c r="C45" t="str">
        <f>INDEX('Register VHDL Types'!$B$6:$B$158,MATCH(E45,'Register VHDL Types'!$F$6:$F$158,0))</f>
        <v>t_comm_data_packet_config_3_wr_reg</v>
      </c>
      <c r="D45" t="str">
        <f>INDEX('Register VHDL Types'!$F$132:$F$158,MATCH('Register VHDL Types TABLE'!C45,'Register VHDL Types'!$H$132:$H$158,0))</f>
        <v>data_packet_config_3_reg</v>
      </c>
      <c r="E45" t="str">
        <f>'AVS COMM Registers TABLE'!E54</f>
        <v>data_pkt_packet_length</v>
      </c>
    </row>
    <row r="46" spans="2:5" x14ac:dyDescent="0.3">
      <c r="B46" t="str">
        <f>INDEX('Register VHDL Types'!$B$6:$B$158,MATCH('Register VHDL Types TABLE'!D46,'Register VHDL Types'!$F$6:$F$158,0))</f>
        <v>t_windowing_write_registers</v>
      </c>
      <c r="C46" t="str">
        <f>INDEX('Register VHDL Types'!$B$6:$B$158,MATCH(E46,'Register VHDL Types'!$F$6:$F$158,0))</f>
        <v>t_comm_data_packet_config_4_wr_reg</v>
      </c>
      <c r="D46" t="str">
        <f>INDEX('Register VHDL Types'!$F$132:$F$158,MATCH('Register VHDL Types TABLE'!C46,'Register VHDL Types'!$H$132:$H$158,0))</f>
        <v>data_packet_config_4_reg</v>
      </c>
      <c r="E46" t="str">
        <f>'AVS COMM Registers TABLE'!E56</f>
        <v>data_pkt_fee_mode</v>
      </c>
    </row>
    <row r="47" spans="2:5" x14ac:dyDescent="0.3">
      <c r="B47" t="str">
        <f>INDEX('Register VHDL Types'!$B$6:$B$158,MATCH('Register VHDL Types TABLE'!D47,'Register VHDL Types'!$F$6:$F$158,0))</f>
        <v>t_windowing_write_registers</v>
      </c>
      <c r="C47" t="str">
        <f>INDEX('Register VHDL Types'!$B$6:$B$158,MATCH(E47,'Register VHDL Types'!$F$6:$F$158,0))</f>
        <v>t_comm_data_packet_config_4_wr_reg</v>
      </c>
      <c r="D47" t="str">
        <f>INDEX('Register VHDL Types'!$F$132:$F$158,MATCH('Register VHDL Types TABLE'!C47,'Register VHDL Types'!$H$132:$H$158,0))</f>
        <v>data_packet_config_4_reg</v>
      </c>
      <c r="E47" t="str">
        <f>'AVS COMM Registers TABLE'!E57</f>
        <v>data_pkt_ccd_number</v>
      </c>
    </row>
    <row r="48" spans="2:5" x14ac:dyDescent="0.3">
      <c r="B48" t="str">
        <f>INDEX('Register VHDL Types'!$B$6:$B$158,MATCH('Register VHDL Types TABLE'!D48,'Register VHDL Types'!$F$6:$F$158,0))</f>
        <v>t_windowing_read_registers</v>
      </c>
      <c r="C48" t="str">
        <f>INDEX('Register VHDL Types'!$B$6:$B$158,MATCH(E48,'Register VHDL Types'!$F$6:$F$158,0))</f>
        <v>t_comm_data_packet_header_1_rd_reg</v>
      </c>
      <c r="D48" t="str">
        <f>INDEX('Register VHDL Types'!$F$132:$F$158,MATCH('Register VHDL Types TABLE'!C48,'Register VHDL Types'!$H$132:$H$158,0))</f>
        <v>data_packet_header_1_reg</v>
      </c>
      <c r="E48" t="str">
        <f>'AVS COMM Registers TABLE'!E59</f>
        <v>data_pkt_header_length</v>
      </c>
    </row>
    <row r="49" spans="2:5" x14ac:dyDescent="0.3">
      <c r="B49" t="str">
        <f>INDEX('Register VHDL Types'!$B$6:$B$158,MATCH('Register VHDL Types TABLE'!D49,'Register VHDL Types'!$F$6:$F$158,0))</f>
        <v>t_windowing_read_registers</v>
      </c>
      <c r="C49" t="str">
        <f>INDEX('Register VHDL Types'!$B$6:$B$158,MATCH(E49,'Register VHDL Types'!$F$6:$F$158,0))</f>
        <v>t_comm_data_packet_header_1_rd_reg</v>
      </c>
      <c r="D49" t="str">
        <f>INDEX('Register VHDL Types'!$F$132:$F$158,MATCH('Register VHDL Types TABLE'!C49,'Register VHDL Types'!$H$132:$H$158,0))</f>
        <v>data_packet_header_1_reg</v>
      </c>
      <c r="E49" t="str">
        <f>'AVS COMM Registers TABLE'!E60</f>
        <v>data_pkt_header_type</v>
      </c>
    </row>
    <row r="50" spans="2:5" x14ac:dyDescent="0.3">
      <c r="B50" t="str">
        <f>INDEX('Register VHDL Types'!$B$6:$B$158,MATCH('Register VHDL Types TABLE'!D50,'Register VHDL Types'!$F$6:$F$158,0))</f>
        <v>t_windowing_read_registers</v>
      </c>
      <c r="C50" t="str">
        <f>INDEX('Register VHDL Types'!$B$6:$B$158,MATCH(E50,'Register VHDL Types'!$F$6:$F$158,0))</f>
        <v>t_comm_data_packet_header_2_rd_reg</v>
      </c>
      <c r="D50" t="str">
        <f>INDEX('Register VHDL Types'!$F$132:$F$158,MATCH('Register VHDL Types TABLE'!C50,'Register VHDL Types'!$H$132:$H$158,0))</f>
        <v>data_packet_header_2_reg</v>
      </c>
      <c r="E50" t="str">
        <f>'AVS COMM Registers TABLE'!E61</f>
        <v>data_pkt_header_frame_counter</v>
      </c>
    </row>
    <row r="51" spans="2:5" x14ac:dyDescent="0.3">
      <c r="B51" t="str">
        <f>INDEX('Register VHDL Types'!$B$6:$B$158,MATCH('Register VHDL Types TABLE'!D51,'Register VHDL Types'!$F$6:$F$158,0))</f>
        <v>t_windowing_read_registers</v>
      </c>
      <c r="C51" t="str">
        <f>INDEX('Register VHDL Types'!$B$6:$B$158,MATCH(E51,'Register VHDL Types'!$F$6:$F$158,0))</f>
        <v>t_comm_data_packet_header_2_rd_reg</v>
      </c>
      <c r="D51" t="str">
        <f>INDEX('Register VHDL Types'!$F$132:$F$158,MATCH('Register VHDL Types TABLE'!C51,'Register VHDL Types'!$H$132:$H$158,0))</f>
        <v>data_packet_header_2_reg</v>
      </c>
      <c r="E51" t="str">
        <f>'AVS COMM Registers TABLE'!E62</f>
        <v>data_pkt_header_sequence_counter</v>
      </c>
    </row>
    <row r="52" spans="2:5" x14ac:dyDescent="0.3">
      <c r="B52" t="str">
        <f>INDEX('Register VHDL Types'!$B$6:$B$158,MATCH('Register VHDL Types TABLE'!D52,'Register VHDL Types'!$F$6:$F$158,0))</f>
        <v>t_windowing_write_registers</v>
      </c>
      <c r="C52" t="str">
        <f>INDEX('Register VHDL Types'!$B$6:$B$158,MATCH(E52,'Register VHDL Types'!$F$6:$F$158,0))</f>
        <v>t_comm_data_packet_pixel_delay_1_wr_reg</v>
      </c>
      <c r="D52" t="str">
        <f>INDEX('Register VHDL Types'!$F$132:$F$158,MATCH('Register VHDL Types TABLE'!C52,'Register VHDL Types'!$H$132:$H$158,0))</f>
        <v>data_packet_pixel_delay_1_reg</v>
      </c>
      <c r="E52" t="str">
        <f>'AVS COMM Registers TABLE'!E63</f>
        <v>data_pkt_line_delay</v>
      </c>
    </row>
    <row r="53" spans="2:5" x14ac:dyDescent="0.3">
      <c r="B53" t="str">
        <f>INDEX('Register VHDL Types'!$B$6:$B$158,MATCH('Register VHDL Types TABLE'!D53,'Register VHDL Types'!$F$6:$F$158,0))</f>
        <v>t_windowing_write_registers</v>
      </c>
      <c r="C53" t="str">
        <f>INDEX('Register VHDL Types'!$B$6:$B$158,MATCH(E53,'Register VHDL Types'!$F$6:$F$158,0))</f>
        <v>t_comm_data_packet_pixel_delay_2_wr_reg</v>
      </c>
      <c r="D53" t="str">
        <f>INDEX('Register VHDL Types'!$F$132:$F$158,MATCH('Register VHDL Types TABLE'!C53,'Register VHDL Types'!$H$132:$H$158,0))</f>
        <v>data_packet_pixel_delay_2_reg</v>
      </c>
      <c r="E53" t="str">
        <f>'AVS COMM Registers TABLE'!E65</f>
        <v>data_pkt_column_delay</v>
      </c>
    </row>
    <row r="54" spans="2:5" x14ac:dyDescent="0.3">
      <c r="B54" t="str">
        <f>INDEX('Register VHDL Types'!$B$6:$B$158,MATCH('Register VHDL Types TABLE'!D54,'Register VHDL Types'!$F$6:$F$158,0))</f>
        <v>t_windowing_write_registers</v>
      </c>
      <c r="C54" t="str">
        <f>INDEX('Register VHDL Types'!$B$6:$B$158,MATCH(E54,'Register VHDL Types'!$F$6:$F$158,0))</f>
        <v>t_comm_data_packet_pixel_delay_3_wr_reg</v>
      </c>
      <c r="D54" t="str">
        <f>INDEX('Register VHDL Types'!$F$132:$F$158,MATCH('Register VHDL Types TABLE'!C54,'Register VHDL Types'!$H$132:$H$158,0))</f>
        <v>data_packet_pixel_delay_3_reg</v>
      </c>
      <c r="E54" t="str">
        <f>'AVS COMM Registers TABLE'!E67</f>
        <v>data_pkt_adc_delay</v>
      </c>
    </row>
    <row r="55" spans="2:5" x14ac:dyDescent="0.3">
      <c r="B55" t="str">
        <f>INDEX('Register VHDL Types'!$B$6:$B$158,MATCH('Register VHDL Types TABLE'!D55,'Register VHDL Types'!$F$6:$F$158,0))</f>
        <v>t_windowing_write_registers</v>
      </c>
      <c r="C55" t="str">
        <f>INDEX('Register VHDL Types'!$B$6:$B$158,MATCH(E55,'Register VHDL Types'!$F$6:$F$158,0))</f>
        <v>t_comm_comm_irq_control_wr_reg</v>
      </c>
      <c r="D55" t="str">
        <f>INDEX('Register VHDL Types'!$F$132:$F$158,MATCH('Register VHDL Types TABLE'!C55,'Register VHDL Types'!$H$132:$H$158,0))</f>
        <v>comm_irq_control_reg</v>
      </c>
      <c r="E55" t="str">
        <f>'AVS COMM Registers TABLE'!E69</f>
        <v>comm_rmap_write_command_en</v>
      </c>
    </row>
    <row r="56" spans="2:5" x14ac:dyDescent="0.3">
      <c r="B56" t="str">
        <f>INDEX('Register VHDL Types'!$B$6:$B$158,MATCH('Register VHDL Types TABLE'!D56,'Register VHDL Types'!$F$6:$F$158,0))</f>
        <v>t_windowing_write_registers</v>
      </c>
      <c r="C56" t="str">
        <f>INDEX('Register VHDL Types'!$B$6:$B$158,MATCH(E56,'Register VHDL Types'!$F$6:$F$158,0))</f>
        <v>t_comm_comm_irq_control_wr_reg</v>
      </c>
      <c r="D56" t="str">
        <f>INDEX('Register VHDL Types'!$F$132:$F$158,MATCH('Register VHDL Types TABLE'!C56,'Register VHDL Types'!$H$132:$H$158,0))</f>
        <v>comm_irq_control_reg</v>
      </c>
      <c r="E56" t="str">
        <f>'AVS COMM Registers TABLE'!E71</f>
        <v>comm_right_buffer_empty_en</v>
      </c>
    </row>
    <row r="57" spans="2:5" x14ac:dyDescent="0.3">
      <c r="B57" t="str">
        <f>INDEX('Register VHDL Types'!$B$6:$B$158,MATCH('Register VHDL Types TABLE'!D57,'Register VHDL Types'!$F$6:$F$158,0))</f>
        <v>t_windowing_write_registers</v>
      </c>
      <c r="C57" t="str">
        <f>INDEX('Register VHDL Types'!$B$6:$B$158,MATCH(E57,'Register VHDL Types'!$F$6:$F$158,0))</f>
        <v>t_comm_comm_irq_control_wr_reg</v>
      </c>
      <c r="D57" t="str">
        <f>INDEX('Register VHDL Types'!$F$132:$F$158,MATCH('Register VHDL Types TABLE'!C57,'Register VHDL Types'!$H$132:$H$158,0))</f>
        <v>comm_irq_control_reg</v>
      </c>
      <c r="E57" t="str">
        <f>'AVS COMM Registers TABLE'!E72</f>
        <v>comm_left_buffer_empty_en</v>
      </c>
    </row>
    <row r="58" spans="2:5" x14ac:dyDescent="0.3">
      <c r="B58" t="str">
        <f>INDEX('Register VHDL Types'!$B$6:$B$158,MATCH('Register VHDL Types TABLE'!D58,'Register VHDL Types'!$F$6:$F$158,0))</f>
        <v>t_windowing_write_registers</v>
      </c>
      <c r="C58" t="str">
        <f>INDEX('Register VHDL Types'!$B$6:$B$158,MATCH(E58,'Register VHDL Types'!$F$6:$F$158,0))</f>
        <v>t_comm_comm_irq_control_wr_reg</v>
      </c>
      <c r="D58" t="str">
        <f>INDEX('Register VHDL Types'!$F$132:$F$158,MATCH('Register VHDL Types TABLE'!C58,'Register VHDL Types'!$H$132:$H$158,0))</f>
        <v>comm_irq_control_reg</v>
      </c>
      <c r="E58" t="str">
        <f>'AVS COMM Registers TABLE'!E74</f>
        <v>comm_global_irq_en</v>
      </c>
    </row>
    <row r="59" spans="2:5" x14ac:dyDescent="0.3">
      <c r="B59" t="str">
        <f>INDEX('Register VHDL Types'!$B$6:$B$158,MATCH('Register VHDL Types TABLE'!D59,'Register VHDL Types'!$F$6:$F$158,0))</f>
        <v>t_windowing_read_registers</v>
      </c>
      <c r="C59" t="str">
        <f>INDEX('Register VHDL Types'!$B$6:$B$158,MATCH(E59,'Register VHDL Types'!$F$6:$F$158,0))</f>
        <v>t_comm_comm_irq_flags_rd_reg</v>
      </c>
      <c r="D59" t="str">
        <f>INDEX('Register VHDL Types'!$F$132:$F$158,MATCH('Register VHDL Types TABLE'!C59,'Register VHDL Types'!$H$132:$H$158,0))</f>
        <v>comm_irq_flags_reg</v>
      </c>
      <c r="E59" t="str">
        <f>'AVS COMM Registers TABLE'!E76</f>
        <v>comm_rmap_write_command_flag</v>
      </c>
    </row>
    <row r="60" spans="2:5" x14ac:dyDescent="0.3">
      <c r="B60" t="str">
        <f>INDEX('Register VHDL Types'!$B$6:$B$158,MATCH('Register VHDL Types TABLE'!D60,'Register VHDL Types'!$F$6:$F$158,0))</f>
        <v>t_windowing_read_registers</v>
      </c>
      <c r="C60" t="str">
        <f>INDEX('Register VHDL Types'!$B$6:$B$158,MATCH(E60,'Register VHDL Types'!$F$6:$F$158,0))</f>
        <v>t_comm_comm_irq_flags_rd_reg</v>
      </c>
      <c r="D60" t="str">
        <f>INDEX('Register VHDL Types'!$F$132:$F$158,MATCH('Register VHDL Types TABLE'!C60,'Register VHDL Types'!$H$132:$H$158,0))</f>
        <v>comm_irq_flags_reg</v>
      </c>
      <c r="E60" t="str">
        <f>'AVS COMM Registers TABLE'!E78</f>
        <v>comm_buffer_empty_flag</v>
      </c>
    </row>
    <row r="61" spans="2:5" x14ac:dyDescent="0.3">
      <c r="B61" t="str">
        <f>INDEX('Register VHDL Types'!$B$6:$B$158,MATCH('Register VHDL Types TABLE'!D61,'Register VHDL Types'!$F$6:$F$158,0))</f>
        <v>t_windowing_write_registers</v>
      </c>
      <c r="C61" t="str">
        <f>INDEX('Register VHDL Types'!$B$6:$B$158,MATCH(E61,'Register VHDL Types'!$F$6:$F$158,0))</f>
        <v>t_comm_comm_irq_flags_clear_wr_reg</v>
      </c>
      <c r="D61" t="str">
        <f>INDEX('Register VHDL Types'!$F$132:$F$158,MATCH('Register VHDL Types TABLE'!C61,'Register VHDL Types'!$H$132:$H$158,0))</f>
        <v>comm_irq_flags_clear_reg</v>
      </c>
      <c r="E61" t="str">
        <f>'AVS COMM Registers TABLE'!E80</f>
        <v>comm_rmap_write_command_flag_clear</v>
      </c>
    </row>
    <row r="62" spans="2:5" x14ac:dyDescent="0.3">
      <c r="B62" t="str">
        <f>INDEX('Register VHDL Types'!$B$6:$B$158,MATCH('Register VHDL Types TABLE'!D62,'Register VHDL Types'!$F$6:$F$158,0))</f>
        <v>t_windowing_write_registers</v>
      </c>
      <c r="C62" t="str">
        <f>INDEX('Register VHDL Types'!$B$6:$B$158,MATCH(E62,'Register VHDL Types'!$F$6:$F$158,0))</f>
        <v>t_comm_comm_irq_flags_clear_wr_reg</v>
      </c>
      <c r="D62" t="str">
        <f>INDEX('Register VHDL Types'!$F$132:$F$158,MATCH('Register VHDL Types TABLE'!C62,'Register VHDL Types'!$H$132:$H$158,0))</f>
        <v>comm_irq_flags_clear_reg</v>
      </c>
      <c r="E62" t="str">
        <f>'AVS COMM Registers TABLE'!E82</f>
        <v>comm_buffer_empty_flag_clear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B114"/>
  <sheetViews>
    <sheetView topLeftCell="A76" zoomScale="70" zoomScaleNormal="70" workbookViewId="0">
      <selection activeCell="AB11" sqref="AB11:AB113"/>
    </sheetView>
  </sheetViews>
  <sheetFormatPr defaultRowHeight="14.4" x14ac:dyDescent="0.3"/>
  <cols>
    <col min="1" max="1" width="11.109375" customWidth="1"/>
    <col min="2" max="2" width="27.88671875" bestFit="1" customWidth="1"/>
    <col min="3" max="3" width="22.33203125" customWidth="1"/>
    <col min="4" max="4" width="4.33203125" customWidth="1"/>
    <col min="5" max="5" width="25.6640625" customWidth="1"/>
    <col min="6" max="6" width="7.33203125" customWidth="1"/>
    <col min="7" max="8" width="3.44140625" customWidth="1"/>
    <col min="9" max="9" width="8.44140625" customWidth="1"/>
    <col min="10" max="11" width="3.44140625" customWidth="1"/>
    <col min="12" max="12" width="12.88671875" customWidth="1"/>
    <col min="13" max="13" width="21.33203125" customWidth="1"/>
    <col min="14" max="14" width="7.33203125" customWidth="1"/>
    <col min="15" max="15" width="2.5546875" bestFit="1" customWidth="1"/>
    <col min="16" max="16" width="35.44140625" bestFit="1" customWidth="1"/>
    <col min="17" max="17" width="2.5546875" bestFit="1" customWidth="1"/>
    <col min="18" max="18" width="12.33203125" bestFit="1" customWidth="1"/>
    <col min="19" max="19" width="2.5546875" bestFit="1" customWidth="1"/>
    <col min="20" max="20" width="5.6640625" bestFit="1" customWidth="1"/>
    <col min="21" max="21" width="27.88671875" bestFit="1" customWidth="1"/>
    <col min="22" max="22" width="3.44140625" customWidth="1"/>
    <col min="23" max="23" width="40.6640625" bestFit="1" customWidth="1"/>
    <col min="24" max="24" width="3.44140625" customWidth="1"/>
    <col min="25" max="25" width="46.6640625" bestFit="1" customWidth="1"/>
    <col min="26" max="26" width="3.44140625" customWidth="1"/>
    <col min="28" max="28" width="126.33203125" bestFit="1" customWidth="1"/>
  </cols>
  <sheetData>
    <row r="1" spans="1:28" x14ac:dyDescent="0.3">
      <c r="A1" s="7" t="s">
        <v>53</v>
      </c>
    </row>
    <row r="2" spans="1:28" x14ac:dyDescent="0.3">
      <c r="B2" s="3" t="s">
        <v>251</v>
      </c>
      <c r="C2" s="2" t="s">
        <v>50</v>
      </c>
      <c r="D2" s="3" t="s">
        <v>51</v>
      </c>
      <c r="E2" s="3" t="str">
        <f>'Register VHDL Types'!F148</f>
        <v>t_windowing_read_registers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41</v>
      </c>
      <c r="AB2" t="str">
        <f>CONCATENATE(B2,C2,D2,E2,F2,G2,H2,I2,J2,K2,L2,M2,N2,O2,P2,Q2,R2,S2,T2,U2,V2,W2,X2,Y2,Z2)</f>
        <v>spacewire_read_registers_i  : in t_windowing_read_registers;</v>
      </c>
    </row>
    <row r="3" spans="1:28" x14ac:dyDescent="0.3">
      <c r="B3" s="3" t="s">
        <v>250</v>
      </c>
      <c r="C3" s="2" t="s">
        <v>50</v>
      </c>
      <c r="D3" s="3" t="s">
        <v>51</v>
      </c>
      <c r="E3" s="3" t="str">
        <f>'Register VHDL Types'!F132</f>
        <v>t_windowing_write_registers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41</v>
      </c>
      <c r="AB3" t="str">
        <f>CONCATENATE(B3,C3,D3,E3,F3,G3,H3,I3,J3,K3,L3,M3,N3,O3,P3,Q3,R3,S3,T3,U3,V3,W3,X3,Y3,Z3)</f>
        <v>spacewire_write_registers_i  : in t_windowing_write_registers;</v>
      </c>
    </row>
    <row r="4" spans="1:28" x14ac:dyDescent="0.3">
      <c r="B4" s="3" t="s">
        <v>253</v>
      </c>
      <c r="C4" s="2" t="s">
        <v>50</v>
      </c>
      <c r="D4" s="3" t="s">
        <v>59</v>
      </c>
      <c r="E4" s="2" t="s">
        <v>42</v>
      </c>
      <c r="F4" s="2" t="s">
        <v>70</v>
      </c>
      <c r="G4" s="2" t="s">
        <v>65</v>
      </c>
      <c r="H4" s="3">
        <v>31</v>
      </c>
      <c r="I4" s="2" t="s">
        <v>44</v>
      </c>
      <c r="J4" s="3">
        <v>0</v>
      </c>
      <c r="K4" s="2" t="s">
        <v>63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" t="s">
        <v>41</v>
      </c>
      <c r="AB4" t="str">
        <f>CONCATENATE(B4,C4,D4,E4,F4,G4,H4,I4,J4,K4,L4,M4,N4,O4,P4,Q4,R4,S4,T4,U4,V4,W4,X4,Y4,Z4)</f>
        <v>avalon_mm_spacewire_o.readdata  : out std_logic_vector(31 downto 0);</v>
      </c>
    </row>
    <row r="6" spans="1:28" x14ac:dyDescent="0.3">
      <c r="A6" s="7" t="s">
        <v>54</v>
      </c>
    </row>
    <row r="7" spans="1:28" x14ac:dyDescent="0.3">
      <c r="B7" s="6" t="s">
        <v>55</v>
      </c>
      <c r="C7" s="5" t="s">
        <v>252</v>
      </c>
      <c r="D7" s="6" t="s">
        <v>50</v>
      </c>
      <c r="E7" s="6" t="s">
        <v>42</v>
      </c>
      <c r="F7" s="6" t="s">
        <v>70</v>
      </c>
      <c r="G7" s="6" t="s">
        <v>65</v>
      </c>
      <c r="H7" s="5">
        <v>7</v>
      </c>
      <c r="I7" s="6" t="s">
        <v>44</v>
      </c>
      <c r="J7" s="5">
        <v>0</v>
      </c>
      <c r="K7" s="6" t="s">
        <v>63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6" t="s">
        <v>41</v>
      </c>
      <c r="AB7" t="str">
        <f>CONCATENATE(B7,C7,D7,E7,F7,G7,H7,I7,J7,K7,L7,M7,N7,O7,P7,Q7,R7,S7,T7,U7,V7,W7,X7,Y7,Z7)</f>
        <v>signal read_address_i  : std_logic_vector(7 downto 0);</v>
      </c>
    </row>
    <row r="9" spans="1:28" x14ac:dyDescent="0.3">
      <c r="A9" s="7" t="s">
        <v>52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2" t="s">
        <v>56</v>
      </c>
      <c r="M10" s="3" t="str">
        <f>$C$7</f>
        <v>read_address_i</v>
      </c>
      <c r="N10" s="2" t="s">
        <v>57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B10" t="str">
        <f t="shared" ref="AB10:AB74" si="0">CONCATENATE(B10,C10,D10,E10,F10,G10,H10,I10,J10,K10,L10,M10,N10,O10,P10,Q10,R10,S10,T10,U10,V10,W10,X10,Y10,Z10)</f>
        <v>case (read_address_i) is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2" t="s">
        <v>66</v>
      </c>
      <c r="N11" s="3" t="str">
        <f>'AVS COMM Registers TABLE'!C3</f>
        <v>x"00"</v>
      </c>
      <c r="O11" s="2" t="s">
        <v>63</v>
      </c>
      <c r="P11" s="4"/>
      <c r="Q11" s="4"/>
      <c r="R11" s="4"/>
      <c r="S11" s="4"/>
      <c r="T11" s="2" t="s">
        <v>61</v>
      </c>
      <c r="U11" s="4"/>
      <c r="V11" s="4"/>
      <c r="W11" s="4"/>
      <c r="X11" s="4"/>
      <c r="Y11" s="4"/>
      <c r="Z11" s="4"/>
      <c r="AB11" t="str">
        <f t="shared" si="0"/>
        <v xml:space="preserve">  when (x"00") =&gt;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 t="shared" ref="P12:P92" si="1">$B$4</f>
        <v>avalon_mm_spacewire_o.readdata</v>
      </c>
      <c r="Q12" s="2" t="s">
        <v>65</v>
      </c>
      <c r="R12" s="3" t="str">
        <f>INDEX('AVS COMM Registers TABLE'!$J$2:$J$83,MATCH(Y12,'AVS COMM Registers TABLE'!$E$2:$E$83,0))</f>
        <v>0</v>
      </c>
      <c r="S12" s="2" t="s">
        <v>63</v>
      </c>
      <c r="T12" s="6" t="s">
        <v>62</v>
      </c>
      <c r="U12" s="5" t="str">
        <f>INDEX($B$2:$B$3,MATCH(INDEX('Register VHDL Types TABLE'!$B$2:$B$62,MATCH(Y12,'Register VHDL Types TABLE'!$E$2:$E$62,0)),$E$2:$E$3,0))</f>
        <v>spacewire_write_registers_i</v>
      </c>
      <c r="V12" s="6" t="s">
        <v>64</v>
      </c>
      <c r="W12" s="5" t="str">
        <f>INDEX('Register VHDL Types TABLE'!$D$2:$D$62,MATCH(Y12,'Register VHDL Types TABLE'!$E$2:$E$62,0))</f>
        <v>spw_link_config_status_reg</v>
      </c>
      <c r="X12" s="6" t="s">
        <v>64</v>
      </c>
      <c r="Y12" s="5" t="str">
        <f>'AVS COMM Registers TABLE'!E3</f>
        <v>spw_lnkcfg_disconnect</v>
      </c>
      <c r="Z12" s="6" t="s">
        <v>41</v>
      </c>
      <c r="AB12" t="str">
        <f t="shared" si="0"/>
        <v xml:space="preserve">    avalon_mm_spacewire_o.readdata(0) &lt;= spacewire_write_registers_i.spw_link_config_status_reg.spw_lnkcfg_disconnect;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49</v>
      </c>
      <c r="M13" s="4" t="s">
        <v>49</v>
      </c>
      <c r="N13" s="4"/>
      <c r="O13" s="4"/>
      <c r="P13" s="5" t="str">
        <f t="shared" si="1"/>
        <v>avalon_mm_spacewire_o.readdata</v>
      </c>
      <c r="Q13" s="2" t="s">
        <v>65</v>
      </c>
      <c r="R13" s="3" t="str">
        <f>INDEX('AVS COMM Registers TABLE'!$J$2:$J$83,MATCH(Y13,'AVS COMM Registers TABLE'!$E$2:$E$83,0))</f>
        <v>1</v>
      </c>
      <c r="S13" s="2" t="s">
        <v>63</v>
      </c>
      <c r="T13" s="6" t="s">
        <v>62</v>
      </c>
      <c r="U13" s="5" t="str">
        <f>INDEX($B$2:$B$3,MATCH(INDEX('Register VHDL Types TABLE'!$B$2:$B$62,MATCH(Y13,'Register VHDL Types TABLE'!$E$2:$E$62,0)),$E$2:$E$3,0))</f>
        <v>spacewire_write_registers_i</v>
      </c>
      <c r="V13" s="6" t="s">
        <v>64</v>
      </c>
      <c r="W13" s="5" t="str">
        <f>INDEX('Register VHDL Types TABLE'!$D$2:$D$62,MATCH(Y13,'Register VHDL Types TABLE'!$E$2:$E$62,0))</f>
        <v>spw_link_config_status_reg</v>
      </c>
      <c r="X13" s="6" t="s">
        <v>64</v>
      </c>
      <c r="Y13" s="5" t="str">
        <f>'AVS COMM Registers TABLE'!E4</f>
        <v>spw_lnkcfg_linkstart</v>
      </c>
      <c r="Z13" s="6" t="s">
        <v>41</v>
      </c>
      <c r="AB13" t="str">
        <f t="shared" si="0"/>
        <v xml:space="preserve">    avalon_mm_spacewire_o.readdata(1) &lt;= spacewire_write_registers_i.spw_link_config_status_reg.spw_lnkcfg_linkstart;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 t="shared" si="1"/>
        <v>avalon_mm_spacewire_o.readdata</v>
      </c>
      <c r="Q14" s="2" t="s">
        <v>65</v>
      </c>
      <c r="R14" s="3" t="str">
        <f>INDEX('AVS COMM Registers TABLE'!$J$2:$J$83,MATCH(Y14,'AVS COMM Registers TABLE'!$E$2:$E$83,0))</f>
        <v>2</v>
      </c>
      <c r="S14" s="2" t="s">
        <v>63</v>
      </c>
      <c r="T14" s="6" t="s">
        <v>62</v>
      </c>
      <c r="U14" s="5" t="str">
        <f>INDEX($B$2:$B$3,MATCH(INDEX('Register VHDL Types TABLE'!$B$2:$B$62,MATCH(Y14,'Register VHDL Types TABLE'!$E$2:$E$62,0)),$E$2:$E$3,0))</f>
        <v>spacewire_write_registers_i</v>
      </c>
      <c r="V14" s="6" t="s">
        <v>64</v>
      </c>
      <c r="W14" s="5" t="str">
        <f>INDEX('Register VHDL Types TABLE'!$D$2:$D$62,MATCH(Y14,'Register VHDL Types TABLE'!$E$2:$E$62,0))</f>
        <v>spw_link_config_status_reg</v>
      </c>
      <c r="X14" s="6" t="s">
        <v>64</v>
      </c>
      <c r="Y14" s="5" t="str">
        <f>'AVS COMM Registers TABLE'!E5</f>
        <v>spw_lnkcfg_autostart</v>
      </c>
      <c r="Z14" s="6" t="s">
        <v>41</v>
      </c>
      <c r="AB14" t="str">
        <f t="shared" si="0"/>
        <v xml:space="preserve">    avalon_mm_spacewire_o.readdata(2) &lt;= spacewire_write_registers_i.spw_link_config_status_reg.spw_lnkcfg_autostart;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4" t="s">
        <v>49</v>
      </c>
      <c r="N15" s="4"/>
      <c r="O15" s="4"/>
      <c r="P15" s="5" t="str">
        <f t="shared" si="1"/>
        <v>avalon_mm_spacewire_o.readdata</v>
      </c>
      <c r="Q15" s="2" t="s">
        <v>65</v>
      </c>
      <c r="R15" s="3" t="str">
        <f>'AVS COMM Registers TABLE'!J6</f>
        <v>7 downto 3</v>
      </c>
      <c r="S15" s="2" t="s">
        <v>63</v>
      </c>
      <c r="T15" s="6" t="s">
        <v>62</v>
      </c>
      <c r="U15" s="5" t="str">
        <f>'AVS COMM Registers TABLE'!G6</f>
        <v>(others =&gt; '0')</v>
      </c>
      <c r="V15" s="4"/>
      <c r="W15" s="4"/>
      <c r="X15" s="4"/>
      <c r="Y15" s="4"/>
      <c r="Z15" s="6" t="s">
        <v>41</v>
      </c>
      <c r="AB15" t="str">
        <f t="shared" si="0"/>
        <v xml:space="preserve">    avalon_mm_spacewire_o.readdata(7 downto 3) &lt;= (others =&gt; '0');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4" t="s">
        <v>49</v>
      </c>
      <c r="N16" s="4"/>
      <c r="O16" s="4"/>
      <c r="P16" s="5" t="str">
        <f t="shared" si="1"/>
        <v>avalon_mm_spacewire_o.readdata</v>
      </c>
      <c r="Q16" s="2" t="s">
        <v>65</v>
      </c>
      <c r="R16" s="3" t="str">
        <f>INDEX('AVS COMM Registers TABLE'!$J$2:$J$83,MATCH(Y16,'AVS COMM Registers TABLE'!$E$2:$E$83,0))</f>
        <v>8</v>
      </c>
      <c r="S16" s="2" t="s">
        <v>63</v>
      </c>
      <c r="T16" s="6" t="s">
        <v>62</v>
      </c>
      <c r="U16" s="5" t="str">
        <f>INDEX($B$2:$B$3,MATCH(INDEX('Register VHDL Types TABLE'!$B$2:$B$62,MATCH(Y16,'Register VHDL Types TABLE'!$E$2:$E$62,0)),$E$2:$E$3,0))</f>
        <v>spacewire_write_registers_i</v>
      </c>
      <c r="V16" s="6" t="s">
        <v>64</v>
      </c>
      <c r="W16" s="5" t="str">
        <f>INDEX('Register VHDL Types TABLE'!$D$2:$D$62,MATCH(Y16,'Register VHDL Types TABLE'!$E$2:$E$62,0))</f>
        <v>spw_link_config_status_reg</v>
      </c>
      <c r="X16" s="6" t="s">
        <v>64</v>
      </c>
      <c r="Y16" s="5" t="str">
        <f>'AVS COMM Registers TABLE'!E7</f>
        <v>spw_link_running</v>
      </c>
      <c r="Z16" s="6" t="s">
        <v>41</v>
      </c>
      <c r="AB16" t="str">
        <f t="shared" si="0"/>
        <v xml:space="preserve">    avalon_mm_spacewire_o.readdata(8) &lt;= spacewire_write_registers_i.spw_link_config_status_reg.spw_link_running;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4" t="s">
        <v>49</v>
      </c>
      <c r="N17" s="4"/>
      <c r="O17" s="4"/>
      <c r="P17" s="5" t="str">
        <f t="shared" si="1"/>
        <v>avalon_mm_spacewire_o.readdata</v>
      </c>
      <c r="Q17" s="2" t="s">
        <v>65</v>
      </c>
      <c r="R17" s="3" t="str">
        <f>INDEX('AVS COMM Registers TABLE'!$J$2:$J$83,MATCH(Y17,'AVS COMM Registers TABLE'!$E$2:$E$83,0))</f>
        <v>9</v>
      </c>
      <c r="S17" s="2" t="s">
        <v>63</v>
      </c>
      <c r="T17" s="6" t="s">
        <v>62</v>
      </c>
      <c r="U17" s="5" t="str">
        <f>INDEX($B$2:$B$3,MATCH(INDEX('Register VHDL Types TABLE'!$B$2:$B$62,MATCH(Y17,'Register VHDL Types TABLE'!$E$2:$E$62,0)),$E$2:$E$3,0))</f>
        <v>spacewire_write_registers_i</v>
      </c>
      <c r="V17" s="6" t="s">
        <v>64</v>
      </c>
      <c r="W17" s="5" t="str">
        <f>INDEX('Register VHDL Types TABLE'!$D$2:$D$62,MATCH(Y17,'Register VHDL Types TABLE'!$E$2:$E$62,0))</f>
        <v>spw_link_config_status_reg</v>
      </c>
      <c r="X17" s="6" t="s">
        <v>64</v>
      </c>
      <c r="Y17" s="5" t="str">
        <f>'AVS COMM Registers TABLE'!E8</f>
        <v>spw_link_connecting</v>
      </c>
      <c r="Z17" s="6" t="s">
        <v>41</v>
      </c>
      <c r="AB17" t="str">
        <f t="shared" si="0"/>
        <v xml:space="preserve">    avalon_mm_spacewire_o.readdata(9) &lt;= spacewire_write_registers_i.spw_link_config_status_reg.spw_link_connecting;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 t="shared" si="1"/>
        <v>avalon_mm_spacewire_o.readdata</v>
      </c>
      <c r="Q18" s="2" t="s">
        <v>65</v>
      </c>
      <c r="R18" s="3" t="str">
        <f>INDEX('AVS COMM Registers TABLE'!$J$2:$J$83,MATCH(Y18,'AVS COMM Registers TABLE'!$E$2:$E$83,0))</f>
        <v>10</v>
      </c>
      <c r="S18" s="2" t="s">
        <v>63</v>
      </c>
      <c r="T18" s="6" t="s">
        <v>62</v>
      </c>
      <c r="U18" s="5" t="str">
        <f>INDEX($B$2:$B$3,MATCH(INDEX('Register VHDL Types TABLE'!$B$2:$B$62,MATCH(Y18,'Register VHDL Types TABLE'!$E$2:$E$62,0)),$E$2:$E$3,0))</f>
        <v>spacewire_write_registers_i</v>
      </c>
      <c r="V18" s="6" t="s">
        <v>64</v>
      </c>
      <c r="W18" s="5" t="str">
        <f>INDEX('Register VHDL Types TABLE'!$D$2:$D$62,MATCH(Y18,'Register VHDL Types TABLE'!$E$2:$E$62,0))</f>
        <v>spw_link_config_status_reg</v>
      </c>
      <c r="X18" s="6" t="s">
        <v>64</v>
      </c>
      <c r="Y18" s="5" t="str">
        <f>'AVS COMM Registers TABLE'!E9</f>
        <v>spw_link_started</v>
      </c>
      <c r="Z18" s="6" t="s">
        <v>41</v>
      </c>
      <c r="AB18" t="str">
        <f t="shared" si="0"/>
        <v xml:space="preserve">    avalon_mm_spacewire_o.readdata(10) &lt;= spacewire_write_registers_i.spw_link_config_status_reg.spw_link_started;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 t="shared" si="1"/>
        <v>avalon_mm_spacewire_o.readdata</v>
      </c>
      <c r="Q19" s="2" t="s">
        <v>65</v>
      </c>
      <c r="R19" s="3" t="str">
        <f>'AVS COMM Registers TABLE'!J10</f>
        <v>15 downto 11</v>
      </c>
      <c r="S19" s="2" t="s">
        <v>63</v>
      </c>
      <c r="T19" s="6" t="s">
        <v>62</v>
      </c>
      <c r="U19" s="5" t="str">
        <f>'AVS COMM Registers TABLE'!G10</f>
        <v>(others =&gt; '0')</v>
      </c>
      <c r="V19" s="4"/>
      <c r="W19" s="4"/>
      <c r="X19" s="4"/>
      <c r="Y19" s="4"/>
      <c r="Z19" s="6" t="s">
        <v>41</v>
      </c>
      <c r="AB19" t="str">
        <f t="shared" si="0"/>
        <v xml:space="preserve">    avalon_mm_spacewire_o.readdata(15 downto 11) &lt;= (others =&gt; '0');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 t="shared" si="1"/>
        <v>avalon_mm_spacewire_o.readdata</v>
      </c>
      <c r="Q20" s="2" t="s">
        <v>65</v>
      </c>
      <c r="R20" s="3" t="str">
        <f>INDEX('AVS COMM Registers TABLE'!$J$2:$J$83,MATCH(Y20,'AVS COMM Registers TABLE'!$E$2:$E$83,0))</f>
        <v>16</v>
      </c>
      <c r="S20" s="2" t="s">
        <v>63</v>
      </c>
      <c r="T20" s="6" t="s">
        <v>62</v>
      </c>
      <c r="U20" s="5" t="str">
        <f>INDEX($B$2:$B$3,MATCH(INDEX('Register VHDL Types TABLE'!$B$2:$B$62,MATCH(Y20,'Register VHDL Types TABLE'!$E$2:$E$62,0)),$E$2:$E$3,0))</f>
        <v>spacewire_write_registers_i</v>
      </c>
      <c r="V20" s="6" t="s">
        <v>64</v>
      </c>
      <c r="W20" s="5" t="str">
        <f>INDEX('Register VHDL Types TABLE'!$D$2:$D$62,MATCH(Y20,'Register VHDL Types TABLE'!$E$2:$E$62,0))</f>
        <v>spw_link_config_status_reg</v>
      </c>
      <c r="X20" s="6" t="s">
        <v>64</v>
      </c>
      <c r="Y20" s="5" t="str">
        <f>'AVS COMM Registers TABLE'!E11</f>
        <v>spw_err_disconnect</v>
      </c>
      <c r="Z20" s="6" t="s">
        <v>41</v>
      </c>
      <c r="AB20" t="str">
        <f t="shared" si="0"/>
        <v xml:space="preserve">    avalon_mm_spacewire_o.readdata(16) &lt;= spacewire_write_registers_i.spw_link_config_status_reg.spw_err_disconnect;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str">
        <f t="shared" si="1"/>
        <v>avalon_mm_spacewire_o.readdata</v>
      </c>
      <c r="Q21" s="2" t="s">
        <v>65</v>
      </c>
      <c r="R21" s="3" t="str">
        <f>INDEX('AVS COMM Registers TABLE'!$J$2:$J$83,MATCH(Y21,'AVS COMM Registers TABLE'!$E$2:$E$83,0))</f>
        <v>17</v>
      </c>
      <c r="S21" s="2" t="s">
        <v>63</v>
      </c>
      <c r="T21" s="6" t="s">
        <v>62</v>
      </c>
      <c r="U21" s="5" t="str">
        <f>INDEX($B$2:$B$3,MATCH(INDEX('Register VHDL Types TABLE'!$B$2:$B$62,MATCH(Y21,'Register VHDL Types TABLE'!$E$2:$E$62,0)),$E$2:$E$3,0))</f>
        <v>spacewire_write_registers_i</v>
      </c>
      <c r="V21" s="6" t="s">
        <v>64</v>
      </c>
      <c r="W21" s="5" t="str">
        <f>INDEX('Register VHDL Types TABLE'!$D$2:$D$62,MATCH(Y21,'Register VHDL Types TABLE'!$E$2:$E$62,0))</f>
        <v>spw_link_config_status_reg</v>
      </c>
      <c r="X21" s="6" t="s">
        <v>64</v>
      </c>
      <c r="Y21" s="5" t="str">
        <f>'AVS COMM Registers TABLE'!E12</f>
        <v>spw_err_parity</v>
      </c>
      <c r="Z21" s="6" t="s">
        <v>41</v>
      </c>
      <c r="AB21" t="str">
        <f t="shared" si="0"/>
        <v xml:space="preserve">    avalon_mm_spacewire_o.readdata(17) &lt;= spacewire_write_registers_i.spw_link_config_status_reg.spw_err_parity;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4" t="s">
        <v>49</v>
      </c>
      <c r="N22" s="4"/>
      <c r="O22" s="4"/>
      <c r="P22" s="5" t="str">
        <f t="shared" si="1"/>
        <v>avalon_mm_spacewire_o.readdata</v>
      </c>
      <c r="Q22" s="2" t="s">
        <v>65</v>
      </c>
      <c r="R22" s="3" t="str">
        <f>INDEX('AVS COMM Registers TABLE'!$J$2:$J$83,MATCH(Y22,'AVS COMM Registers TABLE'!$E$2:$E$83,0))</f>
        <v>18</v>
      </c>
      <c r="S22" s="2" t="s">
        <v>63</v>
      </c>
      <c r="T22" s="6" t="s">
        <v>62</v>
      </c>
      <c r="U22" s="5" t="str">
        <f>INDEX($B$2:$B$3,MATCH(INDEX('Register VHDL Types TABLE'!$B$2:$B$62,MATCH(Y22,'Register VHDL Types TABLE'!$E$2:$E$62,0)),$E$2:$E$3,0))</f>
        <v>spacewire_write_registers_i</v>
      </c>
      <c r="V22" s="6" t="s">
        <v>64</v>
      </c>
      <c r="W22" s="5" t="str">
        <f>INDEX('Register VHDL Types TABLE'!$D$2:$D$62,MATCH(Y22,'Register VHDL Types TABLE'!$E$2:$E$62,0))</f>
        <v>spw_link_config_status_reg</v>
      </c>
      <c r="X22" s="6" t="s">
        <v>64</v>
      </c>
      <c r="Y22" s="5" t="str">
        <f>'AVS COMM Registers TABLE'!E13</f>
        <v>spw_err_escape</v>
      </c>
      <c r="Z22" s="6" t="s">
        <v>41</v>
      </c>
      <c r="AB22" t="str">
        <f t="shared" si="0"/>
        <v xml:space="preserve">    avalon_mm_spacewire_o.readdata(18) &lt;= spacewire_write_registers_i.spw_link_config_status_reg.spw_err_escape;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5" t="str">
        <f t="shared" si="1"/>
        <v>avalon_mm_spacewire_o.readdata</v>
      </c>
      <c r="Q23" s="2" t="s">
        <v>65</v>
      </c>
      <c r="R23" s="3" t="str">
        <f>INDEX('AVS COMM Registers TABLE'!$J$2:$J$83,MATCH(Y23,'AVS COMM Registers TABLE'!$E$2:$E$83,0))</f>
        <v>19</v>
      </c>
      <c r="S23" s="2" t="s">
        <v>63</v>
      </c>
      <c r="T23" s="6" t="s">
        <v>62</v>
      </c>
      <c r="U23" s="5" t="str">
        <f>INDEX($B$2:$B$3,MATCH(INDEX('Register VHDL Types TABLE'!$B$2:$B$62,MATCH(Y23,'Register VHDL Types TABLE'!$E$2:$E$62,0)),$E$2:$E$3,0))</f>
        <v>spacewire_write_registers_i</v>
      </c>
      <c r="V23" s="6" t="s">
        <v>64</v>
      </c>
      <c r="W23" s="5" t="str">
        <f>INDEX('Register VHDL Types TABLE'!$D$2:$D$62,MATCH(Y23,'Register VHDL Types TABLE'!$E$2:$E$62,0))</f>
        <v>spw_link_config_status_reg</v>
      </c>
      <c r="X23" s="6" t="s">
        <v>64</v>
      </c>
      <c r="Y23" s="5" t="str">
        <f>'AVS COMM Registers TABLE'!E14</f>
        <v>spw_err_credit</v>
      </c>
      <c r="Z23" s="6" t="s">
        <v>41</v>
      </c>
      <c r="AB23" t="str">
        <f t="shared" si="0"/>
        <v xml:space="preserve">    avalon_mm_spacewire_o.readdata(19) &lt;= spacewire_write_registers_i.spw_link_config_status_reg.spw_err_credit;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4" t="s">
        <v>49</v>
      </c>
      <c r="N24" s="4"/>
      <c r="O24" s="4"/>
      <c r="P24" s="5" t="str">
        <f t="shared" si="1"/>
        <v>avalon_mm_spacewire_o.readdata</v>
      </c>
      <c r="Q24" s="2" t="s">
        <v>65</v>
      </c>
      <c r="R24" s="3" t="str">
        <f>'AVS COMM Registers TABLE'!J15</f>
        <v>23 downto 20</v>
      </c>
      <c r="S24" s="2" t="s">
        <v>63</v>
      </c>
      <c r="T24" s="6" t="s">
        <v>62</v>
      </c>
      <c r="U24" s="5" t="str">
        <f>'AVS COMM Registers TABLE'!G15</f>
        <v>(others =&gt; '0')</v>
      </c>
      <c r="V24" s="4"/>
      <c r="W24" s="4"/>
      <c r="X24" s="4"/>
      <c r="Y24" s="4"/>
      <c r="Z24" s="6" t="s">
        <v>41</v>
      </c>
      <c r="AB24" t="str">
        <f t="shared" si="0"/>
        <v xml:space="preserve">    avalon_mm_spacewire_o.readdata(23 downto 20) &lt;= (others =&gt; '0');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 t="shared" si="1"/>
        <v>avalon_mm_spacewire_o.readdata</v>
      </c>
      <c r="Q25" s="2" t="s">
        <v>65</v>
      </c>
      <c r="R25" s="3" t="str">
        <f>INDEX('AVS COMM Registers TABLE'!$J$2:$J$83,MATCH(Y25,'AVS COMM Registers TABLE'!$E$2:$E$83,0))</f>
        <v>31 downto 24</v>
      </c>
      <c r="S25" s="2" t="s">
        <v>63</v>
      </c>
      <c r="T25" s="6" t="s">
        <v>62</v>
      </c>
      <c r="U25" s="5" t="str">
        <f>INDEX($B$2:$B$3,MATCH(INDEX('Register VHDL Types TABLE'!$B$2:$B$62,MATCH(Y25,'Register VHDL Types TABLE'!$E$2:$E$62,0)),$E$2:$E$3,0))</f>
        <v>spacewire_write_registers_i</v>
      </c>
      <c r="V25" s="6" t="s">
        <v>64</v>
      </c>
      <c r="W25" s="5" t="str">
        <f>INDEX('Register VHDL Types TABLE'!$D$2:$D$62,MATCH(Y25,'Register VHDL Types TABLE'!$E$2:$E$62,0))</f>
        <v>spw_link_config_status_reg</v>
      </c>
      <c r="X25" s="6" t="s">
        <v>64</v>
      </c>
      <c r="Y25" s="5" t="str">
        <f>'AVS COMM Registers TABLE'!E16</f>
        <v>spw_lnkcfg_txdivcnt</v>
      </c>
      <c r="Z25" s="6" t="s">
        <v>41</v>
      </c>
      <c r="AB25" t="str">
        <f t="shared" si="0"/>
        <v xml:space="preserve">    avalon_mm_spacewire_o.readdata(31 downto 24) &lt;= spacewire_write_registers_i.spw_link_config_status_reg.spw_lnkcfg_txdivcnt;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2" t="s">
        <v>66</v>
      </c>
      <c r="N26" s="3" t="str">
        <f>'AVS COMM Registers TABLE'!C17</f>
        <v>x"01"</v>
      </c>
      <c r="O26" s="2" t="s">
        <v>63</v>
      </c>
      <c r="P26" s="4"/>
      <c r="Q26" s="4"/>
      <c r="R26" s="4"/>
      <c r="S26" s="4"/>
      <c r="T26" s="2" t="s">
        <v>61</v>
      </c>
      <c r="U26" s="4"/>
      <c r="V26" s="4"/>
      <c r="W26" s="4"/>
      <c r="X26" s="4"/>
      <c r="Y26" s="4"/>
      <c r="Z26" s="4"/>
      <c r="AB26" t="str">
        <f t="shared" si="0"/>
        <v xml:space="preserve">  when (x"01") =&gt;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4" t="s">
        <v>49</v>
      </c>
      <c r="N27" s="4"/>
      <c r="O27" s="4"/>
      <c r="P27" s="5" t="str">
        <f t="shared" si="1"/>
        <v>avalon_mm_spacewire_o.readdata</v>
      </c>
      <c r="Q27" s="2" t="s">
        <v>65</v>
      </c>
      <c r="R27" s="3" t="str">
        <f>INDEX('AVS COMM Registers TABLE'!$J$2:$J$83,MATCH(Y27,'AVS COMM Registers TABLE'!$E$2:$E$83,0))</f>
        <v>5 downto 0</v>
      </c>
      <c r="S27" s="2" t="s">
        <v>63</v>
      </c>
      <c r="T27" s="6" t="s">
        <v>62</v>
      </c>
      <c r="U27" s="5" t="str">
        <f>INDEX($B$2:$B$3,MATCH(INDEX('Register VHDL Types TABLE'!$B$2:$B$62,MATCH(Y27,'Register VHDL Types TABLE'!$E$2:$E$62,0)),$E$2:$E$3,0))</f>
        <v>spacewire_write_registers_i</v>
      </c>
      <c r="V27" s="6" t="s">
        <v>64</v>
      </c>
      <c r="W27" s="5" t="str">
        <f>INDEX('Register VHDL Types TABLE'!$D$2:$D$62,MATCH(Y27,'Register VHDL Types TABLE'!$E$2:$E$62,0))</f>
        <v>spw_timecode_reg</v>
      </c>
      <c r="X27" s="6" t="s">
        <v>64</v>
      </c>
      <c r="Y27" s="5" t="str">
        <f>'AVS COMM Registers TABLE'!E17</f>
        <v>timecode_time</v>
      </c>
      <c r="Z27" s="6" t="s">
        <v>41</v>
      </c>
      <c r="AB27" t="str">
        <f t="shared" si="0"/>
        <v xml:space="preserve">    avalon_mm_spacewire_o.readdata(5 downto 0) &lt;= spacewire_write_registers_i.spw_timecode_reg.timecode_time;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4" t="s">
        <v>49</v>
      </c>
      <c r="N28" s="4"/>
      <c r="O28" s="4"/>
      <c r="P28" s="5" t="str">
        <f t="shared" si="1"/>
        <v>avalon_mm_spacewire_o.readdata</v>
      </c>
      <c r="Q28" s="2" t="s">
        <v>65</v>
      </c>
      <c r="R28" s="3" t="str">
        <f>INDEX('AVS COMM Registers TABLE'!$J$2:$J$83,MATCH(Y28,'AVS COMM Registers TABLE'!$E$2:$E$83,0))</f>
        <v>7 downto 6</v>
      </c>
      <c r="S28" s="2" t="s">
        <v>63</v>
      </c>
      <c r="T28" s="6" t="s">
        <v>62</v>
      </c>
      <c r="U28" s="5" t="str">
        <f>INDEX($B$2:$B$3,MATCH(INDEX('Register VHDL Types TABLE'!$B$2:$B$62,MATCH(Y28,'Register VHDL Types TABLE'!$E$2:$E$62,0)),$E$2:$E$3,0))</f>
        <v>spacewire_write_registers_i</v>
      </c>
      <c r="V28" s="6" t="s">
        <v>64</v>
      </c>
      <c r="W28" s="5" t="str">
        <f>INDEX('Register VHDL Types TABLE'!$D$2:$D$62,MATCH(Y28,'Register VHDL Types TABLE'!$E$2:$E$62,0))</f>
        <v>spw_timecode_reg</v>
      </c>
      <c r="X28" s="6" t="s">
        <v>64</v>
      </c>
      <c r="Y28" s="5" t="str">
        <f>'AVS COMM Registers TABLE'!E18</f>
        <v>timecode_control</v>
      </c>
      <c r="Z28" s="6" t="s">
        <v>41</v>
      </c>
      <c r="AB28" t="str">
        <f t="shared" si="0"/>
        <v xml:space="preserve">    avalon_mm_spacewire_o.readdata(7 downto 6) &lt;= spacewire_write_registers_i.spw_timecode_reg.timecode_control;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4" t="s">
        <v>49</v>
      </c>
      <c r="N29" s="4"/>
      <c r="O29" s="4"/>
      <c r="P29" s="5" t="str">
        <f t="shared" si="1"/>
        <v>avalon_mm_spacewire_o.readdata</v>
      </c>
      <c r="Q29" s="2" t="s">
        <v>65</v>
      </c>
      <c r="R29" s="3" t="str">
        <f>INDEX('AVS COMM Registers TABLE'!$J$2:$J$83,MATCH(Y29,'AVS COMM Registers TABLE'!$E$2:$E$83,0))</f>
        <v>8</v>
      </c>
      <c r="S29" s="2" t="s">
        <v>63</v>
      </c>
      <c r="T29" s="6" t="s">
        <v>62</v>
      </c>
      <c r="U29" s="5" t="str">
        <f>INDEX($B$2:$B$3,MATCH(INDEX('Register VHDL Types TABLE'!$B$2:$B$62,MATCH(Y29,'Register VHDL Types TABLE'!$E$2:$E$62,0)),$E$2:$E$3,0))</f>
        <v>spacewire_write_registers_i</v>
      </c>
      <c r="V29" s="6" t="s">
        <v>64</v>
      </c>
      <c r="W29" s="5" t="str">
        <f>INDEX('Register VHDL Types TABLE'!$D$2:$D$62,MATCH(Y29,'Register VHDL Types TABLE'!$E$2:$E$62,0))</f>
        <v>spw_timecode_reg</v>
      </c>
      <c r="X29" s="6" t="s">
        <v>64</v>
      </c>
      <c r="Y29" s="5" t="str">
        <f>'AVS COMM Registers TABLE'!E19</f>
        <v>timecode_clear</v>
      </c>
      <c r="Z29" s="6" t="s">
        <v>41</v>
      </c>
      <c r="AB29" t="str">
        <f t="shared" si="0"/>
        <v xml:space="preserve">    avalon_mm_spacewire_o.readdata(8) &lt;= spacewire_write_registers_i.spw_timecode_reg.timecode_clear;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4" t="s">
        <v>49</v>
      </c>
      <c r="N30" s="4"/>
      <c r="O30" s="4"/>
      <c r="P30" s="5" t="str">
        <f t="shared" si="1"/>
        <v>avalon_mm_spacewire_o.readdata</v>
      </c>
      <c r="Q30" s="2" t="s">
        <v>65</v>
      </c>
      <c r="R30" s="3" t="str">
        <f>'AVS COMM Registers TABLE'!J20</f>
        <v>31 downto 9</v>
      </c>
      <c r="S30" s="2" t="s">
        <v>63</v>
      </c>
      <c r="T30" s="6" t="s">
        <v>62</v>
      </c>
      <c r="U30" s="5" t="str">
        <f>'AVS COMM Registers TABLE'!G20</f>
        <v>(others =&gt; '0')</v>
      </c>
      <c r="V30" s="4"/>
      <c r="W30" s="4"/>
      <c r="X30" s="4"/>
      <c r="Y30" s="4"/>
      <c r="Z30" s="6" t="s">
        <v>41</v>
      </c>
      <c r="AB30" t="str">
        <f t="shared" si="0"/>
        <v xml:space="preserve">    avalon_mm_spacewire_o.readdata(31 downto 9) &lt;= (others =&gt; '0');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2" t="s">
        <v>66</v>
      </c>
      <c r="N31" s="3" t="str">
        <f>'AVS COMM Registers TABLE'!C21</f>
        <v>x"02"</v>
      </c>
      <c r="O31" s="2" t="s">
        <v>63</v>
      </c>
      <c r="P31" s="4"/>
      <c r="Q31" s="4"/>
      <c r="R31" s="4"/>
      <c r="S31" s="4"/>
      <c r="T31" s="2" t="s">
        <v>61</v>
      </c>
      <c r="U31" s="4"/>
      <c r="V31" s="4"/>
      <c r="W31" s="4"/>
      <c r="X31" s="4"/>
      <c r="Y31" s="4"/>
      <c r="Z31" s="4"/>
      <c r="AB31" t="str">
        <f t="shared" si="0"/>
        <v xml:space="preserve">  when (x"02")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4" t="s">
        <v>49</v>
      </c>
      <c r="N32" s="4"/>
      <c r="O32" s="4"/>
      <c r="P32" s="5" t="str">
        <f t="shared" si="1"/>
        <v>avalon_mm_spacewire_o.readdata</v>
      </c>
      <c r="Q32" s="2" t="s">
        <v>65</v>
      </c>
      <c r="R32" s="3" t="str">
        <f>INDEX('AVS COMM Registers TABLE'!$J$2:$J$83,MATCH(Y32,'AVS COMM Registers TABLE'!$E$2:$E$83,0))</f>
        <v>0</v>
      </c>
      <c r="S32" s="2" t="s">
        <v>63</v>
      </c>
      <c r="T32" s="6" t="s">
        <v>62</v>
      </c>
      <c r="U32" s="5" t="str">
        <f>INDEX($B$2:$B$3,MATCH(INDEX('Register VHDL Types TABLE'!$B$2:$B$62,MATCH(Y32,'Register VHDL Types TABLE'!$E$2:$E$62,0)),$E$2:$E$3,0))</f>
        <v>spacewire_write_registers_i</v>
      </c>
      <c r="V32" s="6" t="s">
        <v>64</v>
      </c>
      <c r="W32" s="5" t="str">
        <f>INDEX('Register VHDL Types TABLE'!$D$2:$D$62,MATCH(Y32,'Register VHDL Types TABLE'!$E$2:$E$62,0))</f>
        <v>fee_windowing_buffers_config_reg</v>
      </c>
      <c r="X32" s="6" t="s">
        <v>64</v>
      </c>
      <c r="Y32" s="5" t="str">
        <f>'AVS COMM Registers TABLE'!E21</f>
        <v>fee_machine_clear</v>
      </c>
      <c r="Z32" s="6" t="s">
        <v>41</v>
      </c>
      <c r="AB32" t="str">
        <f t="shared" si="0"/>
        <v xml:space="preserve">    avalon_mm_spacewire_o.readdata(0) &lt;= spacewire_write_registers_i.fee_windowing_buffers_config_reg.fee_machine_clear;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4" t="s">
        <v>49</v>
      </c>
      <c r="N33" s="4"/>
      <c r="O33" s="4"/>
      <c r="P33" s="5" t="str">
        <f t="shared" si="1"/>
        <v>avalon_mm_spacewire_o.readdata</v>
      </c>
      <c r="Q33" s="2" t="s">
        <v>65</v>
      </c>
      <c r="R33" s="3" t="str">
        <f>INDEX('AVS COMM Registers TABLE'!$J$2:$J$83,MATCH(Y33,'AVS COMM Registers TABLE'!$E$2:$E$83,0))</f>
        <v>1</v>
      </c>
      <c r="S33" s="2" t="s">
        <v>63</v>
      </c>
      <c r="T33" s="6" t="s">
        <v>62</v>
      </c>
      <c r="U33" s="5" t="str">
        <f>INDEX($B$2:$B$3,MATCH(INDEX('Register VHDL Types TABLE'!$B$2:$B$62,MATCH(Y33,'Register VHDL Types TABLE'!$E$2:$E$62,0)),$E$2:$E$3,0))</f>
        <v>spacewire_write_registers_i</v>
      </c>
      <c r="V33" s="6" t="s">
        <v>64</v>
      </c>
      <c r="W33" s="5" t="str">
        <f>INDEX('Register VHDL Types TABLE'!$D$2:$D$62,MATCH(Y33,'Register VHDL Types TABLE'!$E$2:$E$62,0))</f>
        <v>fee_windowing_buffers_config_reg</v>
      </c>
      <c r="X33" s="6" t="s">
        <v>64</v>
      </c>
      <c r="Y33" s="5" t="str">
        <f>'AVS COMM Registers TABLE'!E22</f>
        <v>fee_machine_stop</v>
      </c>
      <c r="Z33" s="6" t="s">
        <v>41</v>
      </c>
      <c r="AB33" t="str">
        <f t="shared" si="0"/>
        <v xml:space="preserve">    avalon_mm_spacewire_o.readdata(1) &lt;= spacewire_write_registers_i.fee_windowing_buffers_config_reg.fee_machine_stop;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 t="shared" si="1"/>
        <v>avalon_mm_spacewire_o.readdata</v>
      </c>
      <c r="Q34" s="2" t="s">
        <v>65</v>
      </c>
      <c r="R34" s="3" t="str">
        <f>INDEX('AVS COMM Registers TABLE'!$J$2:$J$83,MATCH(Y34,'AVS COMM Registers TABLE'!$E$2:$E$83,0))</f>
        <v>2</v>
      </c>
      <c r="S34" s="2" t="s">
        <v>63</v>
      </c>
      <c r="T34" s="6" t="s">
        <v>62</v>
      </c>
      <c r="U34" s="5" t="str">
        <f>INDEX($B$2:$B$3,MATCH(INDEX('Register VHDL Types TABLE'!$B$2:$B$62,MATCH(Y34,'Register VHDL Types TABLE'!$E$2:$E$62,0)),$E$2:$E$3,0))</f>
        <v>spacewire_write_registers_i</v>
      </c>
      <c r="V34" s="6" t="s">
        <v>64</v>
      </c>
      <c r="W34" s="5" t="str">
        <f>INDEX('Register VHDL Types TABLE'!$D$2:$D$62,MATCH(Y34,'Register VHDL Types TABLE'!$E$2:$E$62,0))</f>
        <v>fee_windowing_buffers_config_reg</v>
      </c>
      <c r="X34" s="6" t="s">
        <v>64</v>
      </c>
      <c r="Y34" s="5" t="str">
        <f>'AVS COMM Registers TABLE'!E23</f>
        <v>fee_machine_start</v>
      </c>
      <c r="Z34" s="6" t="s">
        <v>41</v>
      </c>
      <c r="AB34" t="str">
        <f t="shared" si="0"/>
        <v xml:space="preserve">    avalon_mm_spacewire_o.readdata(2) &lt;= spacewire_write_registers_i.fee_windowing_buffers_config_reg.fee_machine_start;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4" t="s">
        <v>49</v>
      </c>
      <c r="N35" s="4"/>
      <c r="O35" s="4"/>
      <c r="P35" s="5" t="str">
        <f t="shared" si="1"/>
        <v>avalon_mm_spacewire_o.readdata</v>
      </c>
      <c r="Q35" s="2" t="s">
        <v>65</v>
      </c>
      <c r="R35" s="3" t="str">
        <f>INDEX('AVS COMM Registers TABLE'!$J$2:$J$83,MATCH(Y35,'AVS COMM Registers TABLE'!$E$2:$E$83,0))</f>
        <v>3</v>
      </c>
      <c r="S35" s="2" t="s">
        <v>63</v>
      </c>
      <c r="T35" s="6" t="s">
        <v>62</v>
      </c>
      <c r="U35" s="5" t="str">
        <f>INDEX($B$2:$B$3,MATCH(INDEX('Register VHDL Types TABLE'!$B$2:$B$62,MATCH(Y35,'Register VHDL Types TABLE'!$E$2:$E$62,0)),$E$2:$E$3,0))</f>
        <v>spacewire_write_registers_i</v>
      </c>
      <c r="V35" s="6" t="s">
        <v>64</v>
      </c>
      <c r="W35" s="5" t="str">
        <f>INDEX('Register VHDL Types TABLE'!$D$2:$D$62,MATCH(Y35,'Register VHDL Types TABLE'!$E$2:$E$62,0))</f>
        <v>fee_windowing_buffers_config_reg</v>
      </c>
      <c r="X35" s="6" t="s">
        <v>64</v>
      </c>
      <c r="Y35" s="5" t="str">
        <f>'AVS COMM Registers TABLE'!E24</f>
        <v>fee_masking_en</v>
      </c>
      <c r="Z35" s="6" t="s">
        <v>41</v>
      </c>
      <c r="AB35" t="str">
        <f t="shared" si="0"/>
        <v xml:space="preserve">    avalon_mm_spacewire_o.readdata(3) &lt;= spacewire_write_registers_i.fee_windowing_buffers_config_reg.fee_masking_en;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4" t="s">
        <v>49</v>
      </c>
      <c r="N36" s="4"/>
      <c r="O36" s="4"/>
      <c r="P36" s="5" t="str">
        <f t="shared" si="1"/>
        <v>avalon_mm_spacewire_o.readdata</v>
      </c>
      <c r="Q36" s="2" t="s">
        <v>65</v>
      </c>
      <c r="R36" s="3" t="str">
        <f>'AVS COMM Registers TABLE'!J25</f>
        <v>31 downto 4</v>
      </c>
      <c r="S36" s="2" t="s">
        <v>63</v>
      </c>
      <c r="T36" s="6" t="s">
        <v>62</v>
      </c>
      <c r="U36" s="5" t="str">
        <f>'AVS COMM Registers TABLE'!G25</f>
        <v>(others =&gt; '0')</v>
      </c>
      <c r="V36" s="4"/>
      <c r="W36" s="4"/>
      <c r="X36" s="4"/>
      <c r="Y36" s="4"/>
      <c r="Z36" s="6" t="s">
        <v>41</v>
      </c>
      <c r="AB36" t="str">
        <f t="shared" si="0"/>
        <v xml:space="preserve">    avalon_mm_spacewire_o.readdata(31 downto 4) &lt;= (others =&gt; '0');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2" t="s">
        <v>66</v>
      </c>
      <c r="N37" s="3" t="str">
        <f>'AVS COMM Registers TABLE'!C26</f>
        <v>x"03"</v>
      </c>
      <c r="O37" s="2" t="s">
        <v>63</v>
      </c>
      <c r="P37" s="4"/>
      <c r="Q37" s="4"/>
      <c r="R37" s="4"/>
      <c r="S37" s="4"/>
      <c r="T37" s="2" t="s">
        <v>61</v>
      </c>
      <c r="U37" s="4"/>
      <c r="V37" s="4"/>
      <c r="W37" s="4"/>
      <c r="X37" s="4"/>
      <c r="Y37" s="4"/>
      <c r="Z37" s="4"/>
      <c r="AB37" t="str">
        <f t="shared" si="0"/>
        <v xml:space="preserve">  when (x"03")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4" t="s">
        <v>49</v>
      </c>
      <c r="N38" s="4"/>
      <c r="O38" s="4"/>
      <c r="P38" s="5" t="str">
        <f t="shared" si="1"/>
        <v>avalon_mm_spacewire_o.readdata</v>
      </c>
      <c r="Q38" s="2" t="s">
        <v>65</v>
      </c>
      <c r="R38" s="3" t="str">
        <f>INDEX('AVS COMM Registers TABLE'!$J$2:$J$83,MATCH(Y38,'AVS COMM Registers TABLE'!$E$2:$E$83,0))</f>
        <v>0</v>
      </c>
      <c r="S38" s="2" t="s">
        <v>63</v>
      </c>
      <c r="T38" s="6" t="s">
        <v>62</v>
      </c>
      <c r="U38" s="5" t="str">
        <f>INDEX($B$2:$B$3,MATCH(INDEX('Register VHDL Types TABLE'!$B$2:$B$62,MATCH(Y38,'Register VHDL Types TABLE'!$E$2:$E$62,0)),$E$2:$E$3,0))</f>
        <v>spacewire_read_registers_i</v>
      </c>
      <c r="V38" s="6" t="s">
        <v>64</v>
      </c>
      <c r="W38" s="5" t="str">
        <f>INDEX('Register VHDL Types TABLE'!$D$2:$D$62,MATCH(Y38,'Register VHDL Types TABLE'!$E$2:$E$62,0))</f>
        <v>fee_windowing_buffers_status_reg</v>
      </c>
      <c r="X38" s="6" t="s">
        <v>64</v>
      </c>
      <c r="Y38" s="5" t="str">
        <f>'AVS COMM Registers TABLE'!E26</f>
        <v>windowing_right_buffer_empty</v>
      </c>
      <c r="Z38" s="6" t="s">
        <v>41</v>
      </c>
      <c r="AB38" t="str">
        <f t="shared" si="0"/>
        <v xml:space="preserve">    avalon_mm_spacewire_o.readdata(0) &lt;= spacewire_read_registers_i.fee_windowing_buffers_status_reg.windowing_right_buffer_empty;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4" t="s">
        <v>49</v>
      </c>
      <c r="N39" s="4"/>
      <c r="O39" s="4"/>
      <c r="P39" s="5" t="str">
        <f t="shared" si="1"/>
        <v>avalon_mm_spacewire_o.readdata</v>
      </c>
      <c r="Q39" s="2" t="s">
        <v>65</v>
      </c>
      <c r="R39" s="3" t="str">
        <f>INDEX('AVS COMM Registers TABLE'!$J$2:$J$83,MATCH(Y39,'AVS COMM Registers TABLE'!$E$2:$E$83,0))</f>
        <v>1</v>
      </c>
      <c r="S39" s="2" t="s">
        <v>63</v>
      </c>
      <c r="T39" s="6" t="s">
        <v>62</v>
      </c>
      <c r="U39" s="5" t="str">
        <f>INDEX($B$2:$B$3,MATCH(INDEX('Register VHDL Types TABLE'!$B$2:$B$62,MATCH(Y39,'Register VHDL Types TABLE'!$E$2:$E$62,0)),$E$2:$E$3,0))</f>
        <v>spacewire_read_registers_i</v>
      </c>
      <c r="V39" s="6" t="s">
        <v>64</v>
      </c>
      <c r="W39" s="5" t="str">
        <f>INDEX('Register VHDL Types TABLE'!$D$2:$D$62,MATCH(Y39,'Register VHDL Types TABLE'!$E$2:$E$62,0))</f>
        <v>fee_windowing_buffers_status_reg</v>
      </c>
      <c r="X39" s="6" t="s">
        <v>64</v>
      </c>
      <c r="Y39" s="5" t="str">
        <f>'AVS COMM Registers TABLE'!E27</f>
        <v>windowing_left_buffer_empty</v>
      </c>
      <c r="Z39" s="6" t="s">
        <v>41</v>
      </c>
      <c r="AB39" t="str">
        <f t="shared" si="0"/>
        <v xml:space="preserve">    avalon_mm_spacewire_o.readdata(1) &lt;= spacewire_read_registers_i.fee_windowing_buffers_status_reg.windowing_left_buffer_empty;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4" t="s">
        <v>49</v>
      </c>
      <c r="N40" s="4"/>
      <c r="O40" s="4"/>
      <c r="P40" s="5" t="str">
        <f t="shared" si="1"/>
        <v>avalon_mm_spacewire_o.readdata</v>
      </c>
      <c r="Q40" s="2" t="s">
        <v>65</v>
      </c>
      <c r="R40" s="3" t="str">
        <f>'AVS COMM Registers TABLE'!J28</f>
        <v>31 downto 3</v>
      </c>
      <c r="S40" s="2" t="s">
        <v>63</v>
      </c>
      <c r="T40" s="6" t="s">
        <v>62</v>
      </c>
      <c r="U40" s="5" t="str">
        <f>'AVS COMM Registers TABLE'!G28</f>
        <v>(others =&gt; '0')</v>
      </c>
      <c r="V40" s="4"/>
      <c r="W40" s="4"/>
      <c r="X40" s="4"/>
      <c r="Y40" s="4"/>
      <c r="Z40" s="6" t="s">
        <v>41</v>
      </c>
      <c r="AB40" t="str">
        <f t="shared" si="0"/>
        <v xml:space="preserve">    avalon_mm_spacewire_o.readdata(31 downto 3) &lt;= (others =&gt; '0');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2" t="s">
        <v>66</v>
      </c>
      <c r="N41" s="3" t="str">
        <f>'AVS COMM Registers TABLE'!C29</f>
        <v>x"04"</v>
      </c>
      <c r="O41" s="2" t="s">
        <v>63</v>
      </c>
      <c r="P41" s="4"/>
      <c r="Q41" s="4"/>
      <c r="R41" s="4"/>
      <c r="S41" s="4"/>
      <c r="T41" s="2" t="s">
        <v>61</v>
      </c>
      <c r="U41" s="4"/>
      <c r="V41" s="4"/>
      <c r="W41" s="4"/>
      <c r="X41" s="4"/>
      <c r="Y41" s="4"/>
      <c r="Z41" s="4"/>
      <c r="AB41" t="str">
        <f t="shared" si="0"/>
        <v xml:space="preserve">  when (x"04") =&gt;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str">
        <f t="shared" si="1"/>
        <v>avalon_mm_spacewire_o.readdata</v>
      </c>
      <c r="Q42" s="2" t="s">
        <v>65</v>
      </c>
      <c r="R42" s="3" t="str">
        <f>INDEX('AVS COMM Registers TABLE'!$J$2:$J$83,MATCH(Y42,'AVS COMM Registers TABLE'!$E$2:$E$83,0))</f>
        <v>7 downto 0</v>
      </c>
      <c r="S42" s="2" t="s">
        <v>63</v>
      </c>
      <c r="T42" s="6" t="s">
        <v>62</v>
      </c>
      <c r="U42" s="5" t="str">
        <f>INDEX($B$2:$B$3,MATCH(INDEX('Register VHDL Types TABLE'!$B$2:$B$62,MATCH(Y42,'Register VHDL Types TABLE'!$E$2:$E$62,0)),$E$2:$E$3,0))</f>
        <v>spacewire_write_registers_i</v>
      </c>
      <c r="V42" s="6" t="s">
        <v>64</v>
      </c>
      <c r="W42" s="5" t="str">
        <f>INDEX('Register VHDL Types TABLE'!$D$2:$D$62,MATCH(Y42,'Register VHDL Types TABLE'!$E$2:$E$62,0))</f>
        <v>rmap_codec_config_reg</v>
      </c>
      <c r="X42" s="6" t="s">
        <v>64</v>
      </c>
      <c r="Y42" s="5" t="str">
        <f>'AVS COMM Registers TABLE'!E29</f>
        <v>rmap_target_logical_addr</v>
      </c>
      <c r="Z42" s="6" t="s">
        <v>41</v>
      </c>
      <c r="AB42" t="str">
        <f t="shared" si="0"/>
        <v xml:space="preserve">    avalon_mm_spacewire_o.readdata(7 downto 0) &lt;= spacewire_write_registers_i.rmap_codec_config_reg.rmap_target_logical_addr;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str">
        <f t="shared" si="1"/>
        <v>avalon_mm_spacewire_o.readdata</v>
      </c>
      <c r="Q43" s="2" t="s">
        <v>65</v>
      </c>
      <c r="R43" s="3" t="str">
        <f>INDEX('AVS COMM Registers TABLE'!$J$2:$J$83,MATCH(Y43,'AVS COMM Registers TABLE'!$E$2:$E$83,0))</f>
        <v>15 downto 8</v>
      </c>
      <c r="S43" s="2" t="s">
        <v>63</v>
      </c>
      <c r="T43" s="6" t="s">
        <v>62</v>
      </c>
      <c r="U43" s="5" t="str">
        <f>INDEX($B$2:$B$3,MATCH(INDEX('Register VHDL Types TABLE'!$B$2:$B$62,MATCH(Y43,'Register VHDL Types TABLE'!$E$2:$E$62,0)),$E$2:$E$3,0))</f>
        <v>spacewire_write_registers_i</v>
      </c>
      <c r="V43" s="6" t="s">
        <v>64</v>
      </c>
      <c r="W43" s="5" t="str">
        <f>INDEX('Register VHDL Types TABLE'!$D$2:$D$62,MATCH(Y43,'Register VHDL Types TABLE'!$E$2:$E$62,0))</f>
        <v>rmap_codec_config_reg</v>
      </c>
      <c r="X43" s="6" t="s">
        <v>64</v>
      </c>
      <c r="Y43" s="5" t="str">
        <f>'AVS COMM Registers TABLE'!E30</f>
        <v>rmap_target_key</v>
      </c>
      <c r="Z43" s="6" t="s">
        <v>41</v>
      </c>
      <c r="AB43" t="str">
        <f t="shared" si="0"/>
        <v xml:space="preserve">    avalon_mm_spacewire_o.readdata(15 downto 8) &lt;= spacewire_write_registers_i.rmap_codec_config_reg.rmap_target_key;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4" t="s">
        <v>49</v>
      </c>
      <c r="N44" s="4"/>
      <c r="O44" s="4"/>
      <c r="P44" s="5" t="str">
        <f t="shared" si="1"/>
        <v>avalon_mm_spacewire_o.readdata</v>
      </c>
      <c r="Q44" s="2" t="s">
        <v>65</v>
      </c>
      <c r="R44" s="3" t="str">
        <f>'AVS COMM Registers TABLE'!J31</f>
        <v>31 downto 16</v>
      </c>
      <c r="S44" s="2" t="s">
        <v>63</v>
      </c>
      <c r="T44" s="6" t="s">
        <v>62</v>
      </c>
      <c r="U44" s="5" t="str">
        <f>'AVS COMM Registers TABLE'!G31</f>
        <v>(others =&gt; '0')</v>
      </c>
      <c r="V44" s="4"/>
      <c r="W44" s="4"/>
      <c r="X44" s="4"/>
      <c r="Y44" s="4"/>
      <c r="Z44" s="6" t="s">
        <v>41</v>
      </c>
      <c r="AB44" t="str">
        <f t="shared" si="0"/>
        <v xml:space="preserve">    avalon_mm_spacewire_o.readdata(31 downto 16) &lt;= (others =&gt; '0');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2" t="s">
        <v>66</v>
      </c>
      <c r="N45" s="3" t="str">
        <f>'AVS COMM Registers TABLE'!C32</f>
        <v>x"05"</v>
      </c>
      <c r="O45" s="2" t="s">
        <v>63</v>
      </c>
      <c r="P45" s="4"/>
      <c r="Q45" s="4"/>
      <c r="R45" s="4"/>
      <c r="S45" s="4"/>
      <c r="T45" s="2" t="s">
        <v>61</v>
      </c>
      <c r="U45" s="4"/>
      <c r="V45" s="4"/>
      <c r="W45" s="4"/>
      <c r="X45" s="4"/>
      <c r="Y45" s="4"/>
      <c r="Z45" s="4"/>
      <c r="AB45" t="str">
        <f t="shared" si="0"/>
        <v xml:space="preserve">  when (x"05") =&gt;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4" t="s">
        <v>49</v>
      </c>
      <c r="N46" s="4"/>
      <c r="O46" s="4"/>
      <c r="P46" s="5" t="str">
        <f t="shared" si="1"/>
        <v>avalon_mm_spacewire_o.readdata</v>
      </c>
      <c r="Q46" s="2" t="s">
        <v>65</v>
      </c>
      <c r="R46" s="3" t="str">
        <f>INDEX('AVS COMM Registers TABLE'!$J$2:$J$83,MATCH(Y46,'AVS COMM Registers TABLE'!$E$2:$E$83,0))</f>
        <v>0</v>
      </c>
      <c r="S46" s="2" t="s">
        <v>63</v>
      </c>
      <c r="T46" s="6" t="s">
        <v>62</v>
      </c>
      <c r="U46" s="5" t="str">
        <f>INDEX($B$2:$B$3,MATCH(INDEX('Register VHDL Types TABLE'!$B$2:$B$62,MATCH(Y46,'Register VHDL Types TABLE'!$E$2:$E$62,0)),$E$2:$E$3,0))</f>
        <v>spacewire_read_registers_i</v>
      </c>
      <c r="V46" s="6" t="s">
        <v>64</v>
      </c>
      <c r="W46" s="5" t="str">
        <f>INDEX('Register VHDL Types TABLE'!$D$2:$D$62,MATCH(Y46,'Register VHDL Types TABLE'!$E$2:$E$62,0))</f>
        <v>rmap_codec_status_reg</v>
      </c>
      <c r="X46" s="6" t="s">
        <v>64</v>
      </c>
      <c r="Y46" s="5" t="str">
        <f>'AVS COMM Registers TABLE'!E32</f>
        <v>rmap_stat_command_received</v>
      </c>
      <c r="Z46" s="6" t="s">
        <v>41</v>
      </c>
      <c r="AB46" t="str">
        <f t="shared" si="0"/>
        <v xml:space="preserve">    avalon_mm_spacewire_o.readdata(0) &lt;= spacewire_read_registers_i.rmap_codec_status_reg.rmap_stat_command_received;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5" t="str">
        <f t="shared" si="1"/>
        <v>avalon_mm_spacewire_o.readdata</v>
      </c>
      <c r="Q47" s="2" t="s">
        <v>65</v>
      </c>
      <c r="R47" s="3" t="str">
        <f>INDEX('AVS COMM Registers TABLE'!$J$2:$J$83,MATCH(Y47,'AVS COMM Registers TABLE'!$E$2:$E$83,0))</f>
        <v>1</v>
      </c>
      <c r="S47" s="2" t="s">
        <v>63</v>
      </c>
      <c r="T47" s="6" t="s">
        <v>62</v>
      </c>
      <c r="U47" s="5" t="str">
        <f>INDEX($B$2:$B$3,MATCH(INDEX('Register VHDL Types TABLE'!$B$2:$B$62,MATCH(Y47,'Register VHDL Types TABLE'!$E$2:$E$62,0)),$E$2:$E$3,0))</f>
        <v>spacewire_read_registers_i</v>
      </c>
      <c r="V47" s="6" t="s">
        <v>64</v>
      </c>
      <c r="W47" s="5" t="str">
        <f>INDEX('Register VHDL Types TABLE'!$D$2:$D$62,MATCH(Y47,'Register VHDL Types TABLE'!$E$2:$E$62,0))</f>
        <v>rmap_codec_status_reg</v>
      </c>
      <c r="X47" s="6" t="s">
        <v>64</v>
      </c>
      <c r="Y47" s="5" t="str">
        <f>'AVS COMM Registers TABLE'!E33</f>
        <v>rmap_stat_write_requested</v>
      </c>
      <c r="Z47" s="6" t="s">
        <v>41</v>
      </c>
      <c r="AB47" t="str">
        <f t="shared" si="0"/>
        <v xml:space="preserve">    avalon_mm_spacewire_o.readdata(1) &lt;= spacewire_read_registers_i.rmap_codec_status_reg.rmap_stat_write_requested;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4" t="s">
        <v>49</v>
      </c>
      <c r="N48" s="4"/>
      <c r="O48" s="4"/>
      <c r="P48" s="5" t="str">
        <f t="shared" si="1"/>
        <v>avalon_mm_spacewire_o.readdata</v>
      </c>
      <c r="Q48" s="2" t="s">
        <v>65</v>
      </c>
      <c r="R48" s="3" t="str">
        <f>INDEX('AVS COMM Registers TABLE'!$J$2:$J$83,MATCH(Y48,'AVS COMM Registers TABLE'!$E$2:$E$83,0))</f>
        <v>2</v>
      </c>
      <c r="S48" s="2" t="s">
        <v>63</v>
      </c>
      <c r="T48" s="6" t="s">
        <v>62</v>
      </c>
      <c r="U48" s="5" t="str">
        <f>INDEX($B$2:$B$3,MATCH(INDEX('Register VHDL Types TABLE'!$B$2:$B$62,MATCH(Y48,'Register VHDL Types TABLE'!$E$2:$E$62,0)),$E$2:$E$3,0))</f>
        <v>spacewire_read_registers_i</v>
      </c>
      <c r="V48" s="6" t="s">
        <v>64</v>
      </c>
      <c r="W48" s="5" t="str">
        <f>INDEX('Register VHDL Types TABLE'!$D$2:$D$62,MATCH(Y48,'Register VHDL Types TABLE'!$E$2:$E$62,0))</f>
        <v>rmap_codec_status_reg</v>
      </c>
      <c r="X48" s="6" t="s">
        <v>64</v>
      </c>
      <c r="Y48" s="5" t="str">
        <f>'AVS COMM Registers TABLE'!E34</f>
        <v>rmap_stat_write_authorized</v>
      </c>
      <c r="Z48" s="6" t="s">
        <v>41</v>
      </c>
      <c r="AB48" t="str">
        <f t="shared" si="0"/>
        <v xml:space="preserve">    avalon_mm_spacewire_o.readdata(2) &lt;= spacewire_read_registers_i.rmap_codec_status_reg.rmap_stat_write_authorized;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4" t="s">
        <v>49</v>
      </c>
      <c r="N49" s="4"/>
      <c r="O49" s="4"/>
      <c r="P49" s="5" t="str">
        <f t="shared" si="1"/>
        <v>avalon_mm_spacewire_o.readdata</v>
      </c>
      <c r="Q49" s="2" t="s">
        <v>65</v>
      </c>
      <c r="R49" s="3" t="str">
        <f>INDEX('AVS COMM Registers TABLE'!$J$2:$J$83,MATCH(Y49,'AVS COMM Registers TABLE'!$E$2:$E$83,0))</f>
        <v>3</v>
      </c>
      <c r="S49" s="2" t="s">
        <v>63</v>
      </c>
      <c r="T49" s="6" t="s">
        <v>62</v>
      </c>
      <c r="U49" s="5" t="str">
        <f>INDEX($B$2:$B$3,MATCH(INDEX('Register VHDL Types TABLE'!$B$2:$B$62,MATCH(Y49,'Register VHDL Types TABLE'!$E$2:$E$62,0)),$E$2:$E$3,0))</f>
        <v>spacewire_read_registers_i</v>
      </c>
      <c r="V49" s="6" t="s">
        <v>64</v>
      </c>
      <c r="W49" s="5" t="str">
        <f>INDEX('Register VHDL Types TABLE'!$D$2:$D$62,MATCH(Y49,'Register VHDL Types TABLE'!$E$2:$E$62,0))</f>
        <v>rmap_codec_status_reg</v>
      </c>
      <c r="X49" s="6" t="s">
        <v>64</v>
      </c>
      <c r="Y49" s="5" t="str">
        <f>'AVS COMM Registers TABLE'!E35</f>
        <v>rmap_stat_read_requested</v>
      </c>
      <c r="Z49" s="6" t="s">
        <v>41</v>
      </c>
      <c r="AB49" t="str">
        <f t="shared" si="0"/>
        <v xml:space="preserve">    avalon_mm_spacewire_o.readdata(3) &lt;= spacewire_read_registers_i.rmap_codec_status_reg.rmap_stat_read_requested;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4" t="s">
        <v>49</v>
      </c>
      <c r="N50" s="4"/>
      <c r="O50" s="4"/>
      <c r="P50" s="5" t="str">
        <f t="shared" si="1"/>
        <v>avalon_mm_spacewire_o.readdata</v>
      </c>
      <c r="Q50" s="2" t="s">
        <v>65</v>
      </c>
      <c r="R50" s="3" t="str">
        <f>INDEX('AVS COMM Registers TABLE'!$J$2:$J$83,MATCH(Y50,'AVS COMM Registers TABLE'!$E$2:$E$83,0))</f>
        <v>4</v>
      </c>
      <c r="S50" s="2" t="s">
        <v>63</v>
      </c>
      <c r="T50" s="6" t="s">
        <v>62</v>
      </c>
      <c r="U50" s="5" t="str">
        <f>INDEX($B$2:$B$3,MATCH(INDEX('Register VHDL Types TABLE'!$B$2:$B$62,MATCH(Y50,'Register VHDL Types TABLE'!$E$2:$E$62,0)),$E$2:$E$3,0))</f>
        <v>spacewire_read_registers_i</v>
      </c>
      <c r="V50" s="6" t="s">
        <v>64</v>
      </c>
      <c r="W50" s="5" t="str">
        <f>INDEX('Register VHDL Types TABLE'!$D$2:$D$62,MATCH(Y50,'Register VHDL Types TABLE'!$E$2:$E$62,0))</f>
        <v>rmap_codec_status_reg</v>
      </c>
      <c r="X50" s="6" t="s">
        <v>64</v>
      </c>
      <c r="Y50" s="5" t="str">
        <f>'AVS COMM Registers TABLE'!E36</f>
        <v>rmap_stat_read_authorized</v>
      </c>
      <c r="Z50" s="6" t="s">
        <v>41</v>
      </c>
      <c r="AB50" t="str">
        <f t="shared" si="0"/>
        <v xml:space="preserve">    avalon_mm_spacewire_o.readdata(4) &lt;= spacewire_read_registers_i.rmap_codec_status_reg.rmap_stat_read_authorized;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4" t="s">
        <v>49</v>
      </c>
      <c r="N51" s="4"/>
      <c r="O51" s="4"/>
      <c r="P51" s="5" t="str">
        <f t="shared" si="1"/>
        <v>avalon_mm_spacewire_o.readdata</v>
      </c>
      <c r="Q51" s="2" t="s">
        <v>65</v>
      </c>
      <c r="R51" s="3" t="str">
        <f>INDEX('AVS COMM Registers TABLE'!$J$2:$J$83,MATCH(Y51,'AVS COMM Registers TABLE'!$E$2:$E$83,0))</f>
        <v>5</v>
      </c>
      <c r="S51" s="2" t="s">
        <v>63</v>
      </c>
      <c r="T51" s="6" t="s">
        <v>62</v>
      </c>
      <c r="U51" s="5" t="str">
        <f>INDEX($B$2:$B$3,MATCH(INDEX('Register VHDL Types TABLE'!$B$2:$B$62,MATCH(Y51,'Register VHDL Types TABLE'!$E$2:$E$62,0)),$E$2:$E$3,0))</f>
        <v>spacewire_read_registers_i</v>
      </c>
      <c r="V51" s="6" t="s">
        <v>64</v>
      </c>
      <c r="W51" s="5" t="str">
        <f>INDEX('Register VHDL Types TABLE'!$D$2:$D$62,MATCH(Y51,'Register VHDL Types TABLE'!$E$2:$E$62,0))</f>
        <v>rmap_codec_status_reg</v>
      </c>
      <c r="X51" s="6" t="s">
        <v>64</v>
      </c>
      <c r="Y51" s="5" t="str">
        <f>'AVS COMM Registers TABLE'!E37</f>
        <v>rmap_stat_reply_sended</v>
      </c>
      <c r="Z51" s="6" t="s">
        <v>41</v>
      </c>
      <c r="AB51" t="str">
        <f t="shared" si="0"/>
        <v xml:space="preserve">    avalon_mm_spacewire_o.readdata(5) &lt;= spacewire_read_registers_i.rmap_codec_status_reg.rmap_stat_reply_sended;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4" t="s">
        <v>49</v>
      </c>
      <c r="N52" s="4"/>
      <c r="O52" s="4"/>
      <c r="P52" s="5" t="str">
        <f t="shared" si="1"/>
        <v>avalon_mm_spacewire_o.readdata</v>
      </c>
      <c r="Q52" s="2" t="s">
        <v>65</v>
      </c>
      <c r="R52" s="3" t="str">
        <f>INDEX('AVS COMM Registers TABLE'!$J$2:$J$83,MATCH(Y52,'AVS COMM Registers TABLE'!$E$2:$E$83,0))</f>
        <v>6</v>
      </c>
      <c r="S52" s="2" t="s">
        <v>63</v>
      </c>
      <c r="T52" s="6" t="s">
        <v>62</v>
      </c>
      <c r="U52" s="5" t="str">
        <f>INDEX($B$2:$B$3,MATCH(INDEX('Register VHDL Types TABLE'!$B$2:$B$62,MATCH(Y52,'Register VHDL Types TABLE'!$E$2:$E$62,0)),$E$2:$E$3,0))</f>
        <v>spacewire_read_registers_i</v>
      </c>
      <c r="V52" s="6" t="s">
        <v>64</v>
      </c>
      <c r="W52" s="5" t="str">
        <f>INDEX('Register VHDL Types TABLE'!$D$2:$D$62,MATCH(Y52,'Register VHDL Types TABLE'!$E$2:$E$62,0))</f>
        <v>rmap_codec_status_reg</v>
      </c>
      <c r="X52" s="6" t="s">
        <v>64</v>
      </c>
      <c r="Y52" s="5" t="str">
        <f>'AVS COMM Registers TABLE'!E38</f>
        <v>rmap_stat_discarded_package</v>
      </c>
      <c r="Z52" s="6" t="s">
        <v>41</v>
      </c>
      <c r="AB52" t="str">
        <f t="shared" si="0"/>
        <v xml:space="preserve">    avalon_mm_spacewire_o.readdata(6) &lt;= spacewire_read_registers_i.rmap_codec_status_reg.rmap_stat_discarded_package;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4" t="s">
        <v>49</v>
      </c>
      <c r="N53" s="4"/>
      <c r="O53" s="4"/>
      <c r="P53" s="5" t="str">
        <f t="shared" si="1"/>
        <v>avalon_mm_spacewire_o.readdata</v>
      </c>
      <c r="Q53" s="2" t="s">
        <v>65</v>
      </c>
      <c r="R53" s="3" t="str">
        <f>'AVS COMM Registers TABLE'!J39</f>
        <v>15 downto 7</v>
      </c>
      <c r="S53" s="2" t="s">
        <v>63</v>
      </c>
      <c r="T53" s="6" t="s">
        <v>62</v>
      </c>
      <c r="U53" s="5" t="str">
        <f>'AVS COMM Registers TABLE'!G39</f>
        <v>(others =&gt; '0')</v>
      </c>
      <c r="V53" s="4"/>
      <c r="W53" s="4"/>
      <c r="X53" s="4"/>
      <c r="Y53" s="4"/>
      <c r="Z53" s="6" t="s">
        <v>41</v>
      </c>
      <c r="AB53" t="str">
        <f t="shared" si="0"/>
        <v xml:space="preserve">    avalon_mm_spacewire_o.readdata(15 downto 7) &lt;= (others =&gt; '0');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4" t="s">
        <v>49</v>
      </c>
      <c r="N54" s="4"/>
      <c r="O54" s="4"/>
      <c r="P54" s="5" t="str">
        <f t="shared" si="1"/>
        <v>avalon_mm_spacewire_o.readdata</v>
      </c>
      <c r="Q54" s="2" t="s">
        <v>65</v>
      </c>
      <c r="R54" s="3" t="str">
        <f>INDEX('AVS COMM Registers TABLE'!$J$2:$J$83,MATCH(Y54,'AVS COMM Registers TABLE'!$E$2:$E$83,0))</f>
        <v>16</v>
      </c>
      <c r="S54" s="2" t="s">
        <v>63</v>
      </c>
      <c r="T54" s="6" t="s">
        <v>62</v>
      </c>
      <c r="U54" s="5" t="str">
        <f>INDEX($B$2:$B$3,MATCH(INDEX('Register VHDL Types TABLE'!$B$2:$B$62,MATCH(Y54,'Register VHDL Types TABLE'!$E$2:$E$62,0)),$E$2:$E$3,0))</f>
        <v>spacewire_read_registers_i</v>
      </c>
      <c r="V54" s="6" t="s">
        <v>64</v>
      </c>
      <c r="W54" s="5" t="str">
        <f>INDEX('Register VHDL Types TABLE'!$D$2:$D$62,MATCH(Y54,'Register VHDL Types TABLE'!$E$2:$E$62,0))</f>
        <v>rmap_codec_status_reg</v>
      </c>
      <c r="X54" s="6" t="s">
        <v>64</v>
      </c>
      <c r="Y54" s="5" t="str">
        <f>'AVS COMM Registers TABLE'!E40</f>
        <v>rmap_err_early_eop</v>
      </c>
      <c r="Z54" s="6" t="s">
        <v>41</v>
      </c>
      <c r="AB54" t="str">
        <f t="shared" si="0"/>
        <v xml:space="preserve">    avalon_mm_spacewire_o.readdata(16) &lt;= spacewire_read_registers_i.rmap_codec_status_reg.rmap_err_early_eop;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 t="shared" si="1"/>
        <v>avalon_mm_spacewire_o.readdata</v>
      </c>
      <c r="Q55" s="2" t="s">
        <v>65</v>
      </c>
      <c r="R55" s="3" t="str">
        <f>INDEX('AVS COMM Registers TABLE'!$J$2:$J$83,MATCH(Y55,'AVS COMM Registers TABLE'!$E$2:$E$83,0))</f>
        <v>17</v>
      </c>
      <c r="S55" s="2" t="s">
        <v>63</v>
      </c>
      <c r="T55" s="6" t="s">
        <v>62</v>
      </c>
      <c r="U55" s="5" t="str">
        <f>INDEX($B$2:$B$3,MATCH(INDEX('Register VHDL Types TABLE'!$B$2:$B$62,MATCH(Y55,'Register VHDL Types TABLE'!$E$2:$E$62,0)),$E$2:$E$3,0))</f>
        <v>spacewire_read_registers_i</v>
      </c>
      <c r="V55" s="6" t="s">
        <v>64</v>
      </c>
      <c r="W55" s="5" t="str">
        <f>INDEX('Register VHDL Types TABLE'!$D$2:$D$62,MATCH(Y55,'Register VHDL Types TABLE'!$E$2:$E$62,0))</f>
        <v>rmap_codec_status_reg</v>
      </c>
      <c r="X55" s="6" t="s">
        <v>64</v>
      </c>
      <c r="Y55" s="5" t="str">
        <f>'AVS COMM Registers TABLE'!E41</f>
        <v>rmap_err_eep</v>
      </c>
      <c r="Z55" s="6" t="s">
        <v>41</v>
      </c>
      <c r="AB55" t="str">
        <f t="shared" si="0"/>
        <v xml:space="preserve">    avalon_mm_spacewire_o.readdata(17) &lt;= spacewire_read_registers_i.rmap_codec_status_reg.rmap_err_eep;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str">
        <f t="shared" si="1"/>
        <v>avalon_mm_spacewire_o.readdata</v>
      </c>
      <c r="Q56" s="2" t="s">
        <v>65</v>
      </c>
      <c r="R56" s="3" t="str">
        <f>INDEX('AVS COMM Registers TABLE'!$J$2:$J$83,MATCH(Y56,'AVS COMM Registers TABLE'!$E$2:$E$83,0))</f>
        <v>18</v>
      </c>
      <c r="S56" s="2" t="s">
        <v>63</v>
      </c>
      <c r="T56" s="6" t="s">
        <v>62</v>
      </c>
      <c r="U56" s="5" t="str">
        <f>INDEX($B$2:$B$3,MATCH(INDEX('Register VHDL Types TABLE'!$B$2:$B$62,MATCH(Y56,'Register VHDL Types TABLE'!$E$2:$E$62,0)),$E$2:$E$3,0))</f>
        <v>spacewire_read_registers_i</v>
      </c>
      <c r="V56" s="6" t="s">
        <v>64</v>
      </c>
      <c r="W56" s="5" t="str">
        <f>INDEX('Register VHDL Types TABLE'!$D$2:$D$62,MATCH(Y56,'Register VHDL Types TABLE'!$E$2:$E$62,0))</f>
        <v>rmap_codec_status_reg</v>
      </c>
      <c r="X56" s="6" t="s">
        <v>64</v>
      </c>
      <c r="Y56" s="5" t="str">
        <f>'AVS COMM Registers TABLE'!E42</f>
        <v>rmap_err_header_crc</v>
      </c>
      <c r="Z56" s="6" t="s">
        <v>41</v>
      </c>
      <c r="AB56" t="str">
        <f t="shared" si="0"/>
        <v xml:space="preserve">    avalon_mm_spacewire_o.readdata(18) &lt;= spacewire_read_registers_i.rmap_codec_status_reg.rmap_err_header_crc;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tr">
        <f t="shared" si="1"/>
        <v>avalon_mm_spacewire_o.readdata</v>
      </c>
      <c r="Q57" s="2" t="s">
        <v>65</v>
      </c>
      <c r="R57" s="3" t="str">
        <f>INDEX('AVS COMM Registers TABLE'!$J$2:$J$83,MATCH(Y57,'AVS COMM Registers TABLE'!$E$2:$E$83,0))</f>
        <v>19</v>
      </c>
      <c r="S57" s="2" t="s">
        <v>63</v>
      </c>
      <c r="T57" s="6" t="s">
        <v>62</v>
      </c>
      <c r="U57" s="5" t="str">
        <f>INDEX($B$2:$B$3,MATCH(INDEX('Register VHDL Types TABLE'!$B$2:$B$62,MATCH(Y57,'Register VHDL Types TABLE'!$E$2:$E$62,0)),$E$2:$E$3,0))</f>
        <v>spacewire_read_registers_i</v>
      </c>
      <c r="V57" s="6" t="s">
        <v>64</v>
      </c>
      <c r="W57" s="5" t="str">
        <f>INDEX('Register VHDL Types TABLE'!$D$2:$D$62,MATCH(Y57,'Register VHDL Types TABLE'!$E$2:$E$62,0))</f>
        <v>rmap_codec_status_reg</v>
      </c>
      <c r="X57" s="6" t="s">
        <v>64</v>
      </c>
      <c r="Y57" s="5" t="str">
        <f>'AVS COMM Registers TABLE'!E43</f>
        <v>rmap_err_unused_packet_type</v>
      </c>
      <c r="Z57" s="6" t="s">
        <v>41</v>
      </c>
      <c r="AB57" t="str">
        <f t="shared" si="0"/>
        <v xml:space="preserve">    avalon_mm_spacewire_o.readdata(19) &lt;= spacewire_read_registers_i.rmap_codec_status_reg.rmap_err_unused_packet_type;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str">
        <f t="shared" si="1"/>
        <v>avalon_mm_spacewire_o.readdata</v>
      </c>
      <c r="Q58" s="2" t="s">
        <v>65</v>
      </c>
      <c r="R58" s="3" t="str">
        <f>INDEX('AVS COMM Registers TABLE'!$J$2:$J$83,MATCH(Y58,'AVS COMM Registers TABLE'!$E$2:$E$83,0))</f>
        <v>20</v>
      </c>
      <c r="S58" s="2" t="s">
        <v>63</v>
      </c>
      <c r="T58" s="6" t="s">
        <v>62</v>
      </c>
      <c r="U58" s="5" t="str">
        <f>INDEX($B$2:$B$3,MATCH(INDEX('Register VHDL Types TABLE'!$B$2:$B$62,MATCH(Y58,'Register VHDL Types TABLE'!$E$2:$E$62,0)),$E$2:$E$3,0))</f>
        <v>spacewire_read_registers_i</v>
      </c>
      <c r="V58" s="6" t="s">
        <v>64</v>
      </c>
      <c r="W58" s="5" t="str">
        <f>INDEX('Register VHDL Types TABLE'!$D$2:$D$62,MATCH(Y58,'Register VHDL Types TABLE'!$E$2:$E$62,0))</f>
        <v>rmap_codec_status_reg</v>
      </c>
      <c r="X58" s="6" t="s">
        <v>64</v>
      </c>
      <c r="Y58" s="5" t="str">
        <f>'AVS COMM Registers TABLE'!E44</f>
        <v>rmap_err_invalid_command_code</v>
      </c>
      <c r="Z58" s="6" t="s">
        <v>41</v>
      </c>
      <c r="AB58" t="str">
        <f t="shared" si="0"/>
        <v xml:space="preserve">    avalon_mm_spacewire_o.readdata(20) &lt;= spacewire_read_registers_i.rmap_codec_status_reg.rmap_err_invalid_command_code;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4" t="s">
        <v>49</v>
      </c>
      <c r="N59" s="4"/>
      <c r="O59" s="4"/>
      <c r="P59" s="5" t="str">
        <f t="shared" si="1"/>
        <v>avalon_mm_spacewire_o.readdata</v>
      </c>
      <c r="Q59" s="2" t="s">
        <v>65</v>
      </c>
      <c r="R59" s="3" t="str">
        <f>INDEX('AVS COMM Registers TABLE'!$J$2:$J$83,MATCH(Y59,'AVS COMM Registers TABLE'!$E$2:$E$83,0))</f>
        <v>21</v>
      </c>
      <c r="S59" s="2" t="s">
        <v>63</v>
      </c>
      <c r="T59" s="6" t="s">
        <v>62</v>
      </c>
      <c r="U59" s="5" t="str">
        <f>INDEX($B$2:$B$3,MATCH(INDEX('Register VHDL Types TABLE'!$B$2:$B$62,MATCH(Y59,'Register VHDL Types TABLE'!$E$2:$E$62,0)),$E$2:$E$3,0))</f>
        <v>spacewire_read_registers_i</v>
      </c>
      <c r="V59" s="6" t="s">
        <v>64</v>
      </c>
      <c r="W59" s="5" t="str">
        <f>INDEX('Register VHDL Types TABLE'!$D$2:$D$62,MATCH(Y59,'Register VHDL Types TABLE'!$E$2:$E$62,0))</f>
        <v>rmap_codec_status_reg</v>
      </c>
      <c r="X59" s="6" t="s">
        <v>64</v>
      </c>
      <c r="Y59" s="5" t="str">
        <f>'AVS COMM Registers TABLE'!E45</f>
        <v>rmap_err_too_much_data</v>
      </c>
      <c r="Z59" s="6" t="s">
        <v>41</v>
      </c>
      <c r="AB59" t="str">
        <f t="shared" si="0"/>
        <v xml:space="preserve">    avalon_mm_spacewire_o.readdata(21) &lt;= spacewire_read_registers_i.rmap_codec_status_reg.rmap_err_too_much_data;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4" t="s">
        <v>49</v>
      </c>
      <c r="N60" s="4"/>
      <c r="O60" s="4"/>
      <c r="P60" s="5" t="str">
        <f t="shared" si="1"/>
        <v>avalon_mm_spacewire_o.readdata</v>
      </c>
      <c r="Q60" s="2" t="s">
        <v>65</v>
      </c>
      <c r="R60" s="3" t="str">
        <f>INDEX('AVS COMM Registers TABLE'!$J$2:$J$83,MATCH(Y60,'AVS COMM Registers TABLE'!$E$2:$E$83,0))</f>
        <v>22</v>
      </c>
      <c r="S60" s="2" t="s">
        <v>63</v>
      </c>
      <c r="T60" s="6" t="s">
        <v>62</v>
      </c>
      <c r="U60" s="5" t="str">
        <f>INDEX($B$2:$B$3,MATCH(INDEX('Register VHDL Types TABLE'!$B$2:$B$62,MATCH(Y60,'Register VHDL Types TABLE'!$E$2:$E$62,0)),$E$2:$E$3,0))</f>
        <v>spacewire_read_registers_i</v>
      </c>
      <c r="V60" s="6" t="s">
        <v>64</v>
      </c>
      <c r="W60" s="5" t="str">
        <f>INDEX('Register VHDL Types TABLE'!$D$2:$D$62,MATCH(Y60,'Register VHDL Types TABLE'!$E$2:$E$62,0))</f>
        <v>rmap_codec_status_reg</v>
      </c>
      <c r="X60" s="6" t="s">
        <v>64</v>
      </c>
      <c r="Y60" s="5" t="str">
        <f>'AVS COMM Registers TABLE'!E46</f>
        <v>rmap_err_invalid_data_crc</v>
      </c>
      <c r="Z60" s="6" t="s">
        <v>41</v>
      </c>
      <c r="AB60" t="str">
        <f t="shared" si="0"/>
        <v xml:space="preserve">    avalon_mm_spacewire_o.readdata(22) &lt;= spacewire_read_registers_i.rmap_codec_status_reg.rmap_err_invalid_data_crc;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4" t="s">
        <v>49</v>
      </c>
      <c r="N61" s="4"/>
      <c r="O61" s="4"/>
      <c r="P61" s="5" t="str">
        <f t="shared" si="1"/>
        <v>avalon_mm_spacewire_o.readdata</v>
      </c>
      <c r="Q61" s="2" t="s">
        <v>65</v>
      </c>
      <c r="R61" s="3" t="str">
        <f>'AVS COMM Registers TABLE'!J47</f>
        <v>31 downto 23</v>
      </c>
      <c r="S61" s="2" t="s">
        <v>63</v>
      </c>
      <c r="T61" s="6" t="s">
        <v>62</v>
      </c>
      <c r="U61" s="5" t="str">
        <f>'AVS COMM Registers TABLE'!G47</f>
        <v>(others =&gt; '0')</v>
      </c>
      <c r="V61" s="4"/>
      <c r="W61" s="4"/>
      <c r="X61" s="4"/>
      <c r="Y61" s="4"/>
      <c r="Z61" s="6" t="s">
        <v>41</v>
      </c>
      <c r="AB61" t="str">
        <f t="shared" si="0"/>
        <v xml:space="preserve">    avalon_mm_spacewire_o.readdata(31 downto 23) &lt;= (others =&gt; '0');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2" t="s">
        <v>66</v>
      </c>
      <c r="N62" s="3" t="str">
        <f>'AVS COMM Registers TABLE'!C48</f>
        <v>x"06"</v>
      </c>
      <c r="O62" s="2" t="s">
        <v>63</v>
      </c>
      <c r="P62" s="4"/>
      <c r="Q62" s="4"/>
      <c r="R62" s="4"/>
      <c r="S62" s="4"/>
      <c r="T62" s="2" t="s">
        <v>61</v>
      </c>
      <c r="U62" s="4"/>
      <c r="V62" s="4"/>
      <c r="W62" s="4"/>
      <c r="X62" s="4"/>
      <c r="Y62" s="4"/>
      <c r="Z62" s="4"/>
      <c r="AB62" t="str">
        <f t="shared" si="0"/>
        <v xml:space="preserve">  when (x"06") =&gt;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4" t="s">
        <v>49</v>
      </c>
      <c r="N63" s="4"/>
      <c r="O63" s="4"/>
      <c r="P63" s="5" t="str">
        <f t="shared" si="1"/>
        <v>avalon_mm_spacewire_o.readdata</v>
      </c>
      <c r="Q63" s="2" t="s">
        <v>65</v>
      </c>
      <c r="R63" s="3" t="str">
        <f>INDEX('AVS COMM Registers TABLE'!$J$2:$J$83,MATCH(Y63,'AVS COMM Registers TABLE'!$E$2:$E$83,0))</f>
        <v>31 downto 0</v>
      </c>
      <c r="S63" s="2" t="s">
        <v>63</v>
      </c>
      <c r="T63" s="6" t="s">
        <v>62</v>
      </c>
      <c r="U63" s="5" t="str">
        <f>INDEX($B$2:$B$3,MATCH(INDEX('Register VHDL Types TABLE'!$B$2:$B$62,MATCH(Y63,'Register VHDL Types TABLE'!$E$2:$E$62,0)),$E$2:$E$3,0))</f>
        <v>spacewire_read_registers_i</v>
      </c>
      <c r="V63" s="6" t="s">
        <v>64</v>
      </c>
      <c r="W63" s="5" t="str">
        <f>INDEX('Register VHDL Types TABLE'!$D$2:$D$62,MATCH(Y63,'Register VHDL Types TABLE'!$E$2:$E$62,0))</f>
        <v>rmap_last_write_addr_reg</v>
      </c>
      <c r="X63" s="6" t="s">
        <v>64</v>
      </c>
      <c r="Y63" s="5" t="str">
        <f>'AVS COMM Registers TABLE'!E48</f>
        <v>rmap_last_write_addr</v>
      </c>
      <c r="Z63" s="6" t="s">
        <v>41</v>
      </c>
      <c r="AB63" t="str">
        <f t="shared" si="0"/>
        <v xml:space="preserve">    avalon_mm_spacewire_o.readdata(31 downto 0) &lt;= spacewire_read_registers_i.rmap_last_write_addr_reg.rmap_last_write_addr;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2" t="s">
        <v>66</v>
      </c>
      <c r="N64" s="3" t="str">
        <f>'AVS COMM Registers TABLE'!C49</f>
        <v>x"07"</v>
      </c>
      <c r="O64" s="2" t="s">
        <v>63</v>
      </c>
      <c r="P64" s="4"/>
      <c r="Q64" s="4"/>
      <c r="R64" s="4"/>
      <c r="S64" s="4"/>
      <c r="T64" s="2" t="s">
        <v>61</v>
      </c>
      <c r="U64" s="4"/>
      <c r="V64" s="4"/>
      <c r="W64" s="4"/>
      <c r="X64" s="4"/>
      <c r="Y64" s="4"/>
      <c r="Z64" s="4"/>
      <c r="AB64" t="str">
        <f t="shared" si="0"/>
        <v xml:space="preserve">  when (x"07")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49</v>
      </c>
      <c r="M65" s="4" t="s">
        <v>49</v>
      </c>
      <c r="N65" s="4"/>
      <c r="O65" s="4"/>
      <c r="P65" s="5" t="str">
        <f t="shared" si="1"/>
        <v>avalon_mm_spacewire_o.readdata</v>
      </c>
      <c r="Q65" s="2" t="s">
        <v>65</v>
      </c>
      <c r="R65" s="3" t="str">
        <f>INDEX('AVS COMM Registers TABLE'!$J$2:$J$83,MATCH(Y65,'AVS COMM Registers TABLE'!$E$2:$E$83,0))</f>
        <v>31 downto 0</v>
      </c>
      <c r="S65" s="2" t="s">
        <v>63</v>
      </c>
      <c r="T65" s="6" t="s">
        <v>62</v>
      </c>
      <c r="U65" s="5" t="str">
        <f>INDEX($B$2:$B$3,MATCH(INDEX('Register VHDL Types TABLE'!$B$2:$B$62,MATCH(Y65,'Register VHDL Types TABLE'!$E$2:$E$62,0)),$E$2:$E$3,0))</f>
        <v>spacewire_read_registers_i</v>
      </c>
      <c r="V65" s="6" t="s">
        <v>64</v>
      </c>
      <c r="W65" s="5" t="str">
        <f>INDEX('Register VHDL Types TABLE'!$D$2:$D$62,MATCH(Y65,'Register VHDL Types TABLE'!$E$2:$E$62,0))</f>
        <v>rmap_last_read_addr_reg</v>
      </c>
      <c r="X65" s="6" t="s">
        <v>64</v>
      </c>
      <c r="Y65" s="5" t="str">
        <f>'AVS COMM Registers TABLE'!E49</f>
        <v>rmap_last_read_addr</v>
      </c>
      <c r="Z65" s="6" t="s">
        <v>41</v>
      </c>
      <c r="AB65" t="str">
        <f t="shared" si="0"/>
        <v xml:space="preserve">    avalon_mm_spacewire_o.readdata(31 downto 0) &lt;= spacewire_read_registers_i.rmap_last_read_addr_reg.rmap_last_read_addr;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49</v>
      </c>
      <c r="M66" s="2" t="s">
        <v>66</v>
      </c>
      <c r="N66" s="3" t="str">
        <f>'AVS COMM Registers TABLE'!C50</f>
        <v>x"08"</v>
      </c>
      <c r="O66" s="2" t="s">
        <v>63</v>
      </c>
      <c r="P66" s="4"/>
      <c r="Q66" s="4"/>
      <c r="R66" s="4"/>
      <c r="S66" s="4"/>
      <c r="T66" s="2" t="s">
        <v>61</v>
      </c>
      <c r="U66" s="4"/>
      <c r="V66" s="4"/>
      <c r="W66" s="4"/>
      <c r="X66" s="4"/>
      <c r="Y66" s="4"/>
      <c r="Z66" s="4"/>
      <c r="AB66" t="str">
        <f t="shared" si="0"/>
        <v xml:space="preserve">  when (x"08") =&gt;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49</v>
      </c>
      <c r="M67" s="4" t="s">
        <v>49</v>
      </c>
      <c r="N67" s="4"/>
      <c r="O67" s="4"/>
      <c r="P67" s="5" t="str">
        <f t="shared" si="1"/>
        <v>avalon_mm_spacewire_o.readdata</v>
      </c>
      <c r="Q67" s="2" t="s">
        <v>65</v>
      </c>
      <c r="R67" s="3" t="str">
        <f>INDEX('AVS COMM Registers TABLE'!$J$2:$J$83,MATCH(Y67,'AVS COMM Registers TABLE'!$E$2:$E$83,0))</f>
        <v>15 downto 0</v>
      </c>
      <c r="S67" s="2" t="s">
        <v>63</v>
      </c>
      <c r="T67" s="6" t="s">
        <v>62</v>
      </c>
      <c r="U67" s="5" t="str">
        <f>INDEX($B$2:$B$3,MATCH(INDEX('Register VHDL Types TABLE'!$B$2:$B$62,MATCH(Y67,'Register VHDL Types TABLE'!$E$2:$E$62,0)),$E$2:$E$3,0))</f>
        <v>spacewire_write_registers_i</v>
      </c>
      <c r="V67" s="6" t="s">
        <v>64</v>
      </c>
      <c r="W67" s="5" t="str">
        <f>INDEX('Register VHDL Types TABLE'!$D$2:$D$62,MATCH(Y67,'Register VHDL Types TABLE'!$E$2:$E$62,0))</f>
        <v>data_packet_config_1_reg</v>
      </c>
      <c r="X67" s="6" t="s">
        <v>64</v>
      </c>
      <c r="Y67" s="5" t="str">
        <f>'AVS COMM Registers TABLE'!E50</f>
        <v>data_pkt_ccd_x_size</v>
      </c>
      <c r="Z67" s="6" t="s">
        <v>41</v>
      </c>
      <c r="AB67" t="str">
        <f t="shared" si="0"/>
        <v xml:space="preserve">    avalon_mm_spacewire_o.readdata(15 downto 0) &lt;= spacewire_write_registers_i.data_packet_config_1_reg.data_pkt_ccd_x_size;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49</v>
      </c>
      <c r="M68" s="4" t="s">
        <v>49</v>
      </c>
      <c r="N68" s="4"/>
      <c r="O68" s="4"/>
      <c r="P68" s="5" t="str">
        <f t="shared" si="1"/>
        <v>avalon_mm_spacewire_o.readdata</v>
      </c>
      <c r="Q68" s="2" t="s">
        <v>65</v>
      </c>
      <c r="R68" s="3" t="str">
        <f>INDEX('AVS COMM Registers TABLE'!$J$2:$J$83,MATCH(Y68,'AVS COMM Registers TABLE'!$E$2:$E$83,0))</f>
        <v>31 downto 16</v>
      </c>
      <c r="S68" s="2" t="s">
        <v>63</v>
      </c>
      <c r="T68" s="6" t="s">
        <v>62</v>
      </c>
      <c r="U68" s="5" t="str">
        <f>INDEX($B$2:$B$3,MATCH(INDEX('Register VHDL Types TABLE'!$B$2:$B$62,MATCH(Y68,'Register VHDL Types TABLE'!$E$2:$E$62,0)),$E$2:$E$3,0))</f>
        <v>spacewire_write_registers_i</v>
      </c>
      <c r="V68" s="6" t="s">
        <v>64</v>
      </c>
      <c r="W68" s="5" t="str">
        <f>INDEX('Register VHDL Types TABLE'!$D$2:$D$62,MATCH(Y68,'Register VHDL Types TABLE'!$E$2:$E$62,0))</f>
        <v>data_packet_config_1_reg</v>
      </c>
      <c r="X68" s="6" t="s">
        <v>64</v>
      </c>
      <c r="Y68" s="5" t="str">
        <f>'AVS COMM Registers TABLE'!E51</f>
        <v>data_pkt_ccd_y_size</v>
      </c>
      <c r="Z68" s="6" t="s">
        <v>41</v>
      </c>
      <c r="AB68" t="str">
        <f t="shared" si="0"/>
        <v xml:space="preserve">    avalon_mm_spacewire_o.readdata(31 downto 16) &lt;= spacewire_write_registers_i.data_packet_config_1_reg.data_pkt_ccd_y_size;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2" t="s">
        <v>66</v>
      </c>
      <c r="N69" s="3" t="str">
        <f>'AVS COMM Registers TABLE'!C52</f>
        <v>x"09"</v>
      </c>
      <c r="O69" s="2" t="s">
        <v>63</v>
      </c>
      <c r="P69" s="4"/>
      <c r="Q69" s="4"/>
      <c r="R69" s="4"/>
      <c r="S69" s="4"/>
      <c r="T69" s="2" t="s">
        <v>61</v>
      </c>
      <c r="U69" s="4"/>
      <c r="V69" s="4"/>
      <c r="W69" s="4"/>
      <c r="X69" s="4"/>
      <c r="Y69" s="4"/>
      <c r="Z69" s="4"/>
      <c r="AB69" t="str">
        <f t="shared" si="0"/>
        <v xml:space="preserve">  when (x"09") =&gt;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 t="shared" si="1"/>
        <v>avalon_mm_spacewire_o.readdata</v>
      </c>
      <c r="Q70" s="2" t="s">
        <v>65</v>
      </c>
      <c r="R70" s="3" t="str">
        <f>INDEX('AVS COMM Registers TABLE'!$J$2:$J$83,MATCH(Y70,'AVS COMM Registers TABLE'!$E$2:$E$83,0))</f>
        <v>15 downto 0</v>
      </c>
      <c r="S70" s="2" t="s">
        <v>63</v>
      </c>
      <c r="T70" s="6" t="s">
        <v>62</v>
      </c>
      <c r="U70" s="5" t="str">
        <f>INDEX($B$2:$B$3,MATCH(INDEX('Register VHDL Types TABLE'!$B$2:$B$62,MATCH(Y70,'Register VHDL Types TABLE'!$E$2:$E$62,0)),$E$2:$E$3,0))</f>
        <v>spacewire_write_registers_i</v>
      </c>
      <c r="V70" s="6" t="s">
        <v>64</v>
      </c>
      <c r="W70" s="5" t="str">
        <f>INDEX('Register VHDL Types TABLE'!$D$2:$D$62,MATCH(Y70,'Register VHDL Types TABLE'!$E$2:$E$62,0))</f>
        <v>data_packet_config_2_reg</v>
      </c>
      <c r="X70" s="6" t="s">
        <v>64</v>
      </c>
      <c r="Y70" s="5" t="str">
        <f>'AVS COMM Registers TABLE'!E52</f>
        <v>data_pkt_data_y_size</v>
      </c>
      <c r="Z70" s="6" t="s">
        <v>41</v>
      </c>
      <c r="AB70" t="str">
        <f t="shared" si="0"/>
        <v xml:space="preserve">    avalon_mm_spacewire_o.readdata(15 downto 0) &lt;= spacewire_write_registers_i.data_packet_config_2_reg.data_pkt_data_y_size;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4" t="s">
        <v>49</v>
      </c>
      <c r="N71" s="4"/>
      <c r="O71" s="4"/>
      <c r="P71" s="5" t="str">
        <f t="shared" si="1"/>
        <v>avalon_mm_spacewire_o.readdata</v>
      </c>
      <c r="Q71" s="2" t="s">
        <v>65</v>
      </c>
      <c r="R71" s="3" t="str">
        <f>INDEX('AVS COMM Registers TABLE'!$J$2:$J$83,MATCH(Y71,'AVS COMM Registers TABLE'!$E$2:$E$83,0))</f>
        <v>31 downto 16</v>
      </c>
      <c r="S71" s="2" t="s">
        <v>63</v>
      </c>
      <c r="T71" s="6" t="s">
        <v>62</v>
      </c>
      <c r="U71" s="5" t="str">
        <f>INDEX($B$2:$B$3,MATCH(INDEX('Register VHDL Types TABLE'!$B$2:$B$62,MATCH(Y71,'Register VHDL Types TABLE'!$E$2:$E$62,0)),$E$2:$E$3,0))</f>
        <v>spacewire_write_registers_i</v>
      </c>
      <c r="V71" s="6" t="s">
        <v>64</v>
      </c>
      <c r="W71" s="5" t="str">
        <f>INDEX('Register VHDL Types TABLE'!$D$2:$D$62,MATCH(Y71,'Register VHDL Types TABLE'!$E$2:$E$62,0))</f>
        <v>data_packet_config_2_reg</v>
      </c>
      <c r="X71" s="6" t="s">
        <v>64</v>
      </c>
      <c r="Y71" s="5" t="str">
        <f>'AVS COMM Registers TABLE'!E53</f>
        <v>data_pkt_overscan_y_size</v>
      </c>
      <c r="Z71" s="6" t="s">
        <v>41</v>
      </c>
      <c r="AB71" t="str">
        <f t="shared" si="0"/>
        <v xml:space="preserve">    avalon_mm_spacewire_o.readdata(31 downto 16) &lt;= spacewire_write_registers_i.data_packet_config_2_reg.data_pkt_overscan_y_size;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2" t="s">
        <v>66</v>
      </c>
      <c r="N72" s="3" t="str">
        <f>'AVS COMM Registers TABLE'!C54</f>
        <v>x"0A"</v>
      </c>
      <c r="O72" s="2" t="s">
        <v>63</v>
      </c>
      <c r="P72" s="4"/>
      <c r="Q72" s="4"/>
      <c r="R72" s="4"/>
      <c r="S72" s="4"/>
      <c r="T72" s="2" t="s">
        <v>61</v>
      </c>
      <c r="U72" s="4"/>
      <c r="V72" s="4"/>
      <c r="W72" s="4"/>
      <c r="X72" s="4"/>
      <c r="Y72" s="4"/>
      <c r="Z72" s="4"/>
      <c r="AB72" t="str">
        <f t="shared" si="0"/>
        <v xml:space="preserve">  when (x"0A") =&gt;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 t="shared" si="1"/>
        <v>avalon_mm_spacewire_o.readdata</v>
      </c>
      <c r="Q73" s="2" t="s">
        <v>65</v>
      </c>
      <c r="R73" s="3" t="str">
        <f>INDEX('AVS COMM Registers TABLE'!$J$2:$J$83,MATCH(Y73,'AVS COMM Registers TABLE'!$E$2:$E$83,0))</f>
        <v>15 downto 0</v>
      </c>
      <c r="S73" s="2" t="s">
        <v>63</v>
      </c>
      <c r="T73" s="6" t="s">
        <v>62</v>
      </c>
      <c r="U73" s="5" t="str">
        <f>INDEX($B$2:$B$3,MATCH(INDEX('Register VHDL Types TABLE'!$B$2:$B$62,MATCH(Y73,'Register VHDL Types TABLE'!$E$2:$E$62,0)),$E$2:$E$3,0))</f>
        <v>spacewire_write_registers_i</v>
      </c>
      <c r="V73" s="6" t="s">
        <v>64</v>
      </c>
      <c r="W73" s="5" t="str">
        <f>INDEX('Register VHDL Types TABLE'!$D$2:$D$62,MATCH(Y73,'Register VHDL Types TABLE'!$E$2:$E$62,0))</f>
        <v>data_packet_config_3_reg</v>
      </c>
      <c r="X73" s="6" t="s">
        <v>64</v>
      </c>
      <c r="Y73" s="5" t="str">
        <f>'AVS COMM Registers TABLE'!E54</f>
        <v>data_pkt_packet_length</v>
      </c>
      <c r="Z73" s="6" t="s">
        <v>41</v>
      </c>
      <c r="AB73" t="str">
        <f t="shared" si="0"/>
        <v xml:space="preserve">    avalon_mm_spacewire_o.readdata(15 downto 0) &lt;= spacewire_write_registers_i.data_packet_config_3_reg.data_pkt_packet_length;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4" t="s">
        <v>49</v>
      </c>
      <c r="N74" s="4"/>
      <c r="O74" s="4"/>
      <c r="P74" s="5" t="str">
        <f t="shared" si="1"/>
        <v>avalon_mm_spacewire_o.readdata</v>
      </c>
      <c r="Q74" s="2" t="s">
        <v>65</v>
      </c>
      <c r="R74" s="3" t="str">
        <f>'AVS COMM Registers TABLE'!J55</f>
        <v>31 downto 16</v>
      </c>
      <c r="S74" s="2" t="s">
        <v>63</v>
      </c>
      <c r="T74" s="6" t="s">
        <v>62</v>
      </c>
      <c r="U74" s="5" t="str">
        <f>'AVS COMM Registers TABLE'!G55</f>
        <v>(others =&gt; '0')</v>
      </c>
      <c r="V74" s="4"/>
      <c r="W74" s="4"/>
      <c r="X74" s="4"/>
      <c r="Y74" s="4"/>
      <c r="Z74" s="6" t="s">
        <v>41</v>
      </c>
      <c r="AB74" t="str">
        <f t="shared" si="0"/>
        <v xml:space="preserve">    avalon_mm_spacewire_o.readdata(31 downto 16) &lt;= (others =&gt; '0');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2" t="s">
        <v>66</v>
      </c>
      <c r="N75" s="3" t="str">
        <f>'AVS COMM Registers TABLE'!C56</f>
        <v>x"0B"</v>
      </c>
      <c r="O75" s="2" t="s">
        <v>63</v>
      </c>
      <c r="P75" s="4"/>
      <c r="Q75" s="4"/>
      <c r="R75" s="4"/>
      <c r="S75" s="4"/>
      <c r="T75" s="2" t="s">
        <v>61</v>
      </c>
      <c r="U75" s="4"/>
      <c r="V75" s="4"/>
      <c r="W75" s="4"/>
      <c r="X75" s="4"/>
      <c r="Y75" s="4"/>
      <c r="Z75" s="4"/>
      <c r="AB75" t="str">
        <f t="shared" ref="AB75:AB114" si="2">CONCATENATE(B75,C75,D75,E75,F75,G75,H75,I75,J75,K75,L75,M75,N75,O75,P75,Q75,R75,S75,T75,U75,V75,W75,X75,Y75,Z75)</f>
        <v xml:space="preserve">  when (x"0B") =&gt;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 t="shared" si="1"/>
        <v>avalon_mm_spacewire_o.readdata</v>
      </c>
      <c r="Q76" s="2" t="s">
        <v>65</v>
      </c>
      <c r="R76" s="3" t="str">
        <f>INDEX('AVS COMM Registers TABLE'!$J$2:$J$83,MATCH(Y76,'AVS COMM Registers TABLE'!$E$2:$E$83,0))</f>
        <v>7 downto 0</v>
      </c>
      <c r="S76" s="2" t="s">
        <v>63</v>
      </c>
      <c r="T76" s="6" t="s">
        <v>62</v>
      </c>
      <c r="U76" s="5" t="str">
        <f>INDEX($B$2:$B$3,MATCH(INDEX('Register VHDL Types TABLE'!$B$2:$B$62,MATCH(Y76,'Register VHDL Types TABLE'!$E$2:$E$62,0)),$E$2:$E$3,0))</f>
        <v>spacewire_write_registers_i</v>
      </c>
      <c r="V76" s="6" t="s">
        <v>64</v>
      </c>
      <c r="W76" s="5" t="str">
        <f>INDEX('Register VHDL Types TABLE'!$D$2:$D$62,MATCH(Y76,'Register VHDL Types TABLE'!$E$2:$E$62,0))</f>
        <v>data_packet_config_4_reg</v>
      </c>
      <c r="X76" s="6" t="s">
        <v>64</v>
      </c>
      <c r="Y76" s="5" t="str">
        <f>'AVS COMM Registers TABLE'!E56</f>
        <v>data_pkt_fee_mode</v>
      </c>
      <c r="Z76" s="6" t="s">
        <v>41</v>
      </c>
      <c r="AB76" t="str">
        <f t="shared" si="2"/>
        <v xml:space="preserve">    avalon_mm_spacewire_o.readdata(7 downto 0) &lt;= spacewire_write_registers_i.data_packet_config_4_reg.data_pkt_fee_mode;</v>
      </c>
    </row>
    <row r="77" spans="2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 t="shared" si="1"/>
        <v>avalon_mm_spacewire_o.readdata</v>
      </c>
      <c r="Q77" s="2" t="s">
        <v>65</v>
      </c>
      <c r="R77" s="3" t="str">
        <f>INDEX('AVS COMM Registers TABLE'!$J$2:$J$83,MATCH(Y77,'AVS COMM Registers TABLE'!$E$2:$E$83,0))</f>
        <v>15 downto 8</v>
      </c>
      <c r="S77" s="2" t="s">
        <v>63</v>
      </c>
      <c r="T77" s="6" t="s">
        <v>62</v>
      </c>
      <c r="U77" s="5" t="str">
        <f>INDEX($B$2:$B$3,MATCH(INDEX('Register VHDL Types TABLE'!$B$2:$B$62,MATCH(Y77,'Register VHDL Types TABLE'!$E$2:$E$62,0)),$E$2:$E$3,0))</f>
        <v>spacewire_write_registers_i</v>
      </c>
      <c r="V77" s="6" t="s">
        <v>64</v>
      </c>
      <c r="W77" s="5" t="str">
        <f>INDEX('Register VHDL Types TABLE'!$D$2:$D$62,MATCH(Y77,'Register VHDL Types TABLE'!$E$2:$E$62,0))</f>
        <v>data_packet_config_4_reg</v>
      </c>
      <c r="X77" s="6" t="s">
        <v>64</v>
      </c>
      <c r="Y77" s="5" t="str">
        <f>'AVS COMM Registers TABLE'!E57</f>
        <v>data_pkt_ccd_number</v>
      </c>
      <c r="Z77" s="6" t="s">
        <v>41</v>
      </c>
      <c r="AB77" t="str">
        <f t="shared" si="2"/>
        <v xml:space="preserve">    avalon_mm_spacewire_o.readdata(15 downto 8) &lt;= spacewire_write_registers_i.data_packet_config_4_reg.data_pkt_ccd_number;</v>
      </c>
    </row>
    <row r="78" spans="2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4" t="s">
        <v>49</v>
      </c>
      <c r="N78" s="4"/>
      <c r="O78" s="4"/>
      <c r="P78" s="5" t="str">
        <f t="shared" si="1"/>
        <v>avalon_mm_spacewire_o.readdata</v>
      </c>
      <c r="Q78" s="2" t="s">
        <v>65</v>
      </c>
      <c r="R78" s="3" t="str">
        <f>'AVS COMM Registers TABLE'!J58</f>
        <v>31 downto 16</v>
      </c>
      <c r="S78" s="2" t="s">
        <v>63</v>
      </c>
      <c r="T78" s="6" t="s">
        <v>62</v>
      </c>
      <c r="U78" s="5" t="str">
        <f>'AVS COMM Registers TABLE'!G58</f>
        <v>(others =&gt; '0')</v>
      </c>
      <c r="V78" s="4"/>
      <c r="W78" s="4"/>
      <c r="X78" s="4"/>
      <c r="Y78" s="4"/>
      <c r="Z78" s="6" t="s">
        <v>41</v>
      </c>
      <c r="AB78" t="str">
        <f t="shared" si="2"/>
        <v xml:space="preserve">    avalon_mm_spacewire_o.readdata(31 downto 16) &lt;= (others =&gt; '0');</v>
      </c>
    </row>
    <row r="79" spans="2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2" t="s">
        <v>66</v>
      </c>
      <c r="N79" s="3" t="str">
        <f>'AVS COMM Registers TABLE'!C59</f>
        <v>x"0C"</v>
      </c>
      <c r="O79" s="2" t="s">
        <v>63</v>
      </c>
      <c r="P79" s="4"/>
      <c r="Q79" s="4"/>
      <c r="R79" s="4"/>
      <c r="S79" s="4"/>
      <c r="T79" s="2" t="s">
        <v>61</v>
      </c>
      <c r="U79" s="4"/>
      <c r="V79" s="4"/>
      <c r="W79" s="4"/>
      <c r="X79" s="4"/>
      <c r="Y79" s="4"/>
      <c r="Z79" s="4"/>
      <c r="AB79" t="str">
        <f t="shared" si="2"/>
        <v xml:space="preserve">  when (x"0C") =&gt;</v>
      </c>
    </row>
    <row r="80" spans="2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 t="shared" si="1"/>
        <v>avalon_mm_spacewire_o.readdata</v>
      </c>
      <c r="Q80" s="2" t="s">
        <v>65</v>
      </c>
      <c r="R80" s="3" t="str">
        <f>INDEX('AVS COMM Registers TABLE'!$J$2:$J$83,MATCH(Y80,'AVS COMM Registers TABLE'!$E$2:$E$83,0))</f>
        <v>15 downto 0</v>
      </c>
      <c r="S80" s="2" t="s">
        <v>63</v>
      </c>
      <c r="T80" s="6" t="s">
        <v>62</v>
      </c>
      <c r="U80" s="5" t="str">
        <f>INDEX($B$2:$B$3,MATCH(INDEX('Register VHDL Types TABLE'!$B$2:$B$62,MATCH(Y80,'Register VHDL Types TABLE'!$E$2:$E$62,0)),$E$2:$E$3,0))</f>
        <v>spacewire_read_registers_i</v>
      </c>
      <c r="V80" s="6" t="s">
        <v>64</v>
      </c>
      <c r="W80" s="5" t="str">
        <f>INDEX('Register VHDL Types TABLE'!$D$2:$D$62,MATCH(Y80,'Register VHDL Types TABLE'!$E$2:$E$62,0))</f>
        <v>data_packet_header_1_reg</v>
      </c>
      <c r="X80" s="6" t="s">
        <v>64</v>
      </c>
      <c r="Y80" s="5" t="str">
        <f>'AVS COMM Registers TABLE'!E59</f>
        <v>data_pkt_header_length</v>
      </c>
      <c r="Z80" s="6" t="s">
        <v>41</v>
      </c>
      <c r="AB80" t="str">
        <f t="shared" si="2"/>
        <v xml:space="preserve">    avalon_mm_spacewire_o.readdata(15 downto 0) &lt;= spacewire_read_registers_i.data_packet_header_1_reg.data_pkt_header_length;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4" t="s">
        <v>49</v>
      </c>
      <c r="N81" s="4"/>
      <c r="O81" s="4"/>
      <c r="P81" s="5" t="str">
        <f t="shared" si="1"/>
        <v>avalon_mm_spacewire_o.readdata</v>
      </c>
      <c r="Q81" s="2" t="s">
        <v>65</v>
      </c>
      <c r="R81" s="3" t="str">
        <f>INDEX('AVS COMM Registers TABLE'!$J$2:$J$83,MATCH(Y81,'AVS COMM Registers TABLE'!$E$2:$E$83,0))</f>
        <v>31 downto 16</v>
      </c>
      <c r="S81" s="2" t="s">
        <v>63</v>
      </c>
      <c r="T81" s="6" t="s">
        <v>62</v>
      </c>
      <c r="U81" s="5" t="str">
        <f>INDEX($B$2:$B$3,MATCH(INDEX('Register VHDL Types TABLE'!$B$2:$B$62,MATCH(Y81,'Register VHDL Types TABLE'!$E$2:$E$62,0)),$E$2:$E$3,0))</f>
        <v>spacewire_read_registers_i</v>
      </c>
      <c r="V81" s="6" t="s">
        <v>64</v>
      </c>
      <c r="W81" s="5" t="str">
        <f>INDEX('Register VHDL Types TABLE'!$D$2:$D$62,MATCH(Y81,'Register VHDL Types TABLE'!$E$2:$E$62,0))</f>
        <v>data_packet_header_1_reg</v>
      </c>
      <c r="X81" s="6" t="s">
        <v>64</v>
      </c>
      <c r="Y81" s="5" t="str">
        <f>'AVS COMM Registers TABLE'!E60</f>
        <v>data_pkt_header_type</v>
      </c>
      <c r="Z81" s="6" t="s">
        <v>41</v>
      </c>
      <c r="AB81" t="str">
        <f t="shared" si="2"/>
        <v xml:space="preserve">    avalon_mm_spacewire_o.readdata(31 downto 16) &lt;= spacewire_read_registers_i.data_packet_header_1_reg.data_pkt_header_type;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2" t="s">
        <v>66</v>
      </c>
      <c r="N82" s="3" t="str">
        <f>'AVS COMM Registers TABLE'!C61</f>
        <v>x"0D"</v>
      </c>
      <c r="O82" s="2" t="s">
        <v>63</v>
      </c>
      <c r="P82" s="4"/>
      <c r="Q82" s="4"/>
      <c r="R82" s="4"/>
      <c r="S82" s="4"/>
      <c r="T82" s="2" t="s">
        <v>61</v>
      </c>
      <c r="U82" s="4"/>
      <c r="V82" s="4"/>
      <c r="W82" s="4"/>
      <c r="X82" s="4"/>
      <c r="Y82" s="4"/>
      <c r="Z82" s="4"/>
      <c r="AB82" t="str">
        <f t="shared" si="2"/>
        <v xml:space="preserve">  when (x"0D") =&gt;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 t="shared" si="1"/>
        <v>avalon_mm_spacewire_o.readdata</v>
      </c>
      <c r="Q83" s="2" t="s">
        <v>65</v>
      </c>
      <c r="R83" s="3" t="str">
        <f>INDEX('AVS COMM Registers TABLE'!$J$2:$J$83,MATCH(Y83,'AVS COMM Registers TABLE'!$E$2:$E$83,0))</f>
        <v>15 downto 0</v>
      </c>
      <c r="S83" s="2" t="s">
        <v>63</v>
      </c>
      <c r="T83" s="6" t="s">
        <v>62</v>
      </c>
      <c r="U83" s="5" t="str">
        <f>INDEX($B$2:$B$3,MATCH(INDEX('Register VHDL Types TABLE'!$B$2:$B$62,MATCH(Y83,'Register VHDL Types TABLE'!$E$2:$E$62,0)),$E$2:$E$3,0))</f>
        <v>spacewire_read_registers_i</v>
      </c>
      <c r="V83" s="6" t="s">
        <v>64</v>
      </c>
      <c r="W83" s="5" t="str">
        <f>INDEX('Register VHDL Types TABLE'!$D$2:$D$62,MATCH(Y83,'Register VHDL Types TABLE'!$E$2:$E$62,0))</f>
        <v>data_packet_header_2_reg</v>
      </c>
      <c r="X83" s="6" t="s">
        <v>64</v>
      </c>
      <c r="Y83" s="5" t="str">
        <f>'AVS COMM Registers TABLE'!E61</f>
        <v>data_pkt_header_frame_counter</v>
      </c>
      <c r="Z83" s="6" t="s">
        <v>41</v>
      </c>
      <c r="AB83" t="str">
        <f t="shared" si="2"/>
        <v xml:space="preserve">    avalon_mm_spacewire_o.readdata(15 downto 0) &lt;= spacewire_read_registers_i.data_packet_header_2_reg.data_pkt_header_frame_counter;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4" t="s">
        <v>49</v>
      </c>
      <c r="N84" s="4"/>
      <c r="O84" s="4"/>
      <c r="P84" s="5" t="str">
        <f t="shared" si="1"/>
        <v>avalon_mm_spacewire_o.readdata</v>
      </c>
      <c r="Q84" s="2" t="s">
        <v>65</v>
      </c>
      <c r="R84" s="3" t="str">
        <f>INDEX('AVS COMM Registers TABLE'!$J$2:$J$83,MATCH(Y84,'AVS COMM Registers TABLE'!$E$2:$E$83,0))</f>
        <v>31 downto 16</v>
      </c>
      <c r="S84" s="2" t="s">
        <v>63</v>
      </c>
      <c r="T84" s="6" t="s">
        <v>62</v>
      </c>
      <c r="U84" s="5" t="str">
        <f>INDEX($B$2:$B$3,MATCH(INDEX('Register VHDL Types TABLE'!$B$2:$B$62,MATCH(Y84,'Register VHDL Types TABLE'!$E$2:$E$62,0)),$E$2:$E$3,0))</f>
        <v>spacewire_read_registers_i</v>
      </c>
      <c r="V84" s="6" t="s">
        <v>64</v>
      </c>
      <c r="W84" s="5" t="str">
        <f>INDEX('Register VHDL Types TABLE'!$D$2:$D$62,MATCH(Y84,'Register VHDL Types TABLE'!$E$2:$E$62,0))</f>
        <v>data_packet_header_2_reg</v>
      </c>
      <c r="X84" s="6" t="s">
        <v>64</v>
      </c>
      <c r="Y84" s="5" t="str">
        <f>'AVS COMM Registers TABLE'!E62</f>
        <v>data_pkt_header_sequence_counter</v>
      </c>
      <c r="Z84" s="6" t="s">
        <v>41</v>
      </c>
      <c r="AB84" t="str">
        <f t="shared" si="2"/>
        <v xml:space="preserve">    avalon_mm_spacewire_o.readdata(31 downto 16) &lt;= spacewire_read_registers_i.data_packet_header_2_reg.data_pkt_header_sequence_counter;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2" t="s">
        <v>66</v>
      </c>
      <c r="N85" s="3" t="str">
        <f>'AVS COMM Registers TABLE'!C63</f>
        <v>x"0E"</v>
      </c>
      <c r="O85" s="2" t="s">
        <v>63</v>
      </c>
      <c r="P85" s="4"/>
      <c r="Q85" s="4"/>
      <c r="R85" s="4"/>
      <c r="S85" s="4"/>
      <c r="T85" s="2" t="s">
        <v>61</v>
      </c>
      <c r="U85" s="4"/>
      <c r="V85" s="4"/>
      <c r="W85" s="4"/>
      <c r="X85" s="4"/>
      <c r="Y85" s="4"/>
      <c r="Z85" s="4"/>
      <c r="AB85" t="str">
        <f t="shared" si="2"/>
        <v xml:space="preserve">  when (x"0E") =&gt;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 t="shared" si="1"/>
        <v>avalon_mm_spacewire_o.readdata</v>
      </c>
      <c r="Q86" s="2" t="s">
        <v>65</v>
      </c>
      <c r="R86" s="3" t="str">
        <f>INDEX('AVS COMM Registers TABLE'!$J$2:$J$83,MATCH(Y86,'AVS COMM Registers TABLE'!$E$2:$E$83,0))</f>
        <v>15 downto 0</v>
      </c>
      <c r="S86" s="2" t="s">
        <v>63</v>
      </c>
      <c r="T86" s="6" t="s">
        <v>62</v>
      </c>
      <c r="U86" s="5" t="str">
        <f>INDEX($B$2:$B$3,MATCH(INDEX('Register VHDL Types TABLE'!$B$2:$B$62,MATCH(Y86,'Register VHDL Types TABLE'!$E$2:$E$62,0)),$E$2:$E$3,0))</f>
        <v>spacewire_write_registers_i</v>
      </c>
      <c r="V86" s="6" t="s">
        <v>64</v>
      </c>
      <c r="W86" s="5" t="str">
        <f>INDEX('Register VHDL Types TABLE'!$D$2:$D$62,MATCH(Y86,'Register VHDL Types TABLE'!$E$2:$E$62,0))</f>
        <v>data_packet_pixel_delay_1_reg</v>
      </c>
      <c r="X86" s="6" t="s">
        <v>64</v>
      </c>
      <c r="Y86" s="5" t="str">
        <f>'AVS COMM Registers TABLE'!E63</f>
        <v>data_pkt_line_delay</v>
      </c>
      <c r="Z86" s="6" t="s">
        <v>41</v>
      </c>
      <c r="AB86" t="str">
        <f t="shared" si="2"/>
        <v xml:space="preserve">    avalon_mm_spacewire_o.readdata(15 downto 0) &lt;= spacewire_write_registers_i.data_packet_pixel_delay_1_reg.data_pkt_line_delay;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4" t="s">
        <v>49</v>
      </c>
      <c r="N87" s="4"/>
      <c r="O87" s="4"/>
      <c r="P87" s="5" t="str">
        <f t="shared" si="1"/>
        <v>avalon_mm_spacewire_o.readdata</v>
      </c>
      <c r="Q87" s="2" t="s">
        <v>65</v>
      </c>
      <c r="R87" s="3" t="str">
        <f>'AVS COMM Registers TABLE'!J64</f>
        <v>31 downto 16</v>
      </c>
      <c r="S87" s="2" t="s">
        <v>63</v>
      </c>
      <c r="T87" s="6" t="s">
        <v>62</v>
      </c>
      <c r="U87" s="5" t="str">
        <f>'AVS COMM Registers TABLE'!G64</f>
        <v>(others =&gt; '0')</v>
      </c>
      <c r="V87" s="4"/>
      <c r="W87" s="4"/>
      <c r="X87" s="4"/>
      <c r="Y87" s="4"/>
      <c r="Z87" s="6" t="s">
        <v>41</v>
      </c>
      <c r="AB87" t="str">
        <f t="shared" si="2"/>
        <v xml:space="preserve">    avalon_mm_spacewire_o.readdata(31 downto 16) &lt;= (others =&gt; '0');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2" t="s">
        <v>66</v>
      </c>
      <c r="N88" s="3" t="str">
        <f>'AVS COMM Registers TABLE'!C65</f>
        <v>x"0F"</v>
      </c>
      <c r="O88" s="2" t="s">
        <v>63</v>
      </c>
      <c r="P88" s="4"/>
      <c r="Q88" s="4"/>
      <c r="R88" s="4"/>
      <c r="S88" s="4"/>
      <c r="T88" s="2" t="s">
        <v>61</v>
      </c>
      <c r="U88" s="4"/>
      <c r="V88" s="4"/>
      <c r="W88" s="4"/>
      <c r="X88" s="4"/>
      <c r="Y88" s="4"/>
      <c r="Z88" s="4"/>
      <c r="AB88" t="str">
        <f t="shared" si="2"/>
        <v xml:space="preserve">  when (x"0F") =&gt;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 t="shared" si="1"/>
        <v>avalon_mm_spacewire_o.readdata</v>
      </c>
      <c r="Q89" s="2" t="s">
        <v>65</v>
      </c>
      <c r="R89" s="3" t="str">
        <f>INDEX('AVS COMM Registers TABLE'!$J$2:$J$83,MATCH(Y89,'AVS COMM Registers TABLE'!$E$2:$E$83,0))</f>
        <v>15 downto 0</v>
      </c>
      <c r="S89" s="2" t="s">
        <v>63</v>
      </c>
      <c r="T89" s="6" t="s">
        <v>62</v>
      </c>
      <c r="U89" s="5" t="str">
        <f>INDEX($B$2:$B$3,MATCH(INDEX('Register VHDL Types TABLE'!$B$2:$B$62,MATCH(Y89,'Register VHDL Types TABLE'!$E$2:$E$62,0)),$E$2:$E$3,0))</f>
        <v>spacewire_write_registers_i</v>
      </c>
      <c r="V89" s="6" t="s">
        <v>64</v>
      </c>
      <c r="W89" s="5" t="str">
        <f>INDEX('Register VHDL Types TABLE'!$D$2:$D$62,MATCH(Y89,'Register VHDL Types TABLE'!$E$2:$E$62,0))</f>
        <v>data_packet_pixel_delay_2_reg</v>
      </c>
      <c r="X89" s="6" t="s">
        <v>64</v>
      </c>
      <c r="Y89" s="5" t="str">
        <f>'AVS COMM Registers TABLE'!E65</f>
        <v>data_pkt_column_delay</v>
      </c>
      <c r="Z89" s="6" t="s">
        <v>41</v>
      </c>
      <c r="AB89" t="str">
        <f t="shared" si="2"/>
        <v xml:space="preserve">    avalon_mm_spacewire_o.readdata(15 downto 0) &lt;= spacewire_write_registers_i.data_packet_pixel_delay_2_reg.data_pkt_column_delay;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4" t="s">
        <v>49</v>
      </c>
      <c r="N90" s="4"/>
      <c r="O90" s="4"/>
      <c r="P90" s="5" t="str">
        <f t="shared" si="1"/>
        <v>avalon_mm_spacewire_o.readdata</v>
      </c>
      <c r="Q90" s="2" t="s">
        <v>65</v>
      </c>
      <c r="R90" s="3" t="str">
        <f>'AVS COMM Registers TABLE'!J66</f>
        <v>31 downto 16</v>
      </c>
      <c r="S90" s="2" t="s">
        <v>63</v>
      </c>
      <c r="T90" s="6" t="s">
        <v>62</v>
      </c>
      <c r="U90" s="5" t="str">
        <f>'AVS COMM Registers TABLE'!G66</f>
        <v>(others =&gt; '0')</v>
      </c>
      <c r="V90" s="4"/>
      <c r="W90" s="4"/>
      <c r="X90" s="4"/>
      <c r="Y90" s="4"/>
      <c r="Z90" s="6" t="s">
        <v>41</v>
      </c>
      <c r="AB90" t="str">
        <f t="shared" si="2"/>
        <v xml:space="preserve">    avalon_mm_spacewire_o.readdata(31 downto 16) &lt;= (others =&gt; '0');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2" t="s">
        <v>66</v>
      </c>
      <c r="N91" s="3" t="str">
        <f>'AVS COMM Registers TABLE'!C67</f>
        <v>x"10"</v>
      </c>
      <c r="O91" s="2" t="s">
        <v>63</v>
      </c>
      <c r="P91" s="4"/>
      <c r="Q91" s="4"/>
      <c r="R91" s="4"/>
      <c r="S91" s="4"/>
      <c r="T91" s="2" t="s">
        <v>61</v>
      </c>
      <c r="U91" s="4"/>
      <c r="V91" s="4"/>
      <c r="W91" s="4"/>
      <c r="X91" s="4"/>
      <c r="Y91" s="4"/>
      <c r="Z91" s="4"/>
      <c r="AB91" t="str">
        <f t="shared" si="2"/>
        <v xml:space="preserve">  when (x"10") =&gt;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 t="shared" si="1"/>
        <v>avalon_mm_spacewire_o.readdata</v>
      </c>
      <c r="Q92" s="2" t="s">
        <v>65</v>
      </c>
      <c r="R92" s="3" t="str">
        <f>INDEX('AVS COMM Registers TABLE'!$J$2:$J$83,MATCH(Y92,'AVS COMM Registers TABLE'!$E$2:$E$83,0))</f>
        <v>15 downto 0</v>
      </c>
      <c r="S92" s="2" t="s">
        <v>63</v>
      </c>
      <c r="T92" s="6" t="s">
        <v>62</v>
      </c>
      <c r="U92" s="5" t="str">
        <f>INDEX($B$2:$B$3,MATCH(INDEX('Register VHDL Types TABLE'!$B$2:$B$62,MATCH(Y92,'Register VHDL Types TABLE'!$E$2:$E$62,0)),$E$2:$E$3,0))</f>
        <v>spacewire_write_registers_i</v>
      </c>
      <c r="V92" s="6" t="s">
        <v>64</v>
      </c>
      <c r="W92" s="5" t="str">
        <f>INDEX('Register VHDL Types TABLE'!$D$2:$D$62,MATCH(Y92,'Register VHDL Types TABLE'!$E$2:$E$62,0))</f>
        <v>data_packet_pixel_delay_3_reg</v>
      </c>
      <c r="X92" s="6" t="s">
        <v>64</v>
      </c>
      <c r="Y92" s="5" t="str">
        <f>'AVS COMM Registers TABLE'!E67</f>
        <v>data_pkt_adc_delay</v>
      </c>
      <c r="Z92" s="6" t="s">
        <v>41</v>
      </c>
      <c r="AB92" t="str">
        <f t="shared" si="2"/>
        <v xml:space="preserve">    avalon_mm_spacewire_o.readdata(15 downto 0) &lt;= spacewire_write_registers_i.data_packet_pixel_delay_3_reg.data_pkt_adc_delay;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4" t="s">
        <v>49</v>
      </c>
      <c r="N93" s="4"/>
      <c r="O93" s="4"/>
      <c r="P93" s="5" t="str">
        <f t="shared" ref="P93:P113" si="3">$B$4</f>
        <v>avalon_mm_spacewire_o.readdata</v>
      </c>
      <c r="Q93" s="2" t="s">
        <v>65</v>
      </c>
      <c r="R93" s="3" t="str">
        <f>'AVS COMM Registers TABLE'!J68</f>
        <v>31 downto 16</v>
      </c>
      <c r="S93" s="2" t="s">
        <v>63</v>
      </c>
      <c r="T93" s="6" t="s">
        <v>62</v>
      </c>
      <c r="U93" s="5" t="str">
        <f>'AVS COMM Registers TABLE'!G68</f>
        <v>(others =&gt; '0')</v>
      </c>
      <c r="V93" s="4"/>
      <c r="W93" s="4"/>
      <c r="X93" s="4"/>
      <c r="Y93" s="4"/>
      <c r="Z93" s="6" t="s">
        <v>41</v>
      </c>
      <c r="AB93" t="str">
        <f t="shared" si="2"/>
        <v xml:space="preserve">    avalon_mm_spacewire_o.readdata(31 downto 16) &lt;= (others =&gt; '0');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49</v>
      </c>
      <c r="M94" s="2" t="s">
        <v>66</v>
      </c>
      <c r="N94" s="3" t="str">
        <f>'AVS COMM Registers TABLE'!C69</f>
        <v>x"11"</v>
      </c>
      <c r="O94" s="2" t="s">
        <v>63</v>
      </c>
      <c r="P94" s="4"/>
      <c r="Q94" s="4"/>
      <c r="R94" s="4"/>
      <c r="S94" s="4"/>
      <c r="T94" s="2" t="s">
        <v>61</v>
      </c>
      <c r="U94" s="4"/>
      <c r="V94" s="4"/>
      <c r="W94" s="4"/>
      <c r="X94" s="4"/>
      <c r="Y94" s="4"/>
      <c r="Z94" s="4"/>
      <c r="AB94" t="str">
        <f t="shared" si="2"/>
        <v xml:space="preserve">  when (x"11") =&gt;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49</v>
      </c>
      <c r="M95" s="4" t="s">
        <v>49</v>
      </c>
      <c r="N95" s="4"/>
      <c r="O95" s="4"/>
      <c r="P95" s="5" t="str">
        <f t="shared" si="3"/>
        <v>avalon_mm_spacewire_o.readdata</v>
      </c>
      <c r="Q95" s="2" t="s">
        <v>65</v>
      </c>
      <c r="R95" s="3" t="str">
        <f>INDEX('AVS COMM Registers TABLE'!$J$2:$J$83,MATCH(Y95,'AVS COMM Registers TABLE'!$E$2:$E$83,0))</f>
        <v>0</v>
      </c>
      <c r="S95" s="2" t="s">
        <v>63</v>
      </c>
      <c r="T95" s="6" t="s">
        <v>62</v>
      </c>
      <c r="U95" s="5" t="str">
        <f>INDEX($B$2:$B$3,MATCH(INDEX('Register VHDL Types TABLE'!$B$2:$B$62,MATCH(Y95,'Register VHDL Types TABLE'!$E$2:$E$62,0)),$E$2:$E$3,0))</f>
        <v>spacewire_write_registers_i</v>
      </c>
      <c r="V95" s="6" t="s">
        <v>64</v>
      </c>
      <c r="W95" s="5" t="str">
        <f>INDEX('Register VHDL Types TABLE'!$D$2:$D$62,MATCH(Y95,'Register VHDL Types TABLE'!$E$2:$E$62,0))</f>
        <v>comm_irq_control_reg</v>
      </c>
      <c r="X95" s="6" t="s">
        <v>64</v>
      </c>
      <c r="Y95" s="5" t="str">
        <f>'AVS COMM Registers TABLE'!E69</f>
        <v>comm_rmap_write_command_en</v>
      </c>
      <c r="Z95" s="6" t="s">
        <v>41</v>
      </c>
      <c r="AB95" t="str">
        <f t="shared" si="2"/>
        <v xml:space="preserve">    avalon_mm_spacewire_o.readdata(0) &lt;= spacewire_write_registers_i.comm_irq_control_reg.comm_rmap_write_command_en;</v>
      </c>
    </row>
    <row r="96" spans="2:28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49</v>
      </c>
      <c r="M96" s="4" t="s">
        <v>49</v>
      </c>
      <c r="N96" s="4"/>
      <c r="O96" s="4"/>
      <c r="P96" s="5" t="str">
        <f t="shared" si="3"/>
        <v>avalon_mm_spacewire_o.readdata</v>
      </c>
      <c r="Q96" s="2" t="s">
        <v>65</v>
      </c>
      <c r="R96" s="3" t="str">
        <f>'AVS COMM Registers TABLE'!J70</f>
        <v>7 downto 1</v>
      </c>
      <c r="S96" s="2" t="s">
        <v>63</v>
      </c>
      <c r="T96" s="6" t="s">
        <v>62</v>
      </c>
      <c r="U96" s="5" t="str">
        <f>'AVS COMM Registers TABLE'!G70</f>
        <v>(others =&gt; '0')</v>
      </c>
      <c r="V96" s="4"/>
      <c r="W96" s="4"/>
      <c r="X96" s="4"/>
      <c r="Y96" s="4"/>
      <c r="Z96" s="6" t="s">
        <v>41</v>
      </c>
      <c r="AB96" t="str">
        <f t="shared" si="2"/>
        <v xml:space="preserve">    avalon_mm_spacewire_o.readdata(7 downto 1) &lt;= (others =&gt; '0');</v>
      </c>
    </row>
    <row r="97" spans="2:28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49</v>
      </c>
      <c r="M97" s="4" t="s">
        <v>49</v>
      </c>
      <c r="N97" s="4"/>
      <c r="O97" s="4"/>
      <c r="P97" s="5" t="str">
        <f t="shared" si="3"/>
        <v>avalon_mm_spacewire_o.readdata</v>
      </c>
      <c r="Q97" s="2" t="s">
        <v>65</v>
      </c>
      <c r="R97" s="3" t="str">
        <f>INDEX('AVS COMM Registers TABLE'!$J$2:$J$83,MATCH(Y97,'AVS COMM Registers TABLE'!$E$2:$E$83,0))</f>
        <v>8</v>
      </c>
      <c r="S97" s="2" t="s">
        <v>63</v>
      </c>
      <c r="T97" s="6" t="s">
        <v>62</v>
      </c>
      <c r="U97" s="5" t="str">
        <f>INDEX($B$2:$B$3,MATCH(INDEX('Register VHDL Types TABLE'!$B$2:$B$62,MATCH(Y97,'Register VHDL Types TABLE'!$E$2:$E$62,0)),$E$2:$E$3,0))</f>
        <v>spacewire_write_registers_i</v>
      </c>
      <c r="V97" s="6" t="s">
        <v>64</v>
      </c>
      <c r="W97" s="5" t="str">
        <f>INDEX('Register VHDL Types TABLE'!$D$2:$D$62,MATCH(Y97,'Register VHDL Types TABLE'!$E$2:$E$62,0))</f>
        <v>comm_irq_control_reg</v>
      </c>
      <c r="X97" s="6" t="s">
        <v>64</v>
      </c>
      <c r="Y97" s="5" t="str">
        <f>'AVS COMM Registers TABLE'!E71</f>
        <v>comm_right_buffer_empty_en</v>
      </c>
      <c r="Z97" s="6" t="s">
        <v>41</v>
      </c>
      <c r="AB97" t="str">
        <f t="shared" si="2"/>
        <v xml:space="preserve">    avalon_mm_spacewire_o.readdata(8) &lt;= spacewire_write_registers_i.comm_irq_control_reg.comm_right_buffer_empty_en;</v>
      </c>
    </row>
    <row r="98" spans="2:28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49</v>
      </c>
      <c r="M98" s="4" t="s">
        <v>49</v>
      </c>
      <c r="N98" s="4"/>
      <c r="O98" s="4"/>
      <c r="P98" s="5" t="str">
        <f t="shared" si="3"/>
        <v>avalon_mm_spacewire_o.readdata</v>
      </c>
      <c r="Q98" s="2" t="s">
        <v>65</v>
      </c>
      <c r="R98" s="3" t="str">
        <f>INDEX('AVS COMM Registers TABLE'!$J$2:$J$83,MATCH(Y98,'AVS COMM Registers TABLE'!$E$2:$E$83,0))</f>
        <v>9</v>
      </c>
      <c r="S98" s="2" t="s">
        <v>63</v>
      </c>
      <c r="T98" s="6" t="s">
        <v>62</v>
      </c>
      <c r="U98" s="5" t="str">
        <f>INDEX($B$2:$B$3,MATCH(INDEX('Register VHDL Types TABLE'!$B$2:$B$62,MATCH(Y98,'Register VHDL Types TABLE'!$E$2:$E$62,0)),$E$2:$E$3,0))</f>
        <v>spacewire_write_registers_i</v>
      </c>
      <c r="V98" s="6" t="s">
        <v>64</v>
      </c>
      <c r="W98" s="5" t="str">
        <f>INDEX('Register VHDL Types TABLE'!$D$2:$D$62,MATCH(Y98,'Register VHDL Types TABLE'!$E$2:$E$62,0))</f>
        <v>comm_irq_control_reg</v>
      </c>
      <c r="X98" s="6" t="s">
        <v>64</v>
      </c>
      <c r="Y98" s="5" t="str">
        <f>'AVS COMM Registers TABLE'!E72</f>
        <v>comm_left_buffer_empty_en</v>
      </c>
      <c r="Z98" s="6" t="s">
        <v>41</v>
      </c>
      <c r="AB98" t="str">
        <f t="shared" si="2"/>
        <v xml:space="preserve">    avalon_mm_spacewire_o.readdata(9) &lt;= spacewire_write_registers_i.comm_irq_control_reg.comm_left_buffer_empty_en;</v>
      </c>
    </row>
    <row r="99" spans="2:28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49</v>
      </c>
      <c r="M99" s="4" t="s">
        <v>49</v>
      </c>
      <c r="N99" s="4"/>
      <c r="O99" s="4"/>
      <c r="P99" s="5" t="str">
        <f t="shared" si="3"/>
        <v>avalon_mm_spacewire_o.readdata</v>
      </c>
      <c r="Q99" s="2" t="s">
        <v>65</v>
      </c>
      <c r="R99" s="3" t="str">
        <f>'AVS COMM Registers TABLE'!J73</f>
        <v>15 downto 10</v>
      </c>
      <c r="S99" s="2" t="s">
        <v>63</v>
      </c>
      <c r="T99" s="6" t="s">
        <v>62</v>
      </c>
      <c r="U99" s="5" t="str">
        <f>'AVS COMM Registers TABLE'!G73</f>
        <v>(others =&gt; '0')</v>
      </c>
      <c r="V99" s="4"/>
      <c r="W99" s="4"/>
      <c r="X99" s="4"/>
      <c r="Y99" s="4"/>
      <c r="Z99" s="6" t="s">
        <v>41</v>
      </c>
      <c r="AB99" t="str">
        <f t="shared" si="2"/>
        <v xml:space="preserve">    avalon_mm_spacewire_o.readdata(15 downto 10) &lt;= (others =&gt; '0');</v>
      </c>
    </row>
    <row r="100" spans="2:28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49</v>
      </c>
      <c r="M100" s="4" t="s">
        <v>49</v>
      </c>
      <c r="N100" s="4"/>
      <c r="O100" s="4"/>
      <c r="P100" s="5" t="str">
        <f t="shared" si="3"/>
        <v>avalon_mm_spacewire_o.readdata</v>
      </c>
      <c r="Q100" s="2" t="s">
        <v>65</v>
      </c>
      <c r="R100" s="3" t="str">
        <f>INDEX('AVS COMM Registers TABLE'!$J$2:$J$83,MATCH(Y100,'AVS COMM Registers TABLE'!$E$2:$E$83,0))</f>
        <v>16</v>
      </c>
      <c r="S100" s="2" t="s">
        <v>63</v>
      </c>
      <c r="T100" s="6" t="s">
        <v>62</v>
      </c>
      <c r="U100" s="5" t="str">
        <f>INDEX($B$2:$B$3,MATCH(INDEX('Register VHDL Types TABLE'!$B$2:$B$62,MATCH(Y100,'Register VHDL Types TABLE'!$E$2:$E$62,0)),$E$2:$E$3,0))</f>
        <v>spacewire_write_registers_i</v>
      </c>
      <c r="V100" s="6" t="s">
        <v>64</v>
      </c>
      <c r="W100" s="5" t="str">
        <f>INDEX('Register VHDL Types TABLE'!$D$2:$D$62,MATCH(Y100,'Register VHDL Types TABLE'!$E$2:$E$62,0))</f>
        <v>comm_irq_control_reg</v>
      </c>
      <c r="X100" s="6" t="s">
        <v>64</v>
      </c>
      <c r="Y100" s="5" t="str">
        <f>'AVS COMM Registers TABLE'!E74</f>
        <v>comm_global_irq_en</v>
      </c>
      <c r="Z100" s="6" t="s">
        <v>41</v>
      </c>
      <c r="AB100" t="str">
        <f t="shared" si="2"/>
        <v xml:space="preserve">    avalon_mm_spacewire_o.readdata(16) &lt;= spacewire_write_registers_i.comm_irq_control_reg.comm_global_irq_en;</v>
      </c>
    </row>
    <row r="101" spans="2:28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49</v>
      </c>
      <c r="M101" s="4" t="s">
        <v>49</v>
      </c>
      <c r="N101" s="4"/>
      <c r="O101" s="4"/>
      <c r="P101" s="5" t="str">
        <f t="shared" si="3"/>
        <v>avalon_mm_spacewire_o.readdata</v>
      </c>
      <c r="Q101" s="2" t="s">
        <v>65</v>
      </c>
      <c r="R101" s="3" t="str">
        <f>'AVS COMM Registers TABLE'!J75</f>
        <v>31 downto 17</v>
      </c>
      <c r="S101" s="2" t="s">
        <v>63</v>
      </c>
      <c r="T101" s="6" t="s">
        <v>62</v>
      </c>
      <c r="U101" s="5" t="str">
        <f>'AVS COMM Registers TABLE'!G75</f>
        <v>(others =&gt; '0')</v>
      </c>
      <c r="V101" s="4"/>
      <c r="W101" s="4"/>
      <c r="X101" s="4"/>
      <c r="Y101" s="4"/>
      <c r="Z101" s="6" t="s">
        <v>41</v>
      </c>
      <c r="AB101" t="str">
        <f t="shared" si="2"/>
        <v xml:space="preserve">    avalon_mm_spacewire_o.readdata(31 downto 17) &lt;= (others =&gt; '0');</v>
      </c>
    </row>
    <row r="102" spans="2:28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49</v>
      </c>
      <c r="M102" s="2" t="s">
        <v>66</v>
      </c>
      <c r="N102" s="3" t="str">
        <f>'AVS COMM Registers TABLE'!C76</f>
        <v>x"12"</v>
      </c>
      <c r="O102" s="2" t="s">
        <v>63</v>
      </c>
      <c r="P102" s="4"/>
      <c r="Q102" s="4"/>
      <c r="R102" s="4"/>
      <c r="S102" s="4"/>
      <c r="T102" s="2" t="s">
        <v>61</v>
      </c>
      <c r="U102" s="4"/>
      <c r="V102" s="4"/>
      <c r="W102" s="4"/>
      <c r="X102" s="4"/>
      <c r="Y102" s="4"/>
      <c r="Z102" s="4"/>
      <c r="AB102" t="str">
        <f t="shared" si="2"/>
        <v xml:space="preserve">  when (x"12") =&gt;</v>
      </c>
    </row>
    <row r="103" spans="2:28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49</v>
      </c>
      <c r="M103" s="4" t="s">
        <v>49</v>
      </c>
      <c r="N103" s="4"/>
      <c r="O103" s="4"/>
      <c r="P103" s="5" t="str">
        <f t="shared" si="3"/>
        <v>avalon_mm_spacewire_o.readdata</v>
      </c>
      <c r="Q103" s="2" t="s">
        <v>65</v>
      </c>
      <c r="R103" s="3" t="str">
        <f>INDEX('AVS COMM Registers TABLE'!$J$2:$J$83,MATCH(Y103,'AVS COMM Registers TABLE'!$E$2:$E$83,0))</f>
        <v>0</v>
      </c>
      <c r="S103" s="2" t="s">
        <v>63</v>
      </c>
      <c r="T103" s="6" t="s">
        <v>62</v>
      </c>
      <c r="U103" s="5" t="str">
        <f>INDEX($B$2:$B$3,MATCH(INDEX('Register VHDL Types TABLE'!$B$2:$B$62,MATCH(Y103,'Register VHDL Types TABLE'!$E$2:$E$62,0)),$E$2:$E$3,0))</f>
        <v>spacewire_read_registers_i</v>
      </c>
      <c r="V103" s="6" t="s">
        <v>64</v>
      </c>
      <c r="W103" s="5" t="str">
        <f>INDEX('Register VHDL Types TABLE'!$D$2:$D$62,MATCH(Y103,'Register VHDL Types TABLE'!$E$2:$E$62,0))</f>
        <v>comm_irq_flags_reg</v>
      </c>
      <c r="X103" s="6" t="s">
        <v>64</v>
      </c>
      <c r="Y103" s="5" t="str">
        <f>'AVS COMM Registers TABLE'!E76</f>
        <v>comm_rmap_write_command_flag</v>
      </c>
      <c r="Z103" s="6" t="s">
        <v>41</v>
      </c>
      <c r="AB103" t="str">
        <f t="shared" si="2"/>
        <v xml:space="preserve">    avalon_mm_spacewire_o.readdata(0) &lt;= spacewire_read_registers_i.comm_irq_flags_reg.comm_rmap_write_command_flag;</v>
      </c>
    </row>
    <row r="104" spans="2:28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49</v>
      </c>
      <c r="M104" s="4" t="s">
        <v>49</v>
      </c>
      <c r="N104" s="4"/>
      <c r="O104" s="4"/>
      <c r="P104" s="5" t="str">
        <f t="shared" si="3"/>
        <v>avalon_mm_spacewire_o.readdata</v>
      </c>
      <c r="Q104" s="2" t="s">
        <v>65</v>
      </c>
      <c r="R104" s="3" t="str">
        <f>'AVS COMM Registers TABLE'!J77</f>
        <v>7 downto 1</v>
      </c>
      <c r="S104" s="2" t="s">
        <v>63</v>
      </c>
      <c r="T104" s="6" t="s">
        <v>62</v>
      </c>
      <c r="U104" s="5" t="str">
        <f>'AVS COMM Registers TABLE'!G77</f>
        <v>(others =&gt; '0')</v>
      </c>
      <c r="V104" s="4"/>
      <c r="W104" s="4"/>
      <c r="X104" s="4"/>
      <c r="Y104" s="4"/>
      <c r="Z104" s="6" t="s">
        <v>41</v>
      </c>
      <c r="AB104" t="str">
        <f t="shared" si="2"/>
        <v xml:space="preserve">    avalon_mm_spacewire_o.readdata(7 downto 1) &lt;= (others =&gt; '0');</v>
      </c>
    </row>
    <row r="105" spans="2:28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49</v>
      </c>
      <c r="M105" s="4" t="s">
        <v>49</v>
      </c>
      <c r="N105" s="4"/>
      <c r="O105" s="4"/>
      <c r="P105" s="5" t="str">
        <f t="shared" si="3"/>
        <v>avalon_mm_spacewire_o.readdata</v>
      </c>
      <c r="Q105" s="2" t="s">
        <v>65</v>
      </c>
      <c r="R105" s="3" t="str">
        <f>INDEX('AVS COMM Registers TABLE'!$J$2:$J$83,MATCH(Y105,'AVS COMM Registers TABLE'!$E$2:$E$83,0))</f>
        <v>8</v>
      </c>
      <c r="S105" s="2" t="s">
        <v>63</v>
      </c>
      <c r="T105" s="6" t="s">
        <v>62</v>
      </c>
      <c r="U105" s="5" t="str">
        <f>INDEX($B$2:$B$3,MATCH(INDEX('Register VHDL Types TABLE'!$B$2:$B$62,MATCH(Y105,'Register VHDL Types TABLE'!$E$2:$E$62,0)),$E$2:$E$3,0))</f>
        <v>spacewire_read_registers_i</v>
      </c>
      <c r="V105" s="6" t="s">
        <v>64</v>
      </c>
      <c r="W105" s="5" t="str">
        <f>INDEX('Register VHDL Types TABLE'!$D$2:$D$62,MATCH(Y105,'Register VHDL Types TABLE'!$E$2:$E$62,0))</f>
        <v>comm_irq_flags_reg</v>
      </c>
      <c r="X105" s="6" t="s">
        <v>64</v>
      </c>
      <c r="Y105" s="5" t="str">
        <f>'AVS COMM Registers TABLE'!E78</f>
        <v>comm_buffer_empty_flag</v>
      </c>
      <c r="Z105" s="6" t="s">
        <v>41</v>
      </c>
      <c r="AB105" t="str">
        <f t="shared" si="2"/>
        <v xml:space="preserve">    avalon_mm_spacewire_o.readdata(8) &lt;= spacewire_read_registers_i.comm_irq_flags_reg.comm_buffer_empty_flag;</v>
      </c>
    </row>
    <row r="106" spans="2:28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49</v>
      </c>
      <c r="M106" s="4" t="s">
        <v>49</v>
      </c>
      <c r="N106" s="4"/>
      <c r="O106" s="4"/>
      <c r="P106" s="5" t="str">
        <f t="shared" si="3"/>
        <v>avalon_mm_spacewire_o.readdata</v>
      </c>
      <c r="Q106" s="2" t="s">
        <v>65</v>
      </c>
      <c r="R106" s="3" t="str">
        <f>'AVS COMM Registers TABLE'!J79</f>
        <v>31 downto 9</v>
      </c>
      <c r="S106" s="2" t="s">
        <v>63</v>
      </c>
      <c r="T106" s="6" t="s">
        <v>62</v>
      </c>
      <c r="U106" s="5" t="str">
        <f>'AVS COMM Registers TABLE'!G79</f>
        <v>(others =&gt; '0')</v>
      </c>
      <c r="V106" s="4"/>
      <c r="W106" s="4"/>
      <c r="X106" s="4"/>
      <c r="Y106" s="4"/>
      <c r="Z106" s="6" t="s">
        <v>41</v>
      </c>
      <c r="AB106" t="str">
        <f t="shared" si="2"/>
        <v xml:space="preserve">    avalon_mm_spacewire_o.readdata(31 downto 9) &lt;= (others =&gt; '0');</v>
      </c>
    </row>
    <row r="107" spans="2:28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49</v>
      </c>
      <c r="M107" s="2" t="s">
        <v>66</v>
      </c>
      <c r="N107" s="3" t="str">
        <f>'AVS COMM Registers TABLE'!C80</f>
        <v>x"13"</v>
      </c>
      <c r="O107" s="2" t="s">
        <v>63</v>
      </c>
      <c r="P107" s="4"/>
      <c r="Q107" s="4"/>
      <c r="R107" s="4"/>
      <c r="S107" s="4"/>
      <c r="T107" s="2" t="s">
        <v>61</v>
      </c>
      <c r="U107" s="4"/>
      <c r="V107" s="4"/>
      <c r="W107" s="4"/>
      <c r="X107" s="4"/>
      <c r="Y107" s="4"/>
      <c r="Z107" s="4"/>
      <c r="AB107" t="str">
        <f t="shared" si="2"/>
        <v xml:space="preserve">  when (x"13") =&gt;</v>
      </c>
    </row>
    <row r="108" spans="2:28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 t="s">
        <v>49</v>
      </c>
      <c r="M108" s="4" t="s">
        <v>49</v>
      </c>
      <c r="N108" s="4"/>
      <c r="O108" s="4"/>
      <c r="P108" s="5" t="str">
        <f t="shared" si="3"/>
        <v>avalon_mm_spacewire_o.readdata</v>
      </c>
      <c r="Q108" s="2" t="s">
        <v>65</v>
      </c>
      <c r="R108" s="3" t="str">
        <f>INDEX('AVS COMM Registers TABLE'!$J$2:$J$83,MATCH(Y108,'AVS COMM Registers TABLE'!$E$2:$E$83,0))</f>
        <v>0</v>
      </c>
      <c r="S108" s="2" t="s">
        <v>63</v>
      </c>
      <c r="T108" s="6" t="s">
        <v>62</v>
      </c>
      <c r="U108" s="5" t="str">
        <f>INDEX($B$2:$B$3,MATCH(INDEX('Register VHDL Types TABLE'!$B$2:$B$62,MATCH(Y108,'Register VHDL Types TABLE'!$E$2:$E$62,0)),$E$2:$E$3,0))</f>
        <v>spacewire_write_registers_i</v>
      </c>
      <c r="V108" s="6" t="s">
        <v>64</v>
      </c>
      <c r="W108" s="5" t="str">
        <f>INDEX('Register VHDL Types TABLE'!$D$2:$D$62,MATCH(Y108,'Register VHDL Types TABLE'!$E$2:$E$62,0))</f>
        <v>comm_irq_flags_clear_reg</v>
      </c>
      <c r="X108" s="6" t="s">
        <v>64</v>
      </c>
      <c r="Y108" s="5" t="str">
        <f>'AVS COMM Registers TABLE'!E80</f>
        <v>comm_rmap_write_command_flag_clear</v>
      </c>
      <c r="Z108" s="6" t="s">
        <v>41</v>
      </c>
      <c r="AB108" t="str">
        <f t="shared" si="2"/>
        <v xml:space="preserve">    avalon_mm_spacewire_o.readdata(0) &lt;= spacewire_write_registers_i.comm_irq_flags_clear_reg.comm_rmap_write_command_flag_clear;</v>
      </c>
    </row>
    <row r="109" spans="2:28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 t="s">
        <v>49</v>
      </c>
      <c r="M109" s="4" t="s">
        <v>49</v>
      </c>
      <c r="N109" s="4"/>
      <c r="O109" s="4"/>
      <c r="P109" s="5" t="str">
        <f t="shared" si="3"/>
        <v>avalon_mm_spacewire_o.readdata</v>
      </c>
      <c r="Q109" s="2" t="s">
        <v>65</v>
      </c>
      <c r="R109" s="3" t="str">
        <f>'AVS COMM Registers TABLE'!J81</f>
        <v>7 downto 1</v>
      </c>
      <c r="S109" s="2" t="s">
        <v>63</v>
      </c>
      <c r="T109" s="6" t="s">
        <v>62</v>
      </c>
      <c r="U109" s="5" t="str">
        <f>'AVS COMM Registers TABLE'!G81</f>
        <v>(others =&gt; '0')</v>
      </c>
      <c r="V109" s="4"/>
      <c r="W109" s="4"/>
      <c r="X109" s="4"/>
      <c r="Y109" s="4"/>
      <c r="Z109" s="6" t="s">
        <v>41</v>
      </c>
      <c r="AB109" t="str">
        <f t="shared" si="2"/>
        <v xml:space="preserve">    avalon_mm_spacewire_o.readdata(7 downto 1) &lt;= (others =&gt; '0');</v>
      </c>
    </row>
    <row r="110" spans="2:28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 t="s">
        <v>49</v>
      </c>
      <c r="M110" s="4" t="s">
        <v>49</v>
      </c>
      <c r="N110" s="4"/>
      <c r="O110" s="4"/>
      <c r="P110" s="5" t="str">
        <f t="shared" si="3"/>
        <v>avalon_mm_spacewire_o.readdata</v>
      </c>
      <c r="Q110" s="2" t="s">
        <v>65</v>
      </c>
      <c r="R110" s="3" t="str">
        <f>INDEX('AVS COMM Registers TABLE'!$J$2:$J$83,MATCH(Y110,'AVS COMM Registers TABLE'!$E$2:$E$83,0))</f>
        <v>8</v>
      </c>
      <c r="S110" s="2" t="s">
        <v>63</v>
      </c>
      <c r="T110" s="6" t="s">
        <v>62</v>
      </c>
      <c r="U110" s="5" t="str">
        <f>INDEX($B$2:$B$3,MATCH(INDEX('Register VHDL Types TABLE'!$B$2:$B$62,MATCH(Y110,'Register VHDL Types TABLE'!$E$2:$E$62,0)),$E$2:$E$3,0))</f>
        <v>spacewire_write_registers_i</v>
      </c>
      <c r="V110" s="6" t="s">
        <v>64</v>
      </c>
      <c r="W110" s="5" t="str">
        <f>INDEX('Register VHDL Types TABLE'!$D$2:$D$62,MATCH(Y110,'Register VHDL Types TABLE'!$E$2:$E$62,0))</f>
        <v>comm_irq_flags_clear_reg</v>
      </c>
      <c r="X110" s="6" t="s">
        <v>64</v>
      </c>
      <c r="Y110" s="5" t="str">
        <f>'AVS COMM Registers TABLE'!E82</f>
        <v>comm_buffer_empty_flag_clear</v>
      </c>
      <c r="Z110" s="6" t="s">
        <v>41</v>
      </c>
      <c r="AB110" t="str">
        <f t="shared" si="2"/>
        <v xml:space="preserve">    avalon_mm_spacewire_o.readdata(8) &lt;= spacewire_write_registers_i.comm_irq_flags_clear_reg.comm_buffer_empty_flag_clear;</v>
      </c>
    </row>
    <row r="111" spans="2:28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49</v>
      </c>
      <c r="M111" s="4" t="s">
        <v>49</v>
      </c>
      <c r="N111" s="4"/>
      <c r="O111" s="4"/>
      <c r="P111" s="5" t="str">
        <f t="shared" si="3"/>
        <v>avalon_mm_spacewire_o.readdata</v>
      </c>
      <c r="Q111" s="2" t="s">
        <v>65</v>
      </c>
      <c r="R111" s="3" t="str">
        <f>'AVS COMM Registers TABLE'!J83</f>
        <v>31 downto 9</v>
      </c>
      <c r="S111" s="2" t="s">
        <v>63</v>
      </c>
      <c r="T111" s="6" t="s">
        <v>62</v>
      </c>
      <c r="U111" s="5" t="str">
        <f>'AVS COMM Registers TABLE'!G83</f>
        <v>(others =&gt; '0')</v>
      </c>
      <c r="V111" s="4"/>
      <c r="W111" s="4"/>
      <c r="X111" s="4"/>
      <c r="Y111" s="4"/>
      <c r="Z111" s="6" t="s">
        <v>41</v>
      </c>
      <c r="AB111" t="str">
        <f t="shared" si="2"/>
        <v xml:space="preserve">    avalon_mm_spacewire_o.readdata(31 downto 9) &lt;= (others =&gt; '0');</v>
      </c>
    </row>
    <row r="112" spans="2:28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49</v>
      </c>
      <c r="M112" s="2" t="s">
        <v>67</v>
      </c>
      <c r="N112" s="3" t="s">
        <v>60</v>
      </c>
      <c r="O112" s="2"/>
      <c r="P112" s="4"/>
      <c r="Q112" s="4"/>
      <c r="R112" s="4"/>
      <c r="S112" s="4"/>
      <c r="T112" s="2" t="s">
        <v>61</v>
      </c>
      <c r="U112" s="4"/>
      <c r="V112" s="4"/>
      <c r="W112" s="4"/>
      <c r="X112" s="4"/>
      <c r="Y112" s="4"/>
      <c r="Z112" s="4"/>
      <c r="AB112" t="str">
        <f t="shared" si="2"/>
        <v xml:space="preserve">  when others =&gt;</v>
      </c>
    </row>
    <row r="113" spans="2:28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 t="s">
        <v>49</v>
      </c>
      <c r="M113" s="4" t="s">
        <v>49</v>
      </c>
      <c r="N113" s="4"/>
      <c r="O113" s="4"/>
      <c r="P113" s="5" t="str">
        <f t="shared" si="3"/>
        <v>avalon_mm_spacewire_o.readdata</v>
      </c>
      <c r="Q113" s="4"/>
      <c r="R113" s="4"/>
      <c r="S113" s="4"/>
      <c r="T113" s="6" t="s">
        <v>62</v>
      </c>
      <c r="U113" s="5" t="s">
        <v>79</v>
      </c>
      <c r="V113" s="4"/>
      <c r="W113" s="4"/>
      <c r="X113" s="4"/>
      <c r="Y113" s="4"/>
      <c r="Z113" s="6" t="s">
        <v>41</v>
      </c>
      <c r="AB113" t="str">
        <f t="shared" si="2"/>
        <v xml:space="preserve">    avalon_mm_spacewire_o.readdata &lt;= (others =&gt; '0');</v>
      </c>
    </row>
    <row r="114" spans="2:28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2" t="s">
        <v>58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B114" t="str">
        <f t="shared" si="2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B95"/>
  <sheetViews>
    <sheetView topLeftCell="F40" zoomScale="70" zoomScaleNormal="70" workbookViewId="0">
      <selection activeCell="AB69" sqref="AB69:AB95"/>
    </sheetView>
  </sheetViews>
  <sheetFormatPr defaultRowHeight="14.4" x14ac:dyDescent="0.3"/>
  <cols>
    <col min="1" max="1" width="11.109375" customWidth="1"/>
    <col min="2" max="2" width="34.5546875" bestFit="1" customWidth="1"/>
    <col min="3" max="3" width="22.33203125" customWidth="1"/>
    <col min="4" max="4" width="4.33203125" customWidth="1"/>
    <col min="5" max="5" width="28.33203125" bestFit="1" customWidth="1"/>
    <col min="6" max="6" width="7.33203125" customWidth="1"/>
    <col min="7" max="8" width="3.33203125" customWidth="1"/>
    <col min="9" max="9" width="8.44140625" customWidth="1"/>
    <col min="10" max="11" width="3.33203125" customWidth="1"/>
    <col min="12" max="12" width="12.88671875" customWidth="1"/>
    <col min="13" max="13" width="22.6640625" customWidth="1"/>
    <col min="14" max="14" width="7.33203125" customWidth="1"/>
    <col min="15" max="15" width="3.33203125" customWidth="1"/>
    <col min="16" max="16" width="28.6640625" bestFit="1" customWidth="1"/>
    <col min="17" max="17" width="3.33203125" customWidth="1"/>
    <col min="18" max="18" width="35.44140625" bestFit="1" customWidth="1"/>
    <col min="19" max="19" width="3.33203125" customWidth="1"/>
    <col min="20" max="20" width="46.6640625" bestFit="1" customWidth="1"/>
    <col min="21" max="21" width="5.6640625" bestFit="1" customWidth="1"/>
    <col min="22" max="22" width="34.5546875" bestFit="1" customWidth="1"/>
    <col min="23" max="23" width="3.33203125" customWidth="1"/>
    <col min="24" max="24" width="13.21875" bestFit="1" customWidth="1"/>
    <col min="25" max="26" width="3.33203125" customWidth="1"/>
  </cols>
  <sheetData>
    <row r="1" spans="1:28" x14ac:dyDescent="0.3">
      <c r="A1" s="7" t="s">
        <v>53</v>
      </c>
    </row>
    <row r="2" spans="1:28" x14ac:dyDescent="0.3">
      <c r="A2" s="37"/>
      <c r="B2" s="3" t="s">
        <v>256</v>
      </c>
      <c r="C2" s="2" t="s">
        <v>50</v>
      </c>
      <c r="D2" s="3" t="s">
        <v>71</v>
      </c>
      <c r="E2" s="2" t="s">
        <v>42</v>
      </c>
      <c r="F2" s="2" t="s">
        <v>70</v>
      </c>
      <c r="G2" s="2" t="s">
        <v>65</v>
      </c>
      <c r="H2" s="3">
        <v>31</v>
      </c>
      <c r="I2" s="2" t="s">
        <v>44</v>
      </c>
      <c r="J2" s="3">
        <v>0</v>
      </c>
      <c r="K2" s="2" t="s">
        <v>63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41</v>
      </c>
      <c r="AB2" t="str">
        <f>CONCATENATE(B2,C2,D2,E2,F2,G2,H2,I2,J2,K2,L2,M2,N2,O2,P2,Q2,R2,S2,T2,U2,V2,W2,X2,Y2,Z2)</f>
        <v>avalon_mm_spacewire_i.writedata  : instd_logic_vector(31 downto 0);</v>
      </c>
    </row>
    <row r="3" spans="1:28" x14ac:dyDescent="0.3">
      <c r="B3" s="3" t="s">
        <v>255</v>
      </c>
      <c r="C3" s="2" t="s">
        <v>50</v>
      </c>
      <c r="D3" s="3" t="s">
        <v>59</v>
      </c>
      <c r="E3" s="3" t="str">
        <f>'Register VHDL Types'!F132</f>
        <v>t_windowing_write_registers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41</v>
      </c>
      <c r="AB3" t="str">
        <f t="shared" ref="AB3:AB67" si="0">CONCATENATE(B3,C3,D3,E3,F3,G3,H3,I3,J3,K3,L3,M3,N3,O3,P3,Q3,R3,S3,T3,U3,V3,W3,X3,Y3,Z3)</f>
        <v>spacewire_write_registers_o  : out t_windowing_write_registers;</v>
      </c>
    </row>
    <row r="4" spans="1:28" x14ac:dyDescent="0.3">
      <c r="AB4" t="str">
        <f t="shared" si="0"/>
        <v/>
      </c>
    </row>
    <row r="5" spans="1:28" x14ac:dyDescent="0.3">
      <c r="A5" s="7" t="s">
        <v>54</v>
      </c>
      <c r="AB5" t="str">
        <f t="shared" si="0"/>
        <v/>
      </c>
    </row>
    <row r="6" spans="1:28" x14ac:dyDescent="0.3">
      <c r="B6" s="6" t="s">
        <v>55</v>
      </c>
      <c r="C6" s="5" t="s">
        <v>254</v>
      </c>
      <c r="D6" s="6" t="s">
        <v>50</v>
      </c>
      <c r="E6" s="6" t="s">
        <v>42</v>
      </c>
      <c r="F6" s="6" t="s">
        <v>70</v>
      </c>
      <c r="G6" s="6" t="s">
        <v>65</v>
      </c>
      <c r="H6" s="5">
        <v>7</v>
      </c>
      <c r="I6" s="6" t="s">
        <v>44</v>
      </c>
      <c r="J6" s="5">
        <v>0</v>
      </c>
      <c r="K6" s="6" t="s">
        <v>63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41</v>
      </c>
      <c r="AB6" t="str">
        <f t="shared" si="0"/>
        <v>signal write_address_i  : std_logic_vector(7 downto 0);</v>
      </c>
    </row>
    <row r="7" spans="1:28" x14ac:dyDescent="0.3">
      <c r="AB7" t="str">
        <f t="shared" si="0"/>
        <v/>
      </c>
    </row>
    <row r="8" spans="1:28" x14ac:dyDescent="0.3">
      <c r="A8" s="7" t="s">
        <v>52</v>
      </c>
      <c r="AB8" t="str">
        <f t="shared" si="0"/>
        <v/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56</v>
      </c>
      <c r="M9" s="3" t="str">
        <f>$C$6</f>
        <v>write_address_i</v>
      </c>
      <c r="N9" s="2" t="s">
        <v>57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si="0"/>
        <v>case (write_address_i)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49</v>
      </c>
      <c r="M10" s="2" t="s">
        <v>66</v>
      </c>
      <c r="N10" s="3" t="str">
        <f>'AVS COMM Registers TABLE'!C3</f>
        <v>x"00"</v>
      </c>
      <c r="O10" s="2" t="s">
        <v>63</v>
      </c>
      <c r="P10" s="4"/>
      <c r="Q10" s="4"/>
      <c r="R10" s="4"/>
      <c r="S10" s="4"/>
      <c r="T10" s="4"/>
      <c r="U10" s="2" t="s">
        <v>61</v>
      </c>
      <c r="V10" s="4"/>
      <c r="W10" s="4"/>
      <c r="X10" s="4"/>
      <c r="Y10" s="4"/>
      <c r="Z10" s="4"/>
      <c r="AB10" t="str">
        <f t="shared" si="0"/>
        <v xml:space="preserve">  when (x"00")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4" t="s">
        <v>49</v>
      </c>
      <c r="N11" s="4"/>
      <c r="O11" s="4"/>
      <c r="P11" s="5" t="str">
        <f>INDEX($B$2:$B$3,MATCH(INDEX('Register VHDL Types TABLE'!$B$2:$B$62,MATCH(T11,'Register VHDL Types TABLE'!$E$2:$E$62,0)),$E$2:$E$3,0))</f>
        <v>spacewire_write_registers_o</v>
      </c>
      <c r="Q11" s="6" t="s">
        <v>64</v>
      </c>
      <c r="R11" s="5" t="str">
        <f>INDEX('Register VHDL Types TABLE'!$D$2:$D$62,MATCH(T11,'Register VHDL Types TABLE'!$E$2:$E$62,0))</f>
        <v>spw_link_config_status_reg</v>
      </c>
      <c r="S11" s="6" t="s">
        <v>64</v>
      </c>
      <c r="T11" s="5" t="str">
        <f>'AVS COMM Registers TABLE'!E3</f>
        <v>spw_lnkcfg_disconnect</v>
      </c>
      <c r="U11" s="6" t="s">
        <v>62</v>
      </c>
      <c r="V11" s="5" t="str">
        <f>$B$2</f>
        <v>avalon_mm_spacewire_i.writedata</v>
      </c>
      <c r="W11" s="2" t="s">
        <v>65</v>
      </c>
      <c r="X11" s="3" t="str">
        <f>INDEX('AVS COMM Registers TABLE'!$J$2:$J$83,MATCH(T11,'AVS COMM Registers TABLE'!$E$2:$E$83,0))</f>
        <v>0</v>
      </c>
      <c r="Y11" s="2" t="s">
        <v>63</v>
      </c>
      <c r="Z11" s="6" t="s">
        <v>41</v>
      </c>
      <c r="AB11" t="str">
        <f t="shared" si="0"/>
        <v xml:space="preserve">    spacewire_write_registers_o.spw_link_config_status_reg.spw_lnkcfg_disconnect &lt;= avalon_mm_spacewire_i.writedata(0);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>INDEX($B$2:$B$3,MATCH(INDEX('Register VHDL Types TABLE'!$B$2:$B$62,MATCH(T12,'Register VHDL Types TABLE'!$E$2:$E$62,0)),$E$2:$E$3,0))</f>
        <v>spacewire_write_registers_o</v>
      </c>
      <c r="Q12" s="6" t="s">
        <v>64</v>
      </c>
      <c r="R12" s="5" t="str">
        <f>INDEX('Register VHDL Types TABLE'!$D$2:$D$62,MATCH(T12,'Register VHDL Types TABLE'!$E$2:$E$62,0))</f>
        <v>spw_link_config_status_reg</v>
      </c>
      <c r="S12" s="6" t="s">
        <v>64</v>
      </c>
      <c r="T12" s="5" t="str">
        <f>'AVS COMM Registers TABLE'!E4</f>
        <v>spw_lnkcfg_linkstart</v>
      </c>
      <c r="U12" s="6" t="s">
        <v>62</v>
      </c>
      <c r="V12" s="5" t="str">
        <f t="shared" ref="V12:V14" si="1">$B$2</f>
        <v>avalon_mm_spacewire_i.writedata</v>
      </c>
      <c r="W12" s="2" t="s">
        <v>65</v>
      </c>
      <c r="X12" s="3" t="str">
        <f>INDEX('AVS COMM Registers TABLE'!$J$2:$J$83,MATCH(T12,'AVS COMM Registers TABLE'!$E$2:$E$83,0))</f>
        <v>1</v>
      </c>
      <c r="Y12" s="2" t="s">
        <v>63</v>
      </c>
      <c r="Z12" s="6" t="s">
        <v>41</v>
      </c>
      <c r="AB12" t="str">
        <f t="shared" si="0"/>
        <v xml:space="preserve">    spacewire_write_registers_o.spw_link_config_status_reg.spw_lnkcfg_linkstart &lt;= avalon_mm_spacewire_i.writedata(1);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 t="str">
        <f>INDEX($B$2:$B$3,MATCH(INDEX('Register VHDL Types TABLE'!$B$2:$B$62,MATCH(T13,'Register VHDL Types TABLE'!$E$2:$E$62,0)),$E$2:$E$3,0))</f>
        <v>spacewire_write_registers_o</v>
      </c>
      <c r="Q13" s="6" t="s">
        <v>64</v>
      </c>
      <c r="R13" s="5" t="str">
        <f>INDEX('Register VHDL Types TABLE'!$D$2:$D$62,MATCH(T13,'Register VHDL Types TABLE'!$E$2:$E$62,0))</f>
        <v>spw_link_config_status_reg</v>
      </c>
      <c r="S13" s="6" t="s">
        <v>64</v>
      </c>
      <c r="T13" s="5" t="str">
        <f>'AVS COMM Registers TABLE'!E5</f>
        <v>spw_lnkcfg_autostart</v>
      </c>
      <c r="U13" s="6" t="s">
        <v>62</v>
      </c>
      <c r="V13" s="5" t="str">
        <f t="shared" si="1"/>
        <v>avalon_mm_spacewire_i.writedata</v>
      </c>
      <c r="W13" s="2" t="s">
        <v>65</v>
      </c>
      <c r="X13" s="3" t="str">
        <f>INDEX('AVS COMM Registers TABLE'!$J$2:$J$83,MATCH(T13,'AVS COMM Registers TABLE'!$E$2:$E$83,0))</f>
        <v>2</v>
      </c>
      <c r="Y13" s="2" t="s">
        <v>63</v>
      </c>
      <c r="Z13" s="6" t="s">
        <v>41</v>
      </c>
      <c r="AB13" t="str">
        <f t="shared" si="0"/>
        <v>spacewire_write_registers_o.spw_link_config_status_reg.spw_lnkcfg_autostart &lt;= avalon_mm_spacewire_i.writedata(2);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>INDEX($B$2:$B$3,MATCH(INDEX('Register VHDL Types TABLE'!$B$2:$B$62,MATCH(T14,'Register VHDL Types TABLE'!$E$2:$E$62,0)),$E$2:$E$3,0))</f>
        <v>spacewire_write_registers_o</v>
      </c>
      <c r="Q14" s="6" t="s">
        <v>64</v>
      </c>
      <c r="R14" s="5" t="str">
        <f>INDEX('Register VHDL Types TABLE'!$D$2:$D$62,MATCH(T14,'Register VHDL Types TABLE'!$E$2:$E$62,0))</f>
        <v>spw_link_config_status_reg</v>
      </c>
      <c r="S14" s="6" t="s">
        <v>64</v>
      </c>
      <c r="T14" s="5" t="str">
        <f>'AVS COMM Registers TABLE'!E16</f>
        <v>spw_lnkcfg_txdivcnt</v>
      </c>
      <c r="U14" s="6" t="s">
        <v>62</v>
      </c>
      <c r="V14" s="5" t="str">
        <f t="shared" si="1"/>
        <v>avalon_mm_spacewire_i.writedata</v>
      </c>
      <c r="W14" s="2" t="s">
        <v>65</v>
      </c>
      <c r="X14" s="3" t="str">
        <f>INDEX('AVS COMM Registers TABLE'!$J$2:$J$83,MATCH(T14,'AVS COMM Registers TABLE'!$E$2:$E$83,0))</f>
        <v>31 downto 24</v>
      </c>
      <c r="Y14" s="2" t="s">
        <v>63</v>
      </c>
      <c r="Z14" s="6" t="s">
        <v>41</v>
      </c>
      <c r="AB14" t="str">
        <f t="shared" si="0"/>
        <v xml:space="preserve">    spacewire_write_registers_o.spw_link_config_status_reg.spw_lnkcfg_txdivcnt &lt;= avalon_mm_spacewire_i.writedata(31 downto 24);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2" t="s">
        <v>66</v>
      </c>
      <c r="N15" s="3" t="str">
        <f>'AVS COMM Registers TABLE'!C17</f>
        <v>x"01"</v>
      </c>
      <c r="O15" s="2" t="s">
        <v>63</v>
      </c>
      <c r="P15" s="4"/>
      <c r="Q15" s="4"/>
      <c r="R15" s="4"/>
      <c r="S15" s="4"/>
      <c r="T15" s="4"/>
      <c r="U15" s="2" t="s">
        <v>61</v>
      </c>
      <c r="V15" s="4"/>
      <c r="W15" s="4"/>
      <c r="X15" s="4"/>
      <c r="Y15" s="4"/>
      <c r="Z15" s="4"/>
      <c r="AB15" t="str">
        <f t="shared" si="0"/>
        <v xml:space="preserve">  when (x"01") =&gt;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4" t="s">
        <v>49</v>
      </c>
      <c r="N16" s="4"/>
      <c r="O16" s="4"/>
      <c r="P16" s="5" t="str">
        <f>INDEX($B$2:$B$3,MATCH(INDEX('Register VHDL Types TABLE'!$B$2:$B$62,MATCH(T16,'Register VHDL Types TABLE'!$E$2:$E$62,0)),$E$2:$E$3,0))</f>
        <v>spacewire_write_registers_o</v>
      </c>
      <c r="Q16" s="6" t="s">
        <v>64</v>
      </c>
      <c r="R16" s="5" t="str">
        <f>INDEX('Register VHDL Types TABLE'!$D$2:$D$62,MATCH(T16,'Register VHDL Types TABLE'!$E$2:$E$62,0))</f>
        <v>spw_timecode_reg</v>
      </c>
      <c r="S16" s="6" t="s">
        <v>64</v>
      </c>
      <c r="T16" s="5" t="str">
        <f>'AVS COMM Registers TABLE'!E19</f>
        <v>timecode_clear</v>
      </c>
      <c r="U16" s="6" t="s">
        <v>62</v>
      </c>
      <c r="V16" s="5" t="str">
        <f t="shared" ref="V16" si="2">$B$2</f>
        <v>avalon_mm_spacewire_i.writedata</v>
      </c>
      <c r="W16" s="2" t="s">
        <v>65</v>
      </c>
      <c r="X16" s="3" t="str">
        <f>INDEX('AVS COMM Registers TABLE'!$J$2:$J$83,MATCH(T16,'AVS COMM Registers TABLE'!$E$2:$E$83,0))</f>
        <v>8</v>
      </c>
      <c r="Y16" s="2" t="s">
        <v>63</v>
      </c>
      <c r="Z16" s="6" t="s">
        <v>41</v>
      </c>
      <c r="AB16" t="str">
        <f t="shared" si="0"/>
        <v xml:space="preserve">    spacewire_write_registers_o.spw_timecode_reg.timecode_clear &lt;= avalon_mm_spacewire_i.writedata(8);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2" t="s">
        <v>66</v>
      </c>
      <c r="N17" s="3" t="str">
        <f>'AVS COMM Registers TABLE'!C21</f>
        <v>x"02"</v>
      </c>
      <c r="O17" s="2" t="s">
        <v>63</v>
      </c>
      <c r="P17" s="4"/>
      <c r="Q17" s="4"/>
      <c r="R17" s="4"/>
      <c r="S17" s="4"/>
      <c r="T17" s="4"/>
      <c r="U17" s="2" t="s">
        <v>61</v>
      </c>
      <c r="V17" s="4"/>
      <c r="W17" s="4"/>
      <c r="X17" s="4"/>
      <c r="Y17" s="4"/>
      <c r="Z17" s="4"/>
      <c r="AB17" t="str">
        <f t="shared" si="0"/>
        <v xml:space="preserve">  when (x"02") =&gt;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>INDEX($B$2:$B$3,MATCH(INDEX('Register VHDL Types TABLE'!$B$2:$B$62,MATCH(T18,'Register VHDL Types TABLE'!$E$2:$E$62,0)),$E$2:$E$3,0))</f>
        <v>spacewire_write_registers_o</v>
      </c>
      <c r="Q18" s="6" t="s">
        <v>64</v>
      </c>
      <c r="R18" s="5" t="str">
        <f>INDEX('Register VHDL Types TABLE'!$D$2:$D$62,MATCH(T18,'Register VHDL Types TABLE'!$E$2:$E$62,0))</f>
        <v>fee_windowing_buffers_config_reg</v>
      </c>
      <c r="S18" s="6" t="s">
        <v>64</v>
      </c>
      <c r="T18" s="5" t="str">
        <f>'AVS COMM Registers TABLE'!E21</f>
        <v>fee_machine_clear</v>
      </c>
      <c r="U18" s="6" t="s">
        <v>62</v>
      </c>
      <c r="V18" s="5" t="str">
        <f t="shared" ref="V18:V21" si="3">$B$2</f>
        <v>avalon_mm_spacewire_i.writedata</v>
      </c>
      <c r="W18" s="2" t="s">
        <v>65</v>
      </c>
      <c r="X18" s="3" t="str">
        <f>INDEX('AVS COMM Registers TABLE'!$J$2:$J$83,MATCH(T18,'AVS COMM Registers TABLE'!$E$2:$E$83,0))</f>
        <v>0</v>
      </c>
      <c r="Y18" s="2" t="s">
        <v>63</v>
      </c>
      <c r="Z18" s="6" t="s">
        <v>41</v>
      </c>
      <c r="AB18" t="str">
        <f t="shared" si="0"/>
        <v xml:space="preserve">    spacewire_write_registers_o.fee_windowing_buffers_config_reg.fee_machine_clear &lt;= avalon_mm_spacewire_i.writedata(0);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>INDEX($B$2:$B$3,MATCH(INDEX('Register VHDL Types TABLE'!$B$2:$B$62,MATCH(T19,'Register VHDL Types TABLE'!$E$2:$E$62,0)),$E$2:$E$3,0))</f>
        <v>spacewire_write_registers_o</v>
      </c>
      <c r="Q19" s="6" t="s">
        <v>64</v>
      </c>
      <c r="R19" s="5" t="str">
        <f>INDEX('Register VHDL Types TABLE'!$D$2:$D$62,MATCH(T19,'Register VHDL Types TABLE'!$E$2:$E$62,0))</f>
        <v>fee_windowing_buffers_config_reg</v>
      </c>
      <c r="S19" s="6" t="s">
        <v>64</v>
      </c>
      <c r="T19" s="5" t="str">
        <f>'AVS COMM Registers TABLE'!E22</f>
        <v>fee_machine_stop</v>
      </c>
      <c r="U19" s="6" t="s">
        <v>62</v>
      </c>
      <c r="V19" s="5" t="str">
        <f t="shared" si="3"/>
        <v>avalon_mm_spacewire_i.writedata</v>
      </c>
      <c r="W19" s="2" t="s">
        <v>65</v>
      </c>
      <c r="X19" s="3" t="str">
        <f>INDEX('AVS COMM Registers TABLE'!$J$2:$J$83,MATCH(T19,'AVS COMM Registers TABLE'!$E$2:$E$83,0))</f>
        <v>1</v>
      </c>
      <c r="Y19" s="2" t="s">
        <v>63</v>
      </c>
      <c r="Z19" s="6" t="s">
        <v>41</v>
      </c>
      <c r="AB19" t="str">
        <f t="shared" si="0"/>
        <v xml:space="preserve">    spacewire_write_registers_o.fee_windowing_buffers_config_reg.fee_machine_stop &lt;= avalon_mm_spacewire_i.writedata(1);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>INDEX($B$2:$B$3,MATCH(INDEX('Register VHDL Types TABLE'!$B$2:$B$62,MATCH(T20,'Register VHDL Types TABLE'!$E$2:$E$62,0)),$E$2:$E$3,0))</f>
        <v>spacewire_write_registers_o</v>
      </c>
      <c r="Q20" s="6" t="s">
        <v>64</v>
      </c>
      <c r="R20" s="5" t="str">
        <f>INDEX('Register VHDL Types TABLE'!$D$2:$D$62,MATCH(T20,'Register VHDL Types TABLE'!$E$2:$E$62,0))</f>
        <v>fee_windowing_buffers_config_reg</v>
      </c>
      <c r="S20" s="6" t="s">
        <v>64</v>
      </c>
      <c r="T20" s="5" t="str">
        <f>'AVS COMM Registers TABLE'!E23</f>
        <v>fee_machine_start</v>
      </c>
      <c r="U20" s="6" t="s">
        <v>62</v>
      </c>
      <c r="V20" s="5" t="str">
        <f t="shared" si="3"/>
        <v>avalon_mm_spacewire_i.writedata</v>
      </c>
      <c r="W20" s="2" t="s">
        <v>65</v>
      </c>
      <c r="X20" s="3" t="str">
        <f>INDEX('AVS COMM Registers TABLE'!$J$2:$J$83,MATCH(T20,'AVS COMM Registers TABLE'!$E$2:$E$83,0))</f>
        <v>2</v>
      </c>
      <c r="Y20" s="2" t="s">
        <v>63</v>
      </c>
      <c r="Z20" s="6" t="s">
        <v>41</v>
      </c>
      <c r="AB20" t="str">
        <f t="shared" si="0"/>
        <v xml:space="preserve">    spacewire_write_registers_o.fee_windowing_buffers_config_reg.fee_machine_start &lt;= avalon_mm_spacewire_i.writedata(2);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str">
        <f>INDEX($B$2:$B$3,MATCH(INDEX('Register VHDL Types TABLE'!$B$2:$B$62,MATCH(T21,'Register VHDL Types TABLE'!$E$2:$E$62,0)),$E$2:$E$3,0))</f>
        <v>spacewire_write_registers_o</v>
      </c>
      <c r="Q21" s="6" t="s">
        <v>64</v>
      </c>
      <c r="R21" s="5" t="str">
        <f>INDEX('Register VHDL Types TABLE'!$D$2:$D$62,MATCH(T21,'Register VHDL Types TABLE'!$E$2:$E$62,0))</f>
        <v>fee_windowing_buffers_config_reg</v>
      </c>
      <c r="S21" s="6" t="s">
        <v>64</v>
      </c>
      <c r="T21" s="5" t="str">
        <f>'AVS COMM Registers TABLE'!E24</f>
        <v>fee_masking_en</v>
      </c>
      <c r="U21" s="6" t="s">
        <v>62</v>
      </c>
      <c r="V21" s="5" t="str">
        <f t="shared" si="3"/>
        <v>avalon_mm_spacewire_i.writedata</v>
      </c>
      <c r="W21" s="2" t="s">
        <v>65</v>
      </c>
      <c r="X21" s="3" t="str">
        <f>INDEX('AVS COMM Registers TABLE'!$J$2:$J$83,MATCH(T21,'AVS COMM Registers TABLE'!$E$2:$E$83,0))</f>
        <v>3</v>
      </c>
      <c r="Y21" s="2" t="s">
        <v>63</v>
      </c>
      <c r="Z21" s="6" t="s">
        <v>41</v>
      </c>
      <c r="AB21" t="str">
        <f t="shared" si="0"/>
        <v xml:space="preserve">    spacewire_write_registers_o.fee_windowing_buffers_config_reg.fee_masking_en &lt;= avalon_mm_spacewire_i.writedata(3);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2" t="s">
        <v>66</v>
      </c>
      <c r="N22" s="3" t="str">
        <f>'AVS COMM Registers TABLE'!C26</f>
        <v>x"03"</v>
      </c>
      <c r="O22" s="2" t="s">
        <v>63</v>
      </c>
      <c r="P22" s="4"/>
      <c r="Q22" s="4"/>
      <c r="R22" s="4"/>
      <c r="S22" s="4"/>
      <c r="T22" s="4"/>
      <c r="U22" s="2" t="s">
        <v>61</v>
      </c>
      <c r="V22" s="4"/>
      <c r="W22" s="4"/>
      <c r="X22" s="4"/>
      <c r="Y22" s="4"/>
      <c r="Z22" s="4"/>
      <c r="AB22" t="str">
        <f t="shared" si="0"/>
        <v xml:space="preserve">  when (x"03")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6" t="s">
        <v>72</v>
      </c>
      <c r="Q23" s="4"/>
      <c r="R23" s="4"/>
      <c r="S23" s="4"/>
      <c r="T23" s="4"/>
      <c r="U23" s="4"/>
      <c r="V23" s="4"/>
      <c r="W23" s="4"/>
      <c r="X23" s="4"/>
      <c r="Y23" s="4"/>
      <c r="Z23" s="6" t="s">
        <v>41</v>
      </c>
      <c r="AB23" t="str">
        <f t="shared" si="0"/>
        <v xml:space="preserve">    null;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2" t="s">
        <v>66</v>
      </c>
      <c r="N24" s="3" t="str">
        <f>'AVS COMM Registers TABLE'!C29</f>
        <v>x"04"</v>
      </c>
      <c r="O24" s="2" t="s">
        <v>63</v>
      </c>
      <c r="P24" s="4"/>
      <c r="Q24" s="4"/>
      <c r="R24" s="4"/>
      <c r="S24" s="4"/>
      <c r="T24" s="4"/>
      <c r="U24" s="2" t="s">
        <v>61</v>
      </c>
      <c r="V24" s="4"/>
      <c r="W24" s="4"/>
      <c r="X24" s="4"/>
      <c r="Y24" s="4"/>
      <c r="Z24" s="4"/>
      <c r="AB24" t="str">
        <f t="shared" si="0"/>
        <v xml:space="preserve">  when (x"04") =&gt;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>INDEX($B$2:$B$3,MATCH(INDEX('Register VHDL Types TABLE'!$B$2:$B$62,MATCH(T25,'Register VHDL Types TABLE'!$E$2:$E$62,0)),$E$2:$E$3,0))</f>
        <v>spacewire_write_registers_o</v>
      </c>
      <c r="Q25" s="6" t="s">
        <v>64</v>
      </c>
      <c r="R25" s="5" t="str">
        <f>INDEX('Register VHDL Types TABLE'!$D$2:$D$62,MATCH(T25,'Register VHDL Types TABLE'!$E$2:$E$62,0))</f>
        <v>rmap_codec_config_reg</v>
      </c>
      <c r="S25" s="6" t="s">
        <v>64</v>
      </c>
      <c r="T25" s="5" t="str">
        <f>'AVS COMM Registers TABLE'!E29</f>
        <v>rmap_target_logical_addr</v>
      </c>
      <c r="U25" s="6" t="s">
        <v>62</v>
      </c>
      <c r="V25" s="5" t="str">
        <f t="shared" ref="V25:V26" si="4">$B$2</f>
        <v>avalon_mm_spacewire_i.writedata</v>
      </c>
      <c r="W25" s="2" t="s">
        <v>65</v>
      </c>
      <c r="X25" s="3" t="str">
        <f>INDEX('AVS COMM Registers TABLE'!$J$2:$J$83,MATCH(T25,'AVS COMM Registers TABLE'!$E$2:$E$83,0))</f>
        <v>7 downto 0</v>
      </c>
      <c r="Y25" s="2" t="s">
        <v>63</v>
      </c>
      <c r="Z25" s="6" t="s">
        <v>41</v>
      </c>
      <c r="AB25" t="str">
        <f t="shared" si="0"/>
        <v xml:space="preserve">    spacewire_write_registers_o.rmap_codec_config_reg.rmap_target_logical_addr &lt;= avalon_mm_spacewire_i.writedata(7 downto 0);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4" t="s">
        <v>49</v>
      </c>
      <c r="N26" s="4"/>
      <c r="O26" s="4"/>
      <c r="P26" s="5" t="str">
        <f>INDEX($B$2:$B$3,MATCH(INDEX('Register VHDL Types TABLE'!$B$2:$B$62,MATCH(T26,'Register VHDL Types TABLE'!$E$2:$E$62,0)),$E$2:$E$3,0))</f>
        <v>spacewire_write_registers_o</v>
      </c>
      <c r="Q26" s="6" t="s">
        <v>64</v>
      </c>
      <c r="R26" s="5" t="str">
        <f>INDEX('Register VHDL Types TABLE'!$D$2:$D$62,MATCH(T26,'Register VHDL Types TABLE'!$E$2:$E$62,0))</f>
        <v>rmap_codec_config_reg</v>
      </c>
      <c r="S26" s="6" t="s">
        <v>64</v>
      </c>
      <c r="T26" s="5" t="str">
        <f>'AVS COMM Registers TABLE'!E30</f>
        <v>rmap_target_key</v>
      </c>
      <c r="U26" s="6" t="s">
        <v>62</v>
      </c>
      <c r="V26" s="5" t="str">
        <f t="shared" si="4"/>
        <v>avalon_mm_spacewire_i.writedata</v>
      </c>
      <c r="W26" s="2" t="s">
        <v>65</v>
      </c>
      <c r="X26" s="3" t="str">
        <f>INDEX('AVS COMM Registers TABLE'!$J$2:$J$83,MATCH(T26,'AVS COMM Registers TABLE'!$E$2:$E$83,0))</f>
        <v>15 downto 8</v>
      </c>
      <c r="Y26" s="2" t="s">
        <v>63</v>
      </c>
      <c r="Z26" s="6" t="s">
        <v>41</v>
      </c>
      <c r="AB26" t="str">
        <f t="shared" si="0"/>
        <v xml:space="preserve">    spacewire_write_registers_o.rmap_codec_config_reg.rmap_target_key &lt;= avalon_mm_spacewire_i.writedata(15 downto 8);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2" t="s">
        <v>66</v>
      </c>
      <c r="N27" s="3" t="str">
        <f>'AVS COMM Registers TABLE'!C32</f>
        <v>x"05"</v>
      </c>
      <c r="O27" s="2" t="s">
        <v>63</v>
      </c>
      <c r="P27" s="4"/>
      <c r="Q27" s="4"/>
      <c r="R27" s="4"/>
      <c r="S27" s="4"/>
      <c r="T27" s="4"/>
      <c r="U27" s="2" t="s">
        <v>61</v>
      </c>
      <c r="V27" s="4"/>
      <c r="W27" s="4"/>
      <c r="X27" s="4"/>
      <c r="Y27" s="4"/>
      <c r="Z27" s="4"/>
      <c r="AB27" t="str">
        <f t="shared" si="0"/>
        <v xml:space="preserve">  when (x"05") =&gt;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4" t="s">
        <v>49</v>
      </c>
      <c r="N28" s="4"/>
      <c r="O28" s="4"/>
      <c r="P28" s="6" t="s">
        <v>72</v>
      </c>
      <c r="Q28" s="4"/>
      <c r="R28" s="4"/>
      <c r="S28" s="4"/>
      <c r="T28" s="4"/>
      <c r="U28" s="4"/>
      <c r="V28" s="4"/>
      <c r="W28" s="4"/>
      <c r="X28" s="4"/>
      <c r="Y28" s="4"/>
      <c r="Z28" s="6" t="s">
        <v>41</v>
      </c>
      <c r="AB28" t="str">
        <f t="shared" si="0"/>
        <v xml:space="preserve">    null;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2" t="s">
        <v>66</v>
      </c>
      <c r="N29" s="3" t="str">
        <f>'AVS COMM Registers TABLE'!C48</f>
        <v>x"06"</v>
      </c>
      <c r="O29" s="2" t="s">
        <v>63</v>
      </c>
      <c r="P29" s="4"/>
      <c r="Q29" s="4"/>
      <c r="R29" s="4"/>
      <c r="S29" s="4"/>
      <c r="T29" s="4"/>
      <c r="U29" s="2" t="s">
        <v>61</v>
      </c>
      <c r="V29" s="4"/>
      <c r="W29" s="4"/>
      <c r="X29" s="4"/>
      <c r="Y29" s="4"/>
      <c r="Z29" s="4"/>
      <c r="AB29" t="str">
        <f t="shared" si="0"/>
        <v xml:space="preserve">  when (x"06") =&gt;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4" t="s">
        <v>49</v>
      </c>
      <c r="N30" s="4"/>
      <c r="O30" s="4"/>
      <c r="P30" s="6" t="s">
        <v>72</v>
      </c>
      <c r="Q30" s="4"/>
      <c r="R30" s="4"/>
      <c r="S30" s="4"/>
      <c r="T30" s="4"/>
      <c r="U30" s="4"/>
      <c r="V30" s="4"/>
      <c r="W30" s="4"/>
      <c r="X30" s="4"/>
      <c r="Y30" s="4"/>
      <c r="Z30" s="6" t="s">
        <v>41</v>
      </c>
      <c r="AB30" t="str">
        <f t="shared" si="0"/>
        <v xml:space="preserve">    null;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2" t="s">
        <v>66</v>
      </c>
      <c r="N31" s="3" t="str">
        <f>'AVS COMM Registers TABLE'!C49</f>
        <v>x"07"</v>
      </c>
      <c r="O31" s="2" t="s">
        <v>63</v>
      </c>
      <c r="P31" s="4"/>
      <c r="Q31" s="4"/>
      <c r="R31" s="4"/>
      <c r="S31" s="4"/>
      <c r="T31" s="4"/>
      <c r="U31" s="2" t="s">
        <v>61</v>
      </c>
      <c r="V31" s="4"/>
      <c r="W31" s="4"/>
      <c r="X31" s="4"/>
      <c r="Y31" s="4"/>
      <c r="Z31" s="4"/>
      <c r="AB31" t="str">
        <f t="shared" si="0"/>
        <v xml:space="preserve">  when (x"07")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4" t="s">
        <v>49</v>
      </c>
      <c r="N32" s="4"/>
      <c r="O32" s="4"/>
      <c r="P32" s="6" t="s">
        <v>72</v>
      </c>
      <c r="Q32" s="4"/>
      <c r="R32" s="4"/>
      <c r="S32" s="4"/>
      <c r="T32" s="4"/>
      <c r="U32" s="4"/>
      <c r="V32" s="4"/>
      <c r="W32" s="4"/>
      <c r="X32" s="4"/>
      <c r="Y32" s="4"/>
      <c r="Z32" s="6" t="s">
        <v>41</v>
      </c>
      <c r="AB32" t="str">
        <f t="shared" si="0"/>
        <v xml:space="preserve">    null;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2" t="s">
        <v>66</v>
      </c>
      <c r="N33" s="3" t="str">
        <f>'AVS COMM Registers TABLE'!C50</f>
        <v>x"08"</v>
      </c>
      <c r="O33" s="2" t="s">
        <v>63</v>
      </c>
      <c r="P33" s="4"/>
      <c r="Q33" s="4"/>
      <c r="R33" s="4"/>
      <c r="S33" s="4"/>
      <c r="T33" s="4"/>
      <c r="U33" s="2" t="s">
        <v>61</v>
      </c>
      <c r="V33" s="4"/>
      <c r="W33" s="4"/>
      <c r="X33" s="4"/>
      <c r="Y33" s="4"/>
      <c r="Z33" s="4"/>
      <c r="AB33" t="str">
        <f t="shared" si="0"/>
        <v xml:space="preserve">  when (x"08") =&gt;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>INDEX($B$2:$B$3,MATCH(INDEX('Register VHDL Types TABLE'!$B$2:$B$62,MATCH(T34,'Register VHDL Types TABLE'!$E$2:$E$62,0)),$E$2:$E$3,0))</f>
        <v>spacewire_write_registers_o</v>
      </c>
      <c r="Q34" s="6" t="s">
        <v>64</v>
      </c>
      <c r="R34" s="5" t="str">
        <f>INDEX('Register VHDL Types TABLE'!$D$2:$D$62,MATCH(T34,'Register VHDL Types TABLE'!$E$2:$E$62,0))</f>
        <v>data_packet_config_1_reg</v>
      </c>
      <c r="S34" s="6" t="s">
        <v>64</v>
      </c>
      <c r="T34" s="5" t="str">
        <f>'AVS COMM Registers TABLE'!E50</f>
        <v>data_pkt_ccd_x_size</v>
      </c>
      <c r="U34" s="6" t="s">
        <v>62</v>
      </c>
      <c r="V34" s="5" t="str">
        <f t="shared" ref="V34:V35" si="5">$B$2</f>
        <v>avalon_mm_spacewire_i.writedata</v>
      </c>
      <c r="W34" s="2" t="s">
        <v>65</v>
      </c>
      <c r="X34" s="3" t="str">
        <f>INDEX('AVS COMM Registers TABLE'!$J$2:$J$83,MATCH(T34,'AVS COMM Registers TABLE'!$E$2:$E$83,0))</f>
        <v>15 downto 0</v>
      </c>
      <c r="Y34" s="2" t="s">
        <v>63</v>
      </c>
      <c r="Z34" s="6" t="s">
        <v>41</v>
      </c>
      <c r="AB34" t="str">
        <f t="shared" si="0"/>
        <v xml:space="preserve">    spacewire_write_registers_o.data_packet_config_1_reg.data_pkt_ccd_x_size &lt;= avalon_mm_spacewire_i.writedata(15 downto 0);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4" t="s">
        <v>49</v>
      </c>
      <c r="N35" s="4"/>
      <c r="O35" s="4"/>
      <c r="P35" s="5" t="str">
        <f>INDEX($B$2:$B$3,MATCH(INDEX('Register VHDL Types TABLE'!$B$2:$B$62,MATCH(T35,'Register VHDL Types TABLE'!$E$2:$E$62,0)),$E$2:$E$3,0))</f>
        <v>spacewire_write_registers_o</v>
      </c>
      <c r="Q35" s="6" t="s">
        <v>64</v>
      </c>
      <c r="R35" s="5" t="str">
        <f>INDEX('Register VHDL Types TABLE'!$D$2:$D$62,MATCH(T35,'Register VHDL Types TABLE'!$E$2:$E$62,0))</f>
        <v>data_packet_config_1_reg</v>
      </c>
      <c r="S35" s="6" t="s">
        <v>64</v>
      </c>
      <c r="T35" s="5" t="str">
        <f>'AVS COMM Registers TABLE'!E51</f>
        <v>data_pkt_ccd_y_size</v>
      </c>
      <c r="U35" s="6" t="s">
        <v>62</v>
      </c>
      <c r="V35" s="5" t="str">
        <f t="shared" si="5"/>
        <v>avalon_mm_spacewire_i.writedata</v>
      </c>
      <c r="W35" s="2" t="s">
        <v>65</v>
      </c>
      <c r="X35" s="3" t="str">
        <f>INDEX('AVS COMM Registers TABLE'!$J$2:$J$83,MATCH(T35,'AVS COMM Registers TABLE'!$E$2:$E$83,0))</f>
        <v>31 downto 16</v>
      </c>
      <c r="Y35" s="2" t="s">
        <v>63</v>
      </c>
      <c r="Z35" s="6" t="s">
        <v>41</v>
      </c>
      <c r="AB35" t="str">
        <f t="shared" si="0"/>
        <v xml:space="preserve">    spacewire_write_registers_o.data_packet_config_1_reg.data_pkt_ccd_y_size &lt;= avalon_mm_spacewire_i.writedata(31 downto 16);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2" t="s">
        <v>66</v>
      </c>
      <c r="N36" s="3" t="str">
        <f>'AVS COMM Registers TABLE'!C52</f>
        <v>x"09"</v>
      </c>
      <c r="O36" s="2" t="s">
        <v>63</v>
      </c>
      <c r="P36" s="4"/>
      <c r="Q36" s="4"/>
      <c r="R36" s="4"/>
      <c r="S36" s="4"/>
      <c r="T36" s="4"/>
      <c r="U36" s="2" t="s">
        <v>61</v>
      </c>
      <c r="V36" s="4"/>
      <c r="W36" s="4"/>
      <c r="X36" s="4"/>
      <c r="Y36" s="4"/>
      <c r="Z36" s="4"/>
      <c r="AB36" t="str">
        <f t="shared" si="0"/>
        <v xml:space="preserve">  when (x"09") =&gt;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4" t="s">
        <v>49</v>
      </c>
      <c r="N37" s="4"/>
      <c r="O37" s="4"/>
      <c r="P37" s="5" t="str">
        <f>INDEX($B$2:$B$3,MATCH(INDEX('Register VHDL Types TABLE'!$B$2:$B$62,MATCH(T37,'Register VHDL Types TABLE'!$E$2:$E$62,0)),$E$2:$E$3,0))</f>
        <v>spacewire_write_registers_o</v>
      </c>
      <c r="Q37" s="6" t="s">
        <v>64</v>
      </c>
      <c r="R37" s="5" t="str">
        <f>INDEX('Register VHDL Types TABLE'!$D$2:$D$62,MATCH(T37,'Register VHDL Types TABLE'!$E$2:$E$62,0))</f>
        <v>data_packet_config_2_reg</v>
      </c>
      <c r="S37" s="6" t="s">
        <v>64</v>
      </c>
      <c r="T37" s="5" t="str">
        <f>'AVS COMM Registers TABLE'!E52</f>
        <v>data_pkt_data_y_size</v>
      </c>
      <c r="U37" s="6" t="s">
        <v>62</v>
      </c>
      <c r="V37" s="5" t="str">
        <f t="shared" ref="V37:V38" si="6">$B$2</f>
        <v>avalon_mm_spacewire_i.writedata</v>
      </c>
      <c r="W37" s="2" t="s">
        <v>65</v>
      </c>
      <c r="X37" s="3" t="str">
        <f>INDEX('AVS COMM Registers TABLE'!$J$2:$J$83,MATCH(T37,'AVS COMM Registers TABLE'!$E$2:$E$83,0))</f>
        <v>15 downto 0</v>
      </c>
      <c r="Y37" s="2" t="s">
        <v>63</v>
      </c>
      <c r="Z37" s="6" t="s">
        <v>41</v>
      </c>
      <c r="AB37" t="str">
        <f t="shared" si="0"/>
        <v xml:space="preserve">    spacewire_write_registers_o.data_packet_config_2_reg.data_pkt_data_y_size &lt;= avalon_mm_spacewire_i.writedata(15 downto 0);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4" t="s">
        <v>49</v>
      </c>
      <c r="N38" s="4"/>
      <c r="O38" s="4"/>
      <c r="P38" s="5" t="str">
        <f>INDEX($B$2:$B$3,MATCH(INDEX('Register VHDL Types TABLE'!$B$2:$B$62,MATCH(T38,'Register VHDL Types TABLE'!$E$2:$E$62,0)),$E$2:$E$3,0))</f>
        <v>spacewire_write_registers_o</v>
      </c>
      <c r="Q38" s="6" t="s">
        <v>64</v>
      </c>
      <c r="R38" s="5" t="str">
        <f>INDEX('Register VHDL Types TABLE'!$D$2:$D$62,MATCH(T38,'Register VHDL Types TABLE'!$E$2:$E$62,0))</f>
        <v>data_packet_config_2_reg</v>
      </c>
      <c r="S38" s="6" t="s">
        <v>64</v>
      </c>
      <c r="T38" s="5" t="str">
        <f>'AVS COMM Registers TABLE'!E53</f>
        <v>data_pkt_overscan_y_size</v>
      </c>
      <c r="U38" s="6" t="s">
        <v>62</v>
      </c>
      <c r="V38" s="5" t="str">
        <f t="shared" si="6"/>
        <v>avalon_mm_spacewire_i.writedata</v>
      </c>
      <c r="W38" s="2" t="s">
        <v>65</v>
      </c>
      <c r="X38" s="3" t="str">
        <f>INDEX('AVS COMM Registers TABLE'!$J$2:$J$83,MATCH(T38,'AVS COMM Registers TABLE'!$E$2:$E$83,0))</f>
        <v>31 downto 16</v>
      </c>
      <c r="Y38" s="2" t="s">
        <v>63</v>
      </c>
      <c r="Z38" s="6" t="s">
        <v>41</v>
      </c>
      <c r="AB38" t="str">
        <f t="shared" si="0"/>
        <v xml:space="preserve">    spacewire_write_registers_o.data_packet_config_2_reg.data_pkt_overscan_y_size &lt;= avalon_mm_spacewire_i.writedata(31 downto 16);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2" t="s">
        <v>66</v>
      </c>
      <c r="N39" s="3" t="str">
        <f>'AVS COMM Registers TABLE'!C54</f>
        <v>x"0A"</v>
      </c>
      <c r="O39" s="2" t="s">
        <v>63</v>
      </c>
      <c r="P39" s="4"/>
      <c r="Q39" s="4"/>
      <c r="R39" s="4"/>
      <c r="S39" s="4"/>
      <c r="T39" s="4"/>
      <c r="U39" s="2" t="s">
        <v>61</v>
      </c>
      <c r="V39" s="4"/>
      <c r="W39" s="4"/>
      <c r="X39" s="4"/>
      <c r="Y39" s="4"/>
      <c r="Z39" s="4"/>
      <c r="AB39" t="str">
        <f t="shared" si="0"/>
        <v xml:space="preserve">  when (x"0A") =&gt;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4" t="s">
        <v>49</v>
      </c>
      <c r="N40" s="4"/>
      <c r="O40" s="4"/>
      <c r="P40" s="5" t="str">
        <f>INDEX($B$2:$B$3,MATCH(INDEX('Register VHDL Types TABLE'!$B$2:$B$62,MATCH(T40,'Register VHDL Types TABLE'!$E$2:$E$62,0)),$E$2:$E$3,0))</f>
        <v>spacewire_write_registers_o</v>
      </c>
      <c r="Q40" s="6" t="s">
        <v>64</v>
      </c>
      <c r="R40" s="5" t="str">
        <f>INDEX('Register VHDL Types TABLE'!$D$2:$D$62,MATCH(T40,'Register VHDL Types TABLE'!$E$2:$E$62,0))</f>
        <v>data_packet_config_3_reg</v>
      </c>
      <c r="S40" s="6" t="s">
        <v>64</v>
      </c>
      <c r="T40" s="5" t="str">
        <f>'AVS COMM Registers TABLE'!E54</f>
        <v>data_pkt_packet_length</v>
      </c>
      <c r="U40" s="6" t="s">
        <v>62</v>
      </c>
      <c r="V40" s="5" t="str">
        <f t="shared" ref="V40" si="7">$B$2</f>
        <v>avalon_mm_spacewire_i.writedata</v>
      </c>
      <c r="W40" s="2" t="s">
        <v>65</v>
      </c>
      <c r="X40" s="3" t="str">
        <f>INDEX('AVS COMM Registers TABLE'!$J$2:$J$83,MATCH(T40,'AVS COMM Registers TABLE'!$E$2:$E$83,0))</f>
        <v>15 downto 0</v>
      </c>
      <c r="Y40" s="2" t="s">
        <v>63</v>
      </c>
      <c r="Z40" s="6" t="s">
        <v>41</v>
      </c>
      <c r="AB40" t="str">
        <f t="shared" si="0"/>
        <v xml:space="preserve">    spacewire_write_registers_o.data_packet_config_3_reg.data_pkt_packet_length &lt;= avalon_mm_spacewire_i.writedata(15 downto 0);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2" t="s">
        <v>66</v>
      </c>
      <c r="N41" s="3" t="str">
        <f>'AVS COMM Registers TABLE'!C56</f>
        <v>x"0B"</v>
      </c>
      <c r="O41" s="2" t="s">
        <v>63</v>
      </c>
      <c r="P41" s="4"/>
      <c r="Q41" s="4"/>
      <c r="R41" s="4"/>
      <c r="S41" s="4"/>
      <c r="T41" s="4"/>
      <c r="U41" s="2" t="s">
        <v>61</v>
      </c>
      <c r="V41" s="4"/>
      <c r="W41" s="4"/>
      <c r="X41" s="4"/>
      <c r="Y41" s="4"/>
      <c r="Z41" s="4"/>
      <c r="AB41" t="str">
        <f t="shared" si="0"/>
        <v xml:space="preserve">  when (x"0B") =&gt;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str">
        <f>INDEX($B$2:$B$3,MATCH(INDEX('Register VHDL Types TABLE'!$B$2:$B$62,MATCH(T42,'Register VHDL Types TABLE'!$E$2:$E$62,0)),$E$2:$E$3,0))</f>
        <v>spacewire_write_registers_o</v>
      </c>
      <c r="Q42" s="6" t="s">
        <v>64</v>
      </c>
      <c r="R42" s="5" t="str">
        <f>INDEX('Register VHDL Types TABLE'!$D$2:$D$62,MATCH(T42,'Register VHDL Types TABLE'!$E$2:$E$62,0))</f>
        <v>data_packet_config_4_reg</v>
      </c>
      <c r="S42" s="6" t="s">
        <v>64</v>
      </c>
      <c r="T42" s="5" t="str">
        <f>'AVS COMM Registers TABLE'!E56</f>
        <v>data_pkt_fee_mode</v>
      </c>
      <c r="U42" s="6" t="s">
        <v>62</v>
      </c>
      <c r="V42" s="5" t="str">
        <f t="shared" ref="V42:V43" si="8">$B$2</f>
        <v>avalon_mm_spacewire_i.writedata</v>
      </c>
      <c r="W42" s="2" t="s">
        <v>65</v>
      </c>
      <c r="X42" s="3" t="str">
        <f>INDEX('AVS COMM Registers TABLE'!$J$2:$J$83,MATCH(T42,'AVS COMM Registers TABLE'!$E$2:$E$83,0))</f>
        <v>7 downto 0</v>
      </c>
      <c r="Y42" s="2" t="s">
        <v>63</v>
      </c>
      <c r="Z42" s="6" t="s">
        <v>41</v>
      </c>
      <c r="AB42" t="str">
        <f t="shared" si="0"/>
        <v xml:space="preserve">    spacewire_write_registers_o.data_packet_config_4_reg.data_pkt_fee_mode &lt;= avalon_mm_spacewire_i.writedata(7 downto 0);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str">
        <f>INDEX($B$2:$B$3,MATCH(INDEX('Register VHDL Types TABLE'!$B$2:$B$62,MATCH(T43,'Register VHDL Types TABLE'!$E$2:$E$62,0)),$E$2:$E$3,0))</f>
        <v>spacewire_write_registers_o</v>
      </c>
      <c r="Q43" s="6" t="s">
        <v>64</v>
      </c>
      <c r="R43" s="5" t="str">
        <f>INDEX('Register VHDL Types TABLE'!$D$2:$D$62,MATCH(T43,'Register VHDL Types TABLE'!$E$2:$E$62,0))</f>
        <v>data_packet_config_4_reg</v>
      </c>
      <c r="S43" s="6" t="s">
        <v>64</v>
      </c>
      <c r="T43" s="5" t="str">
        <f>'AVS COMM Registers TABLE'!E57</f>
        <v>data_pkt_ccd_number</v>
      </c>
      <c r="U43" s="6" t="s">
        <v>62</v>
      </c>
      <c r="V43" s="5" t="str">
        <f t="shared" si="8"/>
        <v>avalon_mm_spacewire_i.writedata</v>
      </c>
      <c r="W43" s="2" t="s">
        <v>65</v>
      </c>
      <c r="X43" s="3" t="str">
        <f>INDEX('AVS COMM Registers TABLE'!$J$2:$J$83,MATCH(T43,'AVS COMM Registers TABLE'!$E$2:$E$83,0))</f>
        <v>15 downto 8</v>
      </c>
      <c r="Y43" s="2" t="s">
        <v>63</v>
      </c>
      <c r="Z43" s="6" t="s">
        <v>41</v>
      </c>
      <c r="AB43" t="str">
        <f t="shared" si="0"/>
        <v xml:space="preserve">    spacewire_write_registers_o.data_packet_config_4_reg.data_pkt_ccd_number &lt;= avalon_mm_spacewire_i.writedata(15 downto 8);</v>
      </c>
    </row>
    <row r="44" spans="2:28" ht="15.75" customHeight="1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2" t="s">
        <v>66</v>
      </c>
      <c r="N44" s="3" t="str">
        <f>'AVS COMM Registers TABLE'!C59</f>
        <v>x"0C"</v>
      </c>
      <c r="O44" s="2" t="s">
        <v>63</v>
      </c>
      <c r="P44" s="4"/>
      <c r="Q44" s="4"/>
      <c r="R44" s="4"/>
      <c r="S44" s="4"/>
      <c r="T44" s="4"/>
      <c r="U44" s="2" t="s">
        <v>61</v>
      </c>
      <c r="V44" s="4"/>
      <c r="W44" s="4"/>
      <c r="X44" s="4"/>
      <c r="Y44" s="4"/>
      <c r="Z44" s="4"/>
      <c r="AB44" t="str">
        <f t="shared" si="0"/>
        <v xml:space="preserve">  when (x"0C") =&gt;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4" t="s">
        <v>49</v>
      </c>
      <c r="N45" s="4"/>
      <c r="O45" s="4"/>
      <c r="P45" s="6" t="s">
        <v>72</v>
      </c>
      <c r="Q45" s="4"/>
      <c r="R45" s="4"/>
      <c r="S45" s="4"/>
      <c r="T45" s="4"/>
      <c r="U45" s="4"/>
      <c r="V45" s="4"/>
      <c r="W45" s="4"/>
      <c r="X45" s="4"/>
      <c r="Y45" s="4"/>
      <c r="Z45" s="6" t="s">
        <v>41</v>
      </c>
      <c r="AB45" t="str">
        <f t="shared" si="0"/>
        <v xml:space="preserve">    null;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2" t="s">
        <v>66</v>
      </c>
      <c r="N46" s="3" t="str">
        <f>'AVS COMM Registers TABLE'!C61</f>
        <v>x"0D"</v>
      </c>
      <c r="O46" s="2" t="s">
        <v>63</v>
      </c>
      <c r="P46" s="4"/>
      <c r="Q46" s="4"/>
      <c r="R46" s="4"/>
      <c r="S46" s="4"/>
      <c r="T46" s="4"/>
      <c r="U46" s="2" t="s">
        <v>61</v>
      </c>
      <c r="V46" s="4"/>
      <c r="W46" s="4"/>
      <c r="X46" s="4"/>
      <c r="Y46" s="4"/>
      <c r="Z46" s="4"/>
      <c r="AB46" t="str">
        <f t="shared" si="0"/>
        <v xml:space="preserve">  when (x"0D") =&gt;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6" t="s">
        <v>72</v>
      </c>
      <c r="Q47" s="4"/>
      <c r="R47" s="4"/>
      <c r="S47" s="4"/>
      <c r="T47" s="4"/>
      <c r="U47" s="4"/>
      <c r="V47" s="4"/>
      <c r="W47" s="4"/>
      <c r="X47" s="4"/>
      <c r="Y47" s="4"/>
      <c r="Z47" s="6" t="s">
        <v>41</v>
      </c>
      <c r="AB47" t="str">
        <f t="shared" si="0"/>
        <v xml:space="preserve">    null;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2" t="s">
        <v>66</v>
      </c>
      <c r="N48" s="3" t="str">
        <f>'AVS COMM Registers TABLE'!C63</f>
        <v>x"0E"</v>
      </c>
      <c r="O48" s="2" t="s">
        <v>63</v>
      </c>
      <c r="P48" s="4"/>
      <c r="Q48" s="4"/>
      <c r="R48" s="4"/>
      <c r="S48" s="4"/>
      <c r="T48" s="4"/>
      <c r="U48" s="2" t="s">
        <v>61</v>
      </c>
      <c r="V48" s="4"/>
      <c r="W48" s="4"/>
      <c r="X48" s="4"/>
      <c r="Y48" s="4"/>
      <c r="Z48" s="4"/>
      <c r="AB48" t="str">
        <f t="shared" si="0"/>
        <v xml:space="preserve">  when (x"0E") =&gt;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4" t="s">
        <v>49</v>
      </c>
      <c r="N49" s="4"/>
      <c r="O49" s="4"/>
      <c r="P49" s="5" t="str">
        <f>INDEX($B$2:$B$3,MATCH(INDEX('Register VHDL Types TABLE'!$B$2:$B$62,MATCH(T49,'Register VHDL Types TABLE'!$E$2:$E$62,0)),$E$2:$E$3,0))</f>
        <v>spacewire_write_registers_o</v>
      </c>
      <c r="Q49" s="6" t="s">
        <v>64</v>
      </c>
      <c r="R49" s="5" t="str">
        <f>INDEX('Register VHDL Types TABLE'!$D$2:$D$62,MATCH(T49,'Register VHDL Types TABLE'!$E$2:$E$62,0))</f>
        <v>data_packet_pixel_delay_1_reg</v>
      </c>
      <c r="S49" s="6" t="s">
        <v>64</v>
      </c>
      <c r="T49" s="5" t="str">
        <f>'AVS COMM Registers TABLE'!E63</f>
        <v>data_pkt_line_delay</v>
      </c>
      <c r="U49" s="6" t="s">
        <v>62</v>
      </c>
      <c r="V49" s="5" t="str">
        <f t="shared" ref="V49" si="9">$B$2</f>
        <v>avalon_mm_spacewire_i.writedata</v>
      </c>
      <c r="W49" s="2" t="s">
        <v>65</v>
      </c>
      <c r="X49" s="3" t="str">
        <f>INDEX('AVS COMM Registers TABLE'!$J$2:$J$83,MATCH(T49,'AVS COMM Registers TABLE'!$E$2:$E$83,0))</f>
        <v>15 downto 0</v>
      </c>
      <c r="Y49" s="2" t="s">
        <v>63</v>
      </c>
      <c r="Z49" s="6" t="s">
        <v>41</v>
      </c>
      <c r="AB49" t="str">
        <f t="shared" si="0"/>
        <v xml:space="preserve">    spacewire_write_registers_o.data_packet_pixel_delay_1_reg.data_pkt_line_delay &lt;= avalon_mm_spacewire_i.writedata(15 downto 0);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2" t="s">
        <v>66</v>
      </c>
      <c r="N50" s="3" t="str">
        <f>'AVS COMM Registers TABLE'!C65</f>
        <v>x"0F"</v>
      </c>
      <c r="O50" s="2" t="s">
        <v>63</v>
      </c>
      <c r="P50" s="4"/>
      <c r="Q50" s="4"/>
      <c r="R50" s="4"/>
      <c r="S50" s="4"/>
      <c r="T50" s="4"/>
      <c r="U50" s="2" t="s">
        <v>61</v>
      </c>
      <c r="V50" s="4"/>
      <c r="W50" s="4"/>
      <c r="X50" s="4"/>
      <c r="Y50" s="4"/>
      <c r="Z50" s="4"/>
      <c r="AB50" t="str">
        <f t="shared" si="0"/>
        <v xml:space="preserve">  when (x"0F") =&gt;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4" t="s">
        <v>49</v>
      </c>
      <c r="N51" s="4"/>
      <c r="O51" s="4"/>
      <c r="P51" s="5" t="str">
        <f>INDEX($B$2:$B$3,MATCH(INDEX('Register VHDL Types TABLE'!$B$2:$B$62,MATCH(T51,'Register VHDL Types TABLE'!$E$2:$E$62,0)),$E$2:$E$3,0))</f>
        <v>spacewire_write_registers_o</v>
      </c>
      <c r="Q51" s="6" t="s">
        <v>64</v>
      </c>
      <c r="R51" s="5" t="str">
        <f>INDEX('Register VHDL Types TABLE'!$D$2:$D$62,MATCH(T51,'Register VHDL Types TABLE'!$E$2:$E$62,0))</f>
        <v>data_packet_pixel_delay_2_reg</v>
      </c>
      <c r="S51" s="6" t="s">
        <v>64</v>
      </c>
      <c r="T51" s="5" t="str">
        <f>'AVS COMM Registers TABLE'!E65</f>
        <v>data_pkt_column_delay</v>
      </c>
      <c r="U51" s="6" t="s">
        <v>62</v>
      </c>
      <c r="V51" s="5" t="str">
        <f t="shared" ref="V51" si="10">$B$2</f>
        <v>avalon_mm_spacewire_i.writedata</v>
      </c>
      <c r="W51" s="2" t="s">
        <v>65</v>
      </c>
      <c r="X51" s="3" t="str">
        <f>INDEX('AVS COMM Registers TABLE'!$J$2:$J$83,MATCH(T51,'AVS COMM Registers TABLE'!$E$2:$E$83,0))</f>
        <v>15 downto 0</v>
      </c>
      <c r="Y51" s="2" t="s">
        <v>63</v>
      </c>
      <c r="Z51" s="6" t="s">
        <v>41</v>
      </c>
      <c r="AB51" t="str">
        <f t="shared" si="0"/>
        <v xml:space="preserve">    spacewire_write_registers_o.data_packet_pixel_delay_2_reg.data_pkt_column_delay &lt;= avalon_mm_spacewire_i.writedata(15 downto 0);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2" t="s">
        <v>66</v>
      </c>
      <c r="N52" s="3" t="str">
        <f>'AVS COMM Registers TABLE'!C67</f>
        <v>x"10"</v>
      </c>
      <c r="O52" s="2" t="s">
        <v>63</v>
      </c>
      <c r="P52" s="4"/>
      <c r="Q52" s="4"/>
      <c r="R52" s="4"/>
      <c r="S52" s="4"/>
      <c r="T52" s="4"/>
      <c r="U52" s="2" t="s">
        <v>61</v>
      </c>
      <c r="V52" s="4"/>
      <c r="W52" s="4"/>
      <c r="X52" s="4"/>
      <c r="Y52" s="4"/>
      <c r="Z52" s="4"/>
      <c r="AB52" t="str">
        <f t="shared" si="0"/>
        <v xml:space="preserve">  when (x"10") =&gt;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4" t="s">
        <v>49</v>
      </c>
      <c r="N53" s="4"/>
      <c r="O53" s="4"/>
      <c r="P53" s="5" t="str">
        <f>INDEX($B$2:$B$3,MATCH(INDEX('Register VHDL Types TABLE'!$B$2:$B$62,MATCH(T53,'Register VHDL Types TABLE'!$E$2:$E$62,0)),$E$2:$E$3,0))</f>
        <v>spacewire_write_registers_o</v>
      </c>
      <c r="Q53" s="6" t="s">
        <v>64</v>
      </c>
      <c r="R53" s="5" t="str">
        <f>INDEX('Register VHDL Types TABLE'!$D$2:$D$62,MATCH(T53,'Register VHDL Types TABLE'!$E$2:$E$62,0))</f>
        <v>data_packet_pixel_delay_3_reg</v>
      </c>
      <c r="S53" s="6" t="s">
        <v>64</v>
      </c>
      <c r="T53" s="5" t="str">
        <f>'AVS COMM Registers TABLE'!E67</f>
        <v>data_pkt_adc_delay</v>
      </c>
      <c r="U53" s="6" t="s">
        <v>62</v>
      </c>
      <c r="V53" s="5" t="str">
        <f t="shared" ref="V53" si="11">$B$2</f>
        <v>avalon_mm_spacewire_i.writedata</v>
      </c>
      <c r="W53" s="2" t="s">
        <v>65</v>
      </c>
      <c r="X53" s="3" t="str">
        <f>INDEX('AVS COMM Registers TABLE'!$J$2:$J$83,MATCH(T53,'AVS COMM Registers TABLE'!$E$2:$E$83,0))</f>
        <v>15 downto 0</v>
      </c>
      <c r="Y53" s="2" t="s">
        <v>63</v>
      </c>
      <c r="Z53" s="6" t="s">
        <v>41</v>
      </c>
      <c r="AB53" t="str">
        <f t="shared" si="0"/>
        <v xml:space="preserve">    spacewire_write_registers_o.data_packet_pixel_delay_3_reg.data_pkt_adc_delay &lt;= avalon_mm_spacewire_i.writedata(15 downto 0);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2" t="s">
        <v>66</v>
      </c>
      <c r="N54" s="3" t="str">
        <f>'AVS COMM Registers TABLE'!C69</f>
        <v>x"11"</v>
      </c>
      <c r="O54" s="2" t="s">
        <v>63</v>
      </c>
      <c r="P54" s="4"/>
      <c r="Q54" s="4"/>
      <c r="R54" s="4"/>
      <c r="S54" s="4"/>
      <c r="T54" s="4"/>
      <c r="U54" s="2" t="s">
        <v>61</v>
      </c>
      <c r="V54" s="4"/>
      <c r="W54" s="4"/>
      <c r="X54" s="4"/>
      <c r="Y54" s="4"/>
      <c r="Z54" s="4"/>
      <c r="AB54" t="str">
        <f t="shared" si="0"/>
        <v xml:space="preserve">  when (x"11") =&gt;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>INDEX($B$2:$B$3,MATCH(INDEX('Register VHDL Types TABLE'!$B$2:$B$62,MATCH(T55,'Register VHDL Types TABLE'!$E$2:$E$62,0)),$E$2:$E$3,0))</f>
        <v>spacewire_write_registers_o</v>
      </c>
      <c r="Q55" s="6" t="s">
        <v>64</v>
      </c>
      <c r="R55" s="5" t="str">
        <f>INDEX('Register VHDL Types TABLE'!$D$2:$D$62,MATCH(T55,'Register VHDL Types TABLE'!$E$2:$E$62,0))</f>
        <v>comm_irq_control_reg</v>
      </c>
      <c r="S55" s="6" t="s">
        <v>64</v>
      </c>
      <c r="T55" s="5" t="str">
        <f>'AVS COMM Registers TABLE'!E69</f>
        <v>comm_rmap_write_command_en</v>
      </c>
      <c r="U55" s="6" t="s">
        <v>62</v>
      </c>
      <c r="V55" s="5" t="str">
        <f t="shared" ref="V55:V58" si="12">$B$2</f>
        <v>avalon_mm_spacewire_i.writedata</v>
      </c>
      <c r="W55" s="2" t="s">
        <v>65</v>
      </c>
      <c r="X55" s="3" t="str">
        <f>INDEX('AVS COMM Registers TABLE'!$J$2:$J$83,MATCH(T55,'AVS COMM Registers TABLE'!$E$2:$E$83,0))</f>
        <v>0</v>
      </c>
      <c r="Y55" s="2" t="s">
        <v>63</v>
      </c>
      <c r="Z55" s="6" t="s">
        <v>41</v>
      </c>
      <c r="AB55" t="str">
        <f t="shared" si="0"/>
        <v xml:space="preserve">    spacewire_write_registers_o.comm_irq_control_reg.comm_rmap_write_command_en &lt;= avalon_mm_spacewire_i.writedata(0);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str">
        <f>INDEX($B$2:$B$3,MATCH(INDEX('Register VHDL Types TABLE'!$B$2:$B$62,MATCH(T56,'Register VHDL Types TABLE'!$E$2:$E$62,0)),$E$2:$E$3,0))</f>
        <v>spacewire_write_registers_o</v>
      </c>
      <c r="Q56" s="6" t="s">
        <v>64</v>
      </c>
      <c r="R56" s="5" t="str">
        <f>INDEX('Register VHDL Types TABLE'!$D$2:$D$62,MATCH(T56,'Register VHDL Types TABLE'!$E$2:$E$62,0))</f>
        <v>comm_irq_control_reg</v>
      </c>
      <c r="S56" s="6" t="s">
        <v>64</v>
      </c>
      <c r="T56" s="5" t="str">
        <f>'AVS COMM Registers TABLE'!E71</f>
        <v>comm_right_buffer_empty_en</v>
      </c>
      <c r="U56" s="6" t="s">
        <v>62</v>
      </c>
      <c r="V56" s="5" t="str">
        <f t="shared" si="12"/>
        <v>avalon_mm_spacewire_i.writedata</v>
      </c>
      <c r="W56" s="2" t="s">
        <v>65</v>
      </c>
      <c r="X56" s="3" t="str">
        <f>INDEX('AVS COMM Registers TABLE'!$J$2:$J$83,MATCH(T56,'AVS COMM Registers TABLE'!$E$2:$E$83,0))</f>
        <v>8</v>
      </c>
      <c r="Y56" s="2" t="s">
        <v>63</v>
      </c>
      <c r="Z56" s="6" t="s">
        <v>41</v>
      </c>
      <c r="AB56" t="str">
        <f t="shared" si="0"/>
        <v xml:space="preserve">    spacewire_write_registers_o.comm_irq_control_reg.comm_right_buffer_empty_en &lt;= avalon_mm_spacewire_i.writedata(8);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tr">
        <f>INDEX($B$2:$B$3,MATCH(INDEX('Register VHDL Types TABLE'!$B$2:$B$62,MATCH(T57,'Register VHDL Types TABLE'!$E$2:$E$62,0)),$E$2:$E$3,0))</f>
        <v>spacewire_write_registers_o</v>
      </c>
      <c r="Q57" s="6" t="s">
        <v>64</v>
      </c>
      <c r="R57" s="5" t="str">
        <f>INDEX('Register VHDL Types TABLE'!$D$2:$D$62,MATCH(T57,'Register VHDL Types TABLE'!$E$2:$E$62,0))</f>
        <v>comm_irq_control_reg</v>
      </c>
      <c r="S57" s="6" t="s">
        <v>64</v>
      </c>
      <c r="T57" s="5" t="str">
        <f>'AVS COMM Registers TABLE'!E72</f>
        <v>comm_left_buffer_empty_en</v>
      </c>
      <c r="U57" s="6" t="s">
        <v>62</v>
      </c>
      <c r="V57" s="5" t="str">
        <f t="shared" si="12"/>
        <v>avalon_mm_spacewire_i.writedata</v>
      </c>
      <c r="W57" s="2" t="s">
        <v>65</v>
      </c>
      <c r="X57" s="3" t="str">
        <f>INDEX('AVS COMM Registers TABLE'!$J$2:$J$83,MATCH(T57,'AVS COMM Registers TABLE'!$E$2:$E$83,0))</f>
        <v>9</v>
      </c>
      <c r="Y57" s="2" t="s">
        <v>63</v>
      </c>
      <c r="Z57" s="6" t="s">
        <v>41</v>
      </c>
      <c r="AB57" t="str">
        <f t="shared" si="0"/>
        <v xml:space="preserve">    spacewire_write_registers_o.comm_irq_control_reg.comm_left_buffer_empty_en &lt;= avalon_mm_spacewire_i.writedata(9);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str">
        <f>INDEX($B$2:$B$3,MATCH(INDEX('Register VHDL Types TABLE'!$B$2:$B$62,MATCH(T58,'Register VHDL Types TABLE'!$E$2:$E$62,0)),$E$2:$E$3,0))</f>
        <v>spacewire_write_registers_o</v>
      </c>
      <c r="Q58" s="6" t="s">
        <v>64</v>
      </c>
      <c r="R58" s="5" t="str">
        <f>INDEX('Register VHDL Types TABLE'!$D$2:$D$62,MATCH(T58,'Register VHDL Types TABLE'!$E$2:$E$62,0))</f>
        <v>comm_irq_control_reg</v>
      </c>
      <c r="S58" s="6" t="s">
        <v>64</v>
      </c>
      <c r="T58" s="5" t="str">
        <f>'AVS COMM Registers TABLE'!E74</f>
        <v>comm_global_irq_en</v>
      </c>
      <c r="U58" s="6" t="s">
        <v>62</v>
      </c>
      <c r="V58" s="5" t="str">
        <f t="shared" si="12"/>
        <v>avalon_mm_spacewire_i.writedata</v>
      </c>
      <c r="W58" s="2" t="s">
        <v>65</v>
      </c>
      <c r="X58" s="3" t="str">
        <f>INDEX('AVS COMM Registers TABLE'!$J$2:$J$83,MATCH(T58,'AVS COMM Registers TABLE'!$E$2:$E$83,0))</f>
        <v>16</v>
      </c>
      <c r="Y58" s="2" t="s">
        <v>63</v>
      </c>
      <c r="Z58" s="6" t="s">
        <v>41</v>
      </c>
      <c r="AB58" t="str">
        <f t="shared" si="0"/>
        <v xml:space="preserve">    spacewire_write_registers_o.comm_irq_control_reg.comm_global_irq_en &lt;= avalon_mm_spacewire_i.writedata(16);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2" t="s">
        <v>66</v>
      </c>
      <c r="N59" s="3" t="str">
        <f>'AVS COMM Registers TABLE'!C76</f>
        <v>x"12"</v>
      </c>
      <c r="O59" s="2" t="s">
        <v>63</v>
      </c>
      <c r="P59" s="4"/>
      <c r="Q59" s="4"/>
      <c r="R59" s="4"/>
      <c r="S59" s="4"/>
      <c r="T59" s="4"/>
      <c r="U59" s="2" t="s">
        <v>61</v>
      </c>
      <c r="V59" s="4"/>
      <c r="W59" s="4"/>
      <c r="X59" s="4"/>
      <c r="Y59" s="4"/>
      <c r="Z59" s="4"/>
      <c r="AB59" t="str">
        <f t="shared" si="0"/>
        <v xml:space="preserve">  when (x"12") =&gt;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4" t="s">
        <v>49</v>
      </c>
      <c r="N60" s="4"/>
      <c r="O60" s="4"/>
      <c r="P60" s="6" t="s">
        <v>72</v>
      </c>
      <c r="Q60" s="4"/>
      <c r="R60" s="4"/>
      <c r="S60" s="4"/>
      <c r="T60" s="4"/>
      <c r="U60" s="4"/>
      <c r="V60" s="4"/>
      <c r="W60" s="4"/>
      <c r="X60" s="4"/>
      <c r="Y60" s="4"/>
      <c r="Z60" s="6" t="s">
        <v>41</v>
      </c>
      <c r="AB60" t="str">
        <f t="shared" si="0"/>
        <v xml:space="preserve">    null;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2" t="s">
        <v>66</v>
      </c>
      <c r="N61" s="3" t="str">
        <f>'AVS COMM Registers TABLE'!C80</f>
        <v>x"13"</v>
      </c>
      <c r="O61" s="2" t="s">
        <v>63</v>
      </c>
      <c r="P61" s="4"/>
      <c r="Q61" s="4"/>
      <c r="R61" s="4"/>
      <c r="S61" s="4"/>
      <c r="T61" s="4"/>
      <c r="U61" s="2" t="s">
        <v>61</v>
      </c>
      <c r="V61" s="4"/>
      <c r="W61" s="4"/>
      <c r="X61" s="4"/>
      <c r="Y61" s="4"/>
      <c r="Z61" s="4"/>
      <c r="AB61" t="str">
        <f t="shared" si="0"/>
        <v xml:space="preserve">  when (x"13")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4" t="s">
        <v>49</v>
      </c>
      <c r="N62" s="4"/>
      <c r="O62" s="4"/>
      <c r="P62" s="5" t="str">
        <f>INDEX($B$2:$B$3,MATCH(INDEX('Register VHDL Types TABLE'!$B$2:$B$62,MATCH(T62,'Register VHDL Types TABLE'!$E$2:$E$62,0)),$E$2:$E$3,0))</f>
        <v>spacewire_write_registers_o</v>
      </c>
      <c r="Q62" s="6" t="s">
        <v>64</v>
      </c>
      <c r="R62" s="5" t="str">
        <f>INDEX('Register VHDL Types TABLE'!$D$2:$D$62,MATCH(T62,'Register VHDL Types TABLE'!$E$2:$E$62,0))</f>
        <v>comm_irq_flags_clear_reg</v>
      </c>
      <c r="S62" s="6" t="s">
        <v>64</v>
      </c>
      <c r="T62" s="5" t="str">
        <f>'AVS COMM Registers TABLE'!E80</f>
        <v>comm_rmap_write_command_flag_clear</v>
      </c>
      <c r="U62" s="6" t="s">
        <v>62</v>
      </c>
      <c r="V62" s="5" t="str">
        <f t="shared" ref="V62:V63" si="13">$B$2</f>
        <v>avalon_mm_spacewire_i.writedata</v>
      </c>
      <c r="W62" s="2" t="s">
        <v>65</v>
      </c>
      <c r="X62" s="3" t="str">
        <f>INDEX('AVS COMM Registers TABLE'!$J$2:$J$83,MATCH(T62,'AVS COMM Registers TABLE'!$E$2:$E$83,0))</f>
        <v>0</v>
      </c>
      <c r="Y62" s="2" t="s">
        <v>63</v>
      </c>
      <c r="Z62" s="6" t="s">
        <v>41</v>
      </c>
      <c r="AB62" t="str">
        <f t="shared" si="0"/>
        <v xml:space="preserve">    spacewire_write_registers_o.comm_irq_flags_clear_reg.comm_rmap_write_command_flag_clear &lt;= avalon_mm_spacewire_i.writedata(0);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4" t="s">
        <v>49</v>
      </c>
      <c r="N63" s="4"/>
      <c r="O63" s="4"/>
      <c r="P63" s="5" t="str">
        <f>INDEX($B$2:$B$3,MATCH(INDEX('Register VHDL Types TABLE'!$B$2:$B$62,MATCH(T63,'Register VHDL Types TABLE'!$E$2:$E$62,0)),$E$2:$E$3,0))</f>
        <v>spacewire_write_registers_o</v>
      </c>
      <c r="Q63" s="6" t="s">
        <v>64</v>
      </c>
      <c r="R63" s="5" t="str">
        <f>INDEX('Register VHDL Types TABLE'!$D$2:$D$62,MATCH(T63,'Register VHDL Types TABLE'!$E$2:$E$62,0))</f>
        <v>comm_irq_flags_clear_reg</v>
      </c>
      <c r="S63" s="6" t="s">
        <v>64</v>
      </c>
      <c r="T63" s="5" t="str">
        <f>'AVS COMM Registers TABLE'!E82</f>
        <v>comm_buffer_empty_flag_clear</v>
      </c>
      <c r="U63" s="6" t="s">
        <v>62</v>
      </c>
      <c r="V63" s="5" t="str">
        <f t="shared" si="13"/>
        <v>avalon_mm_spacewire_i.writedata</v>
      </c>
      <c r="W63" s="2" t="s">
        <v>65</v>
      </c>
      <c r="X63" s="3" t="str">
        <f>INDEX('AVS COMM Registers TABLE'!$J$2:$J$83,MATCH(T63,'AVS COMM Registers TABLE'!$E$2:$E$83,0))</f>
        <v>8</v>
      </c>
      <c r="Y63" s="2" t="s">
        <v>63</v>
      </c>
      <c r="Z63" s="6" t="s">
        <v>41</v>
      </c>
      <c r="AB63" t="str">
        <f t="shared" si="0"/>
        <v xml:space="preserve">    spacewire_write_registers_o.comm_irq_flags_clear_reg.comm_buffer_empty_flag_clear &lt;= avalon_mm_spacewire_i.writedata(8);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2" t="s">
        <v>67</v>
      </c>
      <c r="N64" s="3" t="s">
        <v>60</v>
      </c>
      <c r="O64" s="2"/>
      <c r="P64" s="4"/>
      <c r="Q64" s="4"/>
      <c r="R64" s="4"/>
      <c r="S64" s="4"/>
      <c r="T64" s="4"/>
      <c r="U64" s="2" t="s">
        <v>61</v>
      </c>
      <c r="V64" s="4"/>
      <c r="W64" s="4"/>
      <c r="X64" s="4"/>
      <c r="Y64" s="4"/>
      <c r="Z64" s="4"/>
      <c r="AB64" t="str">
        <f t="shared" si="0"/>
        <v xml:space="preserve">  when others =&gt;</v>
      </c>
    </row>
    <row r="65" spans="1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49</v>
      </c>
      <c r="M65" s="4" t="s">
        <v>49</v>
      </c>
      <c r="N65" s="4"/>
      <c r="O65" s="4"/>
      <c r="P65" s="6" t="s">
        <v>72</v>
      </c>
      <c r="Q65" s="4"/>
      <c r="R65" s="4"/>
      <c r="S65" s="4"/>
      <c r="T65" s="4"/>
      <c r="U65" s="4"/>
      <c r="V65" s="4"/>
      <c r="W65" s="4"/>
      <c r="X65" s="4"/>
      <c r="Y65" s="4"/>
      <c r="Z65" s="6" t="s">
        <v>41</v>
      </c>
      <c r="AB65" t="str">
        <f t="shared" si="0"/>
        <v xml:space="preserve">    null;</v>
      </c>
    </row>
    <row r="66" spans="1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2" t="s">
        <v>58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B66" t="str">
        <f t="shared" si="0"/>
        <v>end case;</v>
      </c>
    </row>
    <row r="67" spans="1:28" x14ac:dyDescent="0.3">
      <c r="AB67" t="str">
        <f t="shared" si="0"/>
        <v/>
      </c>
    </row>
    <row r="68" spans="1:28" x14ac:dyDescent="0.3">
      <c r="A68" s="7" t="s">
        <v>69</v>
      </c>
      <c r="AB68" t="str">
        <f t="shared" ref="AB68:AB95" si="14">CONCATENATE(B68,C68,D68,E68,F68,G68,H68,I68,J68,K68,L68,M68,N68,O68,P68,Q68,R68,S68,T68,U68,V68,W68,X68,Y68,Z68)</f>
        <v/>
      </c>
    </row>
    <row r="69" spans="1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4" t="s">
        <v>49</v>
      </c>
      <c r="N69" s="4"/>
      <c r="O69" s="4"/>
      <c r="P69" s="5" t="str">
        <f>INDEX($B$2:$B$3,MATCH(INDEX('Register VHDL Types TABLE'!$B$2:$B$62,MATCH(T69,'Register VHDL Types TABLE'!$E$2:$E$62,0)),$E$2:$E$3,0))</f>
        <v>spacewire_write_registers_o</v>
      </c>
      <c r="Q69" s="6" t="s">
        <v>64</v>
      </c>
      <c r="R69" s="5" t="str">
        <f>INDEX('Register VHDL Types TABLE'!$D$2:$D$62,MATCH(T69,'Register VHDL Types TABLE'!$E$2:$E$62,0))</f>
        <v>spw_link_config_status_reg</v>
      </c>
      <c r="S69" s="6" t="s">
        <v>64</v>
      </c>
      <c r="T69" s="5" t="str">
        <f>'AVS COMM Registers TABLE'!E3</f>
        <v>spw_lnkcfg_disconnect</v>
      </c>
      <c r="U69" s="6" t="s">
        <v>62</v>
      </c>
      <c r="V69" s="5" t="str">
        <f>INDEX('AVS COMM Registers TABLE'!$G$2:$G$83,MATCH(T69,'AVS COMM Registers TABLE'!$E$2:$E$83,0))</f>
        <v>'0'</v>
      </c>
      <c r="W69" s="4"/>
      <c r="X69" s="4"/>
      <c r="Y69" s="4"/>
      <c r="Z69" s="6" t="s">
        <v>41</v>
      </c>
      <c r="AB69" t="str">
        <f t="shared" si="14"/>
        <v xml:space="preserve">    spacewire_write_registers_o.spw_link_config_status_reg.spw_lnkcfg_disconnect &lt;= '0';</v>
      </c>
    </row>
    <row r="70" spans="1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>INDEX($B$2:$B$3,MATCH(INDEX('Register VHDL Types TABLE'!$B$2:$B$62,MATCH(T70,'Register VHDL Types TABLE'!$E$2:$E$62,0)),$E$2:$E$3,0))</f>
        <v>spacewire_write_registers_o</v>
      </c>
      <c r="Q70" s="6" t="s">
        <v>64</v>
      </c>
      <c r="R70" s="5" t="str">
        <f>INDEX('Register VHDL Types TABLE'!$D$2:$D$62,MATCH(T70,'Register VHDL Types TABLE'!$E$2:$E$62,0))</f>
        <v>spw_link_config_status_reg</v>
      </c>
      <c r="S70" s="6" t="s">
        <v>64</v>
      </c>
      <c r="T70" s="5" t="str">
        <f>'AVS COMM Registers TABLE'!E4</f>
        <v>spw_lnkcfg_linkstart</v>
      </c>
      <c r="U70" s="6" t="s">
        <v>62</v>
      </c>
      <c r="V70" s="5" t="str">
        <f>INDEX('AVS COMM Registers TABLE'!$G$2:$G$83,MATCH(T70,'AVS COMM Registers TABLE'!$E$2:$E$83,0))</f>
        <v>'0'</v>
      </c>
      <c r="W70" s="4"/>
      <c r="X70" s="4"/>
      <c r="Y70" s="4"/>
      <c r="Z70" s="6" t="s">
        <v>41</v>
      </c>
      <c r="AB70" t="str">
        <f t="shared" si="14"/>
        <v xml:space="preserve">    spacewire_write_registers_o.spw_link_config_status_reg.spw_lnkcfg_linkstart &lt;= '0';</v>
      </c>
    </row>
    <row r="71" spans="1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4" t="s">
        <v>49</v>
      </c>
      <c r="N71" s="4"/>
      <c r="O71" s="4"/>
      <c r="P71" s="5" t="str">
        <f>INDEX($B$2:$B$3,MATCH(INDEX('Register VHDL Types TABLE'!$B$2:$B$62,MATCH(T71,'Register VHDL Types TABLE'!$E$2:$E$62,0)),$E$2:$E$3,0))</f>
        <v>spacewire_write_registers_o</v>
      </c>
      <c r="Q71" s="6" t="s">
        <v>64</v>
      </c>
      <c r="R71" s="5" t="str">
        <f>INDEX('Register VHDL Types TABLE'!$D$2:$D$62,MATCH(T71,'Register VHDL Types TABLE'!$E$2:$E$62,0))</f>
        <v>spw_link_config_status_reg</v>
      </c>
      <c r="S71" s="6" t="s">
        <v>64</v>
      </c>
      <c r="T71" s="5" t="str">
        <f>'AVS COMM Registers TABLE'!E5</f>
        <v>spw_lnkcfg_autostart</v>
      </c>
      <c r="U71" s="6" t="s">
        <v>62</v>
      </c>
      <c r="V71" s="5" t="str">
        <f>INDEX('AVS COMM Registers TABLE'!$G$2:$G$83,MATCH(T71,'AVS COMM Registers TABLE'!$E$2:$E$83,0))</f>
        <v>'0'</v>
      </c>
      <c r="W71" s="4"/>
      <c r="X71" s="4"/>
      <c r="Y71" s="4"/>
      <c r="Z71" s="6" t="s">
        <v>41</v>
      </c>
      <c r="AB71" t="str">
        <f t="shared" si="14"/>
        <v xml:space="preserve">    spacewire_write_registers_o.spw_link_config_status_reg.spw_lnkcfg_autostart &lt;= '0';</v>
      </c>
    </row>
    <row r="72" spans="1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4" t="s">
        <v>49</v>
      </c>
      <c r="N72" s="4"/>
      <c r="O72" s="4"/>
      <c r="P72" s="5" t="str">
        <f>INDEX($B$2:$B$3,MATCH(INDEX('Register VHDL Types TABLE'!$B$2:$B$62,MATCH(T72,'Register VHDL Types TABLE'!$E$2:$E$62,0)),$E$2:$E$3,0))</f>
        <v>spacewire_write_registers_o</v>
      </c>
      <c r="Q72" s="6" t="s">
        <v>64</v>
      </c>
      <c r="R72" s="5" t="str">
        <f>INDEX('Register VHDL Types TABLE'!$D$2:$D$62,MATCH(T72,'Register VHDL Types TABLE'!$E$2:$E$62,0))</f>
        <v>spw_link_config_status_reg</v>
      </c>
      <c r="S72" s="6" t="s">
        <v>64</v>
      </c>
      <c r="T72" s="5" t="str">
        <f>'AVS COMM Registers TABLE'!E16</f>
        <v>spw_lnkcfg_txdivcnt</v>
      </c>
      <c r="U72" s="6" t="s">
        <v>62</v>
      </c>
      <c r="V72" s="5" t="str">
        <f>INDEX('AVS COMM Registers TABLE'!$G$2:$G$83,MATCH(T72,'AVS COMM Registers TABLE'!$E$2:$E$83,0))</f>
        <v>x"01"</v>
      </c>
      <c r="W72" s="4"/>
      <c r="X72" s="4"/>
      <c r="Y72" s="4"/>
      <c r="Z72" s="6" t="s">
        <v>41</v>
      </c>
      <c r="AB72" t="str">
        <f t="shared" si="14"/>
        <v xml:space="preserve">    spacewire_write_registers_o.spw_link_config_status_reg.spw_lnkcfg_txdivcnt &lt;= x"01";</v>
      </c>
    </row>
    <row r="73" spans="1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>INDEX($B$2:$B$3,MATCH(INDEX('Register VHDL Types TABLE'!$B$2:$B$62,MATCH(T73,'Register VHDL Types TABLE'!$E$2:$E$62,0)),$E$2:$E$3,0))</f>
        <v>spacewire_write_registers_o</v>
      </c>
      <c r="Q73" s="6" t="s">
        <v>64</v>
      </c>
      <c r="R73" s="5" t="str">
        <f>INDEX('Register VHDL Types TABLE'!$D$2:$D$62,MATCH(T73,'Register VHDL Types TABLE'!$E$2:$E$62,0))</f>
        <v>spw_timecode_reg</v>
      </c>
      <c r="S73" s="6" t="s">
        <v>64</v>
      </c>
      <c r="T73" s="5" t="str">
        <f>'AVS COMM Registers TABLE'!E19</f>
        <v>timecode_clear</v>
      </c>
      <c r="U73" s="6" t="s">
        <v>62</v>
      </c>
      <c r="V73" s="5" t="str">
        <f>INDEX('AVS COMM Registers TABLE'!$G$2:$G$83,MATCH(T73,'AVS COMM Registers TABLE'!$E$2:$E$83,0))</f>
        <v>'0'</v>
      </c>
      <c r="W73" s="4"/>
      <c r="X73" s="4"/>
      <c r="Y73" s="4"/>
      <c r="Z73" s="6" t="s">
        <v>41</v>
      </c>
      <c r="AB73" t="str">
        <f t="shared" si="14"/>
        <v xml:space="preserve">    spacewire_write_registers_o.spw_timecode_reg.timecode_clear &lt;= '0';</v>
      </c>
    </row>
    <row r="74" spans="1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4" t="s">
        <v>49</v>
      </c>
      <c r="N74" s="4"/>
      <c r="O74" s="4"/>
      <c r="P74" s="5" t="str">
        <f>INDEX($B$2:$B$3,MATCH(INDEX('Register VHDL Types TABLE'!$B$2:$B$62,MATCH(T74,'Register VHDL Types TABLE'!$E$2:$E$62,0)),$E$2:$E$3,0))</f>
        <v>spacewire_write_registers_o</v>
      </c>
      <c r="Q74" s="6" t="s">
        <v>64</v>
      </c>
      <c r="R74" s="5" t="str">
        <f>INDEX('Register VHDL Types TABLE'!$D$2:$D$62,MATCH(T74,'Register VHDL Types TABLE'!$E$2:$E$62,0))</f>
        <v>fee_windowing_buffers_config_reg</v>
      </c>
      <c r="S74" s="6" t="s">
        <v>64</v>
      </c>
      <c r="T74" s="5" t="str">
        <f>'AVS COMM Registers TABLE'!E21</f>
        <v>fee_machine_clear</v>
      </c>
      <c r="U74" s="6" t="s">
        <v>62</v>
      </c>
      <c r="V74" s="5" t="str">
        <f>INDEX('AVS COMM Registers TABLE'!$G$2:$G$83,MATCH(T74,'AVS COMM Registers TABLE'!$E$2:$E$83,0))</f>
        <v>'0'</v>
      </c>
      <c r="W74" s="4"/>
      <c r="X74" s="4"/>
      <c r="Y74" s="4"/>
      <c r="Z74" s="6" t="s">
        <v>41</v>
      </c>
      <c r="AB74" t="str">
        <f t="shared" si="14"/>
        <v xml:space="preserve">    spacewire_write_registers_o.fee_windowing_buffers_config_reg.fee_machine_clear &lt;= '0';</v>
      </c>
    </row>
    <row r="75" spans="1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4" t="s">
        <v>49</v>
      </c>
      <c r="N75" s="4"/>
      <c r="O75" s="4"/>
      <c r="P75" s="5" t="str">
        <f>INDEX($B$2:$B$3,MATCH(INDEX('Register VHDL Types TABLE'!$B$2:$B$62,MATCH(T75,'Register VHDL Types TABLE'!$E$2:$E$62,0)),$E$2:$E$3,0))</f>
        <v>spacewire_write_registers_o</v>
      </c>
      <c r="Q75" s="6" t="s">
        <v>64</v>
      </c>
      <c r="R75" s="5" t="str">
        <f>INDEX('Register VHDL Types TABLE'!$D$2:$D$62,MATCH(T75,'Register VHDL Types TABLE'!$E$2:$E$62,0))</f>
        <v>fee_windowing_buffers_config_reg</v>
      </c>
      <c r="S75" s="6" t="s">
        <v>64</v>
      </c>
      <c r="T75" s="5" t="str">
        <f>'AVS COMM Registers TABLE'!E22</f>
        <v>fee_machine_stop</v>
      </c>
      <c r="U75" s="6" t="s">
        <v>62</v>
      </c>
      <c r="V75" s="5" t="str">
        <f>INDEX('AVS COMM Registers TABLE'!$G$2:$G$83,MATCH(T75,'AVS COMM Registers TABLE'!$E$2:$E$83,0))</f>
        <v>'0'</v>
      </c>
      <c r="W75" s="4"/>
      <c r="X75" s="4"/>
      <c r="Y75" s="4"/>
      <c r="Z75" s="6" t="s">
        <v>41</v>
      </c>
      <c r="AB75" t="str">
        <f t="shared" si="14"/>
        <v xml:space="preserve">    spacewire_write_registers_o.fee_windowing_buffers_config_reg.fee_machine_stop &lt;= '0';</v>
      </c>
    </row>
    <row r="76" spans="1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>INDEX($B$2:$B$3,MATCH(INDEX('Register VHDL Types TABLE'!$B$2:$B$62,MATCH(T76,'Register VHDL Types TABLE'!$E$2:$E$62,0)),$E$2:$E$3,0))</f>
        <v>spacewire_write_registers_o</v>
      </c>
      <c r="Q76" s="6" t="s">
        <v>64</v>
      </c>
      <c r="R76" s="5" t="str">
        <f>INDEX('Register VHDL Types TABLE'!$D$2:$D$62,MATCH(T76,'Register VHDL Types TABLE'!$E$2:$E$62,0))</f>
        <v>fee_windowing_buffers_config_reg</v>
      </c>
      <c r="S76" s="6" t="s">
        <v>64</v>
      </c>
      <c r="T76" s="5" t="str">
        <f>'AVS COMM Registers TABLE'!E23</f>
        <v>fee_machine_start</v>
      </c>
      <c r="U76" s="6" t="s">
        <v>62</v>
      </c>
      <c r="V76" s="5" t="str">
        <f>INDEX('AVS COMM Registers TABLE'!$G$2:$G$83,MATCH(T76,'AVS COMM Registers TABLE'!$E$2:$E$83,0))</f>
        <v>'0'</v>
      </c>
      <c r="W76" s="4"/>
      <c r="X76" s="4"/>
      <c r="Y76" s="4"/>
      <c r="Z76" s="6" t="s">
        <v>41</v>
      </c>
      <c r="AB76" t="str">
        <f t="shared" si="14"/>
        <v xml:space="preserve">    spacewire_write_registers_o.fee_windowing_buffers_config_reg.fee_machine_start &lt;= '0';</v>
      </c>
    </row>
    <row r="77" spans="1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>INDEX($B$2:$B$3,MATCH(INDEX('Register VHDL Types TABLE'!$B$2:$B$62,MATCH(T77,'Register VHDL Types TABLE'!$E$2:$E$62,0)),$E$2:$E$3,0))</f>
        <v>spacewire_write_registers_o</v>
      </c>
      <c r="Q77" s="6" t="s">
        <v>64</v>
      </c>
      <c r="R77" s="5" t="str">
        <f>INDEX('Register VHDL Types TABLE'!$D$2:$D$62,MATCH(T77,'Register VHDL Types TABLE'!$E$2:$E$62,0))</f>
        <v>fee_windowing_buffers_config_reg</v>
      </c>
      <c r="S77" s="6" t="s">
        <v>64</v>
      </c>
      <c r="T77" s="5" t="str">
        <f>'AVS COMM Registers TABLE'!E24</f>
        <v>fee_masking_en</v>
      </c>
      <c r="U77" s="6" t="s">
        <v>62</v>
      </c>
      <c r="V77" s="5" t="str">
        <f>INDEX('AVS COMM Registers TABLE'!$G$2:$G$83,MATCH(T77,'AVS COMM Registers TABLE'!$E$2:$E$83,0))</f>
        <v>'1'</v>
      </c>
      <c r="W77" s="4"/>
      <c r="X77" s="4"/>
      <c r="Y77" s="4"/>
      <c r="Z77" s="6" t="s">
        <v>41</v>
      </c>
      <c r="AB77" t="str">
        <f t="shared" si="14"/>
        <v xml:space="preserve">    spacewire_write_registers_o.fee_windowing_buffers_config_reg.fee_masking_en &lt;= '1';</v>
      </c>
    </row>
    <row r="78" spans="1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4" t="s">
        <v>49</v>
      </c>
      <c r="N78" s="4"/>
      <c r="O78" s="4"/>
      <c r="P78" s="5" t="str">
        <f>INDEX($B$2:$B$3,MATCH(INDEX('Register VHDL Types TABLE'!$B$2:$B$62,MATCH(T78,'Register VHDL Types TABLE'!$E$2:$E$62,0)),$E$2:$E$3,0))</f>
        <v>spacewire_write_registers_o</v>
      </c>
      <c r="Q78" s="6" t="s">
        <v>64</v>
      </c>
      <c r="R78" s="5" t="str">
        <f>INDEX('Register VHDL Types TABLE'!$D$2:$D$62,MATCH(T78,'Register VHDL Types TABLE'!$E$2:$E$62,0))</f>
        <v>rmap_codec_config_reg</v>
      </c>
      <c r="S78" s="6" t="s">
        <v>64</v>
      </c>
      <c r="T78" s="5" t="str">
        <f>'AVS COMM Registers TABLE'!E29</f>
        <v>rmap_target_logical_addr</v>
      </c>
      <c r="U78" s="6" t="s">
        <v>62</v>
      </c>
      <c r="V78" s="5" t="str">
        <f>INDEX('AVS COMM Registers TABLE'!$G$2:$G$83,MATCH(T78,'AVS COMM Registers TABLE'!$E$2:$E$83,0))</f>
        <v>x"51"</v>
      </c>
      <c r="W78" s="4"/>
      <c r="X78" s="4"/>
      <c r="Y78" s="4"/>
      <c r="Z78" s="6" t="s">
        <v>41</v>
      </c>
      <c r="AB78" t="str">
        <f t="shared" si="14"/>
        <v xml:space="preserve">    spacewire_write_registers_o.rmap_codec_config_reg.rmap_target_logical_addr &lt;= x"51";</v>
      </c>
    </row>
    <row r="79" spans="1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4" t="s">
        <v>49</v>
      </c>
      <c r="N79" s="4"/>
      <c r="O79" s="4"/>
      <c r="P79" s="5" t="str">
        <f>INDEX($B$2:$B$3,MATCH(INDEX('Register VHDL Types TABLE'!$B$2:$B$62,MATCH(T79,'Register VHDL Types TABLE'!$E$2:$E$62,0)),$E$2:$E$3,0))</f>
        <v>spacewire_write_registers_o</v>
      </c>
      <c r="Q79" s="6" t="s">
        <v>64</v>
      </c>
      <c r="R79" s="5" t="str">
        <f>INDEX('Register VHDL Types TABLE'!$D$2:$D$62,MATCH(T79,'Register VHDL Types TABLE'!$E$2:$E$62,0))</f>
        <v>rmap_codec_config_reg</v>
      </c>
      <c r="S79" s="6" t="s">
        <v>64</v>
      </c>
      <c r="T79" s="5" t="str">
        <f>'AVS COMM Registers TABLE'!E30</f>
        <v>rmap_target_key</v>
      </c>
      <c r="U79" s="6" t="s">
        <v>62</v>
      </c>
      <c r="V79" s="5" t="str">
        <f>INDEX('AVS COMM Registers TABLE'!$G$2:$G$83,MATCH(T79,'AVS COMM Registers TABLE'!$E$2:$E$83,0))</f>
        <v>x"D1"</v>
      </c>
      <c r="W79" s="4"/>
      <c r="X79" s="4"/>
      <c r="Y79" s="4"/>
      <c r="Z79" s="6" t="s">
        <v>41</v>
      </c>
      <c r="AB79" t="str">
        <f t="shared" si="14"/>
        <v xml:space="preserve">    spacewire_write_registers_o.rmap_codec_config_reg.rmap_target_key &lt;= x"D1";</v>
      </c>
    </row>
    <row r="80" spans="1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>INDEX($B$2:$B$3,MATCH(INDEX('Register VHDL Types TABLE'!$B$2:$B$62,MATCH(T80,'Register VHDL Types TABLE'!$E$2:$E$62,0)),$E$2:$E$3,0))</f>
        <v>spacewire_write_registers_o</v>
      </c>
      <c r="Q80" s="6" t="s">
        <v>64</v>
      </c>
      <c r="R80" s="5" t="str">
        <f>INDEX('Register VHDL Types TABLE'!$D$2:$D$62,MATCH(T80,'Register VHDL Types TABLE'!$E$2:$E$62,0))</f>
        <v>data_packet_config_1_reg</v>
      </c>
      <c r="S80" s="6" t="s">
        <v>64</v>
      </c>
      <c r="T80" s="5" t="str">
        <f>'AVS COMM Registers TABLE'!E50</f>
        <v>data_pkt_ccd_x_size</v>
      </c>
      <c r="U80" s="6" t="s">
        <v>62</v>
      </c>
      <c r="V80" s="5" t="str">
        <f>INDEX('AVS COMM Registers TABLE'!$G$2:$G$83,MATCH(T80,'AVS COMM Registers TABLE'!$E$2:$E$83,0))</f>
        <v>x"0000"</v>
      </c>
      <c r="W80" s="4"/>
      <c r="X80" s="4"/>
      <c r="Y80" s="4"/>
      <c r="Z80" s="6" t="s">
        <v>41</v>
      </c>
      <c r="AB80" t="str">
        <f t="shared" si="14"/>
        <v xml:space="preserve">    spacewire_write_registers_o.data_packet_config_1_reg.data_pkt_ccd_x_size &lt;= x"0000";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4" t="s">
        <v>49</v>
      </c>
      <c r="N81" s="4"/>
      <c r="O81" s="4"/>
      <c r="P81" s="5" t="str">
        <f>INDEX($B$2:$B$3,MATCH(INDEX('Register VHDL Types TABLE'!$B$2:$B$62,MATCH(T81,'Register VHDL Types TABLE'!$E$2:$E$62,0)),$E$2:$E$3,0))</f>
        <v>spacewire_write_registers_o</v>
      </c>
      <c r="Q81" s="6" t="s">
        <v>64</v>
      </c>
      <c r="R81" s="5" t="str">
        <f>INDEX('Register VHDL Types TABLE'!$D$2:$D$62,MATCH(T81,'Register VHDL Types TABLE'!$E$2:$E$62,0))</f>
        <v>data_packet_config_1_reg</v>
      </c>
      <c r="S81" s="6" t="s">
        <v>64</v>
      </c>
      <c r="T81" s="5" t="str">
        <f>'AVS COMM Registers TABLE'!E51</f>
        <v>data_pkt_ccd_y_size</v>
      </c>
      <c r="U81" s="6" t="s">
        <v>62</v>
      </c>
      <c r="V81" s="5" t="str">
        <f>INDEX('AVS COMM Registers TABLE'!$G$2:$G$83,MATCH(T81,'AVS COMM Registers TABLE'!$E$2:$E$83,0))</f>
        <v>x"0000"</v>
      </c>
      <c r="W81" s="4"/>
      <c r="X81" s="4"/>
      <c r="Y81" s="4"/>
      <c r="Z81" s="6" t="s">
        <v>41</v>
      </c>
      <c r="AB81" t="str">
        <f t="shared" si="14"/>
        <v xml:space="preserve">    spacewire_write_registers_o.data_packet_config_1_reg.data_pkt_ccd_y_size &lt;= x"0000";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4" t="s">
        <v>49</v>
      </c>
      <c r="N82" s="4"/>
      <c r="O82" s="4"/>
      <c r="P82" s="5" t="str">
        <f>INDEX($B$2:$B$3,MATCH(INDEX('Register VHDL Types TABLE'!$B$2:$B$62,MATCH(T82,'Register VHDL Types TABLE'!$E$2:$E$62,0)),$E$2:$E$3,0))</f>
        <v>spacewire_write_registers_o</v>
      </c>
      <c r="Q82" s="6" t="s">
        <v>64</v>
      </c>
      <c r="R82" s="5" t="str">
        <f>INDEX('Register VHDL Types TABLE'!$D$2:$D$62,MATCH(T82,'Register VHDL Types TABLE'!$E$2:$E$62,0))</f>
        <v>data_packet_config_2_reg</v>
      </c>
      <c r="S82" s="6" t="s">
        <v>64</v>
      </c>
      <c r="T82" s="5" t="str">
        <f>'AVS COMM Registers TABLE'!E52</f>
        <v>data_pkt_data_y_size</v>
      </c>
      <c r="U82" s="6" t="s">
        <v>62</v>
      </c>
      <c r="V82" s="5" t="str">
        <f>INDEX('AVS COMM Registers TABLE'!$G$2:$G$83,MATCH(T82,'AVS COMM Registers TABLE'!$E$2:$E$83,0))</f>
        <v>x"0000"</v>
      </c>
      <c r="W82" s="4"/>
      <c r="X82" s="4"/>
      <c r="Y82" s="4"/>
      <c r="Z82" s="6" t="s">
        <v>41</v>
      </c>
      <c r="AB82" t="str">
        <f t="shared" si="14"/>
        <v xml:space="preserve">    spacewire_write_registers_o.data_packet_config_2_reg.data_pkt_data_y_size &lt;= x"0000";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>INDEX($B$2:$B$3,MATCH(INDEX('Register VHDL Types TABLE'!$B$2:$B$62,MATCH(T83,'Register VHDL Types TABLE'!$E$2:$E$62,0)),$E$2:$E$3,0))</f>
        <v>spacewire_write_registers_o</v>
      </c>
      <c r="Q83" s="6" t="s">
        <v>64</v>
      </c>
      <c r="R83" s="5" t="str">
        <f>INDEX('Register VHDL Types TABLE'!$D$2:$D$62,MATCH(T83,'Register VHDL Types TABLE'!$E$2:$E$62,0))</f>
        <v>data_packet_config_2_reg</v>
      </c>
      <c r="S83" s="6" t="s">
        <v>64</v>
      </c>
      <c r="T83" s="5" t="str">
        <f>'AVS COMM Registers TABLE'!E53</f>
        <v>data_pkt_overscan_y_size</v>
      </c>
      <c r="U83" s="6" t="s">
        <v>62</v>
      </c>
      <c r="V83" s="5" t="str">
        <f>INDEX('AVS COMM Registers TABLE'!$G$2:$G$83,MATCH(T83,'AVS COMM Registers TABLE'!$E$2:$E$83,0))</f>
        <v>x"0000"</v>
      </c>
      <c r="W83" s="4"/>
      <c r="X83" s="4"/>
      <c r="Y83" s="4"/>
      <c r="Z83" s="6" t="s">
        <v>41</v>
      </c>
      <c r="AB83" t="str">
        <f t="shared" si="14"/>
        <v xml:space="preserve">    spacewire_write_registers_o.data_packet_config_2_reg.data_pkt_overscan_y_size &lt;= x"0000";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4" t="s">
        <v>49</v>
      </c>
      <c r="N84" s="4"/>
      <c r="O84" s="4"/>
      <c r="P84" s="5" t="str">
        <f>INDEX($B$2:$B$3,MATCH(INDEX('Register VHDL Types TABLE'!$B$2:$B$62,MATCH(T84,'Register VHDL Types TABLE'!$E$2:$E$62,0)),$E$2:$E$3,0))</f>
        <v>spacewire_write_registers_o</v>
      </c>
      <c r="Q84" s="6" t="s">
        <v>64</v>
      </c>
      <c r="R84" s="5" t="str">
        <f>INDEX('Register VHDL Types TABLE'!$D$2:$D$62,MATCH(T84,'Register VHDL Types TABLE'!$E$2:$E$62,0))</f>
        <v>data_packet_config_3_reg</v>
      </c>
      <c r="S84" s="6" t="s">
        <v>64</v>
      </c>
      <c r="T84" s="5" t="str">
        <f>'AVS COMM Registers TABLE'!E54</f>
        <v>data_pkt_packet_length</v>
      </c>
      <c r="U84" s="6" t="s">
        <v>62</v>
      </c>
      <c r="V84" s="5" t="str">
        <f>INDEX('AVS COMM Registers TABLE'!$G$2:$G$83,MATCH(T84,'AVS COMM Registers TABLE'!$E$2:$E$83,0))</f>
        <v>x"0000"</v>
      </c>
      <c r="W84" s="4"/>
      <c r="X84" s="4"/>
      <c r="Y84" s="4"/>
      <c r="Z84" s="6" t="s">
        <v>41</v>
      </c>
      <c r="AB84" t="str">
        <f t="shared" si="14"/>
        <v xml:space="preserve">    spacewire_write_registers_o.data_packet_config_3_reg.data_pkt_packet_length &lt;= x"0000";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4" t="s">
        <v>49</v>
      </c>
      <c r="N85" s="4"/>
      <c r="O85" s="4"/>
      <c r="P85" s="5" t="str">
        <f>INDEX($B$2:$B$3,MATCH(INDEX('Register VHDL Types TABLE'!$B$2:$B$62,MATCH(T85,'Register VHDL Types TABLE'!$E$2:$E$62,0)),$E$2:$E$3,0))</f>
        <v>spacewire_write_registers_o</v>
      </c>
      <c r="Q85" s="6" t="s">
        <v>64</v>
      </c>
      <c r="R85" s="5" t="str">
        <f>INDEX('Register VHDL Types TABLE'!$D$2:$D$62,MATCH(T85,'Register VHDL Types TABLE'!$E$2:$E$62,0))</f>
        <v>data_packet_config_4_reg</v>
      </c>
      <c r="S85" s="6" t="s">
        <v>64</v>
      </c>
      <c r="T85" s="5" t="str">
        <f>'AVS COMM Registers TABLE'!E56</f>
        <v>data_pkt_fee_mode</v>
      </c>
      <c r="U85" s="6" t="s">
        <v>62</v>
      </c>
      <c r="V85" s="5" t="str">
        <f>INDEX('AVS COMM Registers TABLE'!$G$2:$G$83,MATCH(T85,'AVS COMM Registers TABLE'!$E$2:$E$83,0))</f>
        <v>x"00"</v>
      </c>
      <c r="W85" s="4"/>
      <c r="X85" s="4"/>
      <c r="Y85" s="4"/>
      <c r="Z85" s="6" t="s">
        <v>41</v>
      </c>
      <c r="AB85" t="str">
        <f t="shared" si="14"/>
        <v xml:space="preserve">    spacewire_write_registers_o.data_packet_config_4_reg.data_pkt_fee_mode &lt;= x"00";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>INDEX($B$2:$B$3,MATCH(INDEX('Register VHDL Types TABLE'!$B$2:$B$62,MATCH(T86,'Register VHDL Types TABLE'!$E$2:$E$62,0)),$E$2:$E$3,0))</f>
        <v>spacewire_write_registers_o</v>
      </c>
      <c r="Q86" s="6" t="s">
        <v>64</v>
      </c>
      <c r="R86" s="5" t="str">
        <f>INDEX('Register VHDL Types TABLE'!$D$2:$D$62,MATCH(T86,'Register VHDL Types TABLE'!$E$2:$E$62,0))</f>
        <v>data_packet_config_4_reg</v>
      </c>
      <c r="S86" s="6" t="s">
        <v>64</v>
      </c>
      <c r="T86" s="5" t="str">
        <f>'AVS COMM Registers TABLE'!E57</f>
        <v>data_pkt_ccd_number</v>
      </c>
      <c r="U86" s="6" t="s">
        <v>62</v>
      </c>
      <c r="V86" s="5" t="str">
        <f>INDEX('AVS COMM Registers TABLE'!$G$2:$G$83,MATCH(T86,'AVS COMM Registers TABLE'!$E$2:$E$83,0))</f>
        <v>x"00"</v>
      </c>
      <c r="W86" s="4"/>
      <c r="X86" s="4"/>
      <c r="Y86" s="4"/>
      <c r="Z86" s="6" t="s">
        <v>41</v>
      </c>
      <c r="AB86" t="str">
        <f t="shared" si="14"/>
        <v xml:space="preserve">    spacewire_write_registers_o.data_packet_config_4_reg.data_pkt_ccd_number &lt;= x"00";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4" t="s">
        <v>49</v>
      </c>
      <c r="N87" s="4"/>
      <c r="O87" s="4"/>
      <c r="P87" s="5" t="str">
        <f>INDEX($B$2:$B$3,MATCH(INDEX('Register VHDL Types TABLE'!$B$2:$B$62,MATCH(T87,'Register VHDL Types TABLE'!$E$2:$E$62,0)),$E$2:$E$3,0))</f>
        <v>spacewire_write_registers_o</v>
      </c>
      <c r="Q87" s="6" t="s">
        <v>64</v>
      </c>
      <c r="R87" s="5" t="str">
        <f>INDEX('Register VHDL Types TABLE'!$D$2:$D$62,MATCH(T87,'Register VHDL Types TABLE'!$E$2:$E$62,0))</f>
        <v>data_packet_pixel_delay_1_reg</v>
      </c>
      <c r="S87" s="6" t="s">
        <v>64</v>
      </c>
      <c r="T87" s="5" t="str">
        <f>'AVS COMM Registers TABLE'!E63</f>
        <v>data_pkt_line_delay</v>
      </c>
      <c r="U87" s="6" t="s">
        <v>62</v>
      </c>
      <c r="V87" s="5" t="str">
        <f>INDEX('AVS COMM Registers TABLE'!$G$2:$G$83,MATCH(T87,'AVS COMM Registers TABLE'!$E$2:$E$83,0))</f>
        <v>x"0000"</v>
      </c>
      <c r="W87" s="4"/>
      <c r="X87" s="4"/>
      <c r="Y87" s="4"/>
      <c r="Z87" s="6" t="s">
        <v>41</v>
      </c>
      <c r="AB87" t="str">
        <f t="shared" si="14"/>
        <v xml:space="preserve">    spacewire_write_registers_o.data_packet_pixel_delay_1_reg.data_pkt_line_delay &lt;= x"0000";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4" t="s">
        <v>49</v>
      </c>
      <c r="N88" s="4"/>
      <c r="O88" s="4"/>
      <c r="P88" s="5" t="str">
        <f>INDEX($B$2:$B$3,MATCH(INDEX('Register VHDL Types TABLE'!$B$2:$B$62,MATCH(T88,'Register VHDL Types TABLE'!$E$2:$E$62,0)),$E$2:$E$3,0))</f>
        <v>spacewire_write_registers_o</v>
      </c>
      <c r="Q88" s="6" t="s">
        <v>64</v>
      </c>
      <c r="R88" s="5" t="str">
        <f>INDEX('Register VHDL Types TABLE'!$D$2:$D$62,MATCH(T88,'Register VHDL Types TABLE'!$E$2:$E$62,0))</f>
        <v>data_packet_pixel_delay_2_reg</v>
      </c>
      <c r="S88" s="6" t="s">
        <v>64</v>
      </c>
      <c r="T88" s="5" t="str">
        <f>'AVS COMM Registers TABLE'!E65</f>
        <v>data_pkt_column_delay</v>
      </c>
      <c r="U88" s="6" t="s">
        <v>62</v>
      </c>
      <c r="V88" s="5" t="str">
        <f>INDEX('AVS COMM Registers TABLE'!$G$2:$G$83,MATCH(T88,'AVS COMM Registers TABLE'!$E$2:$E$83,0))</f>
        <v>x"0000"</v>
      </c>
      <c r="W88" s="4"/>
      <c r="X88" s="4"/>
      <c r="Y88" s="4"/>
      <c r="Z88" s="6" t="s">
        <v>41</v>
      </c>
      <c r="AB88" t="str">
        <f t="shared" si="14"/>
        <v xml:space="preserve">    spacewire_write_registers_o.data_packet_pixel_delay_2_reg.data_pkt_column_delay &lt;= x"0000";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>INDEX($B$2:$B$3,MATCH(INDEX('Register VHDL Types TABLE'!$B$2:$B$62,MATCH(T89,'Register VHDL Types TABLE'!$E$2:$E$62,0)),$E$2:$E$3,0))</f>
        <v>spacewire_write_registers_o</v>
      </c>
      <c r="Q89" s="6" t="s">
        <v>64</v>
      </c>
      <c r="R89" s="5" t="str">
        <f>INDEX('Register VHDL Types TABLE'!$D$2:$D$62,MATCH(T89,'Register VHDL Types TABLE'!$E$2:$E$62,0))</f>
        <v>data_packet_pixel_delay_3_reg</v>
      </c>
      <c r="S89" s="6" t="s">
        <v>64</v>
      </c>
      <c r="T89" s="5" t="str">
        <f>'AVS COMM Registers TABLE'!E67</f>
        <v>data_pkt_adc_delay</v>
      </c>
      <c r="U89" s="6" t="s">
        <v>62</v>
      </c>
      <c r="V89" s="5" t="str">
        <f>INDEX('AVS COMM Registers TABLE'!$G$2:$G$83,MATCH(T89,'AVS COMM Registers TABLE'!$E$2:$E$83,0))</f>
        <v>x"0000"</v>
      </c>
      <c r="W89" s="4"/>
      <c r="X89" s="4"/>
      <c r="Y89" s="4"/>
      <c r="Z89" s="6" t="s">
        <v>41</v>
      </c>
      <c r="AB89" t="str">
        <f t="shared" si="14"/>
        <v xml:space="preserve">    spacewire_write_registers_o.data_packet_pixel_delay_3_reg.data_pkt_adc_delay &lt;= x"0000";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4" t="s">
        <v>49</v>
      </c>
      <c r="N90" s="4"/>
      <c r="O90" s="4"/>
      <c r="P90" s="5" t="str">
        <f>INDEX($B$2:$B$3,MATCH(INDEX('Register VHDL Types TABLE'!$B$2:$B$62,MATCH(T90,'Register VHDL Types TABLE'!$E$2:$E$62,0)),$E$2:$E$3,0))</f>
        <v>spacewire_write_registers_o</v>
      </c>
      <c r="Q90" s="6" t="s">
        <v>64</v>
      </c>
      <c r="R90" s="5" t="str">
        <f>INDEX('Register VHDL Types TABLE'!$D$2:$D$62,MATCH(T90,'Register VHDL Types TABLE'!$E$2:$E$62,0))</f>
        <v>comm_irq_control_reg</v>
      </c>
      <c r="S90" s="6" t="s">
        <v>64</v>
      </c>
      <c r="T90" s="5" t="str">
        <f>'AVS COMM Registers TABLE'!E69</f>
        <v>comm_rmap_write_command_en</v>
      </c>
      <c r="U90" s="6" t="s">
        <v>62</v>
      </c>
      <c r="V90" s="5" t="str">
        <f>INDEX('AVS COMM Registers TABLE'!$G$2:$G$83,MATCH(T90,'AVS COMM Registers TABLE'!$E$2:$E$83,0))</f>
        <v>'0'</v>
      </c>
      <c r="W90" s="4"/>
      <c r="X90" s="4"/>
      <c r="Y90" s="4"/>
      <c r="Z90" s="6" t="s">
        <v>41</v>
      </c>
      <c r="AB90" t="str">
        <f t="shared" si="14"/>
        <v xml:space="preserve">    spacewire_write_registers_o.comm_irq_control_reg.comm_rmap_write_command_en &lt;= '0';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4" t="s">
        <v>49</v>
      </c>
      <c r="N91" s="4"/>
      <c r="O91" s="4"/>
      <c r="P91" s="5" t="str">
        <f>INDEX($B$2:$B$3,MATCH(INDEX('Register VHDL Types TABLE'!$B$2:$B$62,MATCH(T91,'Register VHDL Types TABLE'!$E$2:$E$62,0)),$E$2:$E$3,0))</f>
        <v>spacewire_write_registers_o</v>
      </c>
      <c r="Q91" s="6" t="s">
        <v>64</v>
      </c>
      <c r="R91" s="5" t="str">
        <f>INDEX('Register VHDL Types TABLE'!$D$2:$D$62,MATCH(T91,'Register VHDL Types TABLE'!$E$2:$E$62,0))</f>
        <v>comm_irq_control_reg</v>
      </c>
      <c r="S91" s="6" t="s">
        <v>64</v>
      </c>
      <c r="T91" s="5" t="str">
        <f>'AVS COMM Registers TABLE'!E71</f>
        <v>comm_right_buffer_empty_en</v>
      </c>
      <c r="U91" s="6" t="s">
        <v>62</v>
      </c>
      <c r="V91" s="5" t="str">
        <f>INDEX('AVS COMM Registers TABLE'!$G$2:$G$83,MATCH(T91,'AVS COMM Registers TABLE'!$E$2:$E$83,0))</f>
        <v>'0'</v>
      </c>
      <c r="W91" s="4"/>
      <c r="X91" s="4"/>
      <c r="Y91" s="4"/>
      <c r="Z91" s="6" t="s">
        <v>41</v>
      </c>
      <c r="AB91" t="str">
        <f t="shared" si="14"/>
        <v xml:space="preserve">    spacewire_write_registers_o.comm_irq_control_reg.comm_right_buffer_empty_en &lt;= '0';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>INDEX($B$2:$B$3,MATCH(INDEX('Register VHDL Types TABLE'!$B$2:$B$62,MATCH(T92,'Register VHDL Types TABLE'!$E$2:$E$62,0)),$E$2:$E$3,0))</f>
        <v>spacewire_write_registers_o</v>
      </c>
      <c r="Q92" s="6" t="s">
        <v>64</v>
      </c>
      <c r="R92" s="5" t="str">
        <f>INDEX('Register VHDL Types TABLE'!$D$2:$D$62,MATCH(T92,'Register VHDL Types TABLE'!$E$2:$E$62,0))</f>
        <v>comm_irq_control_reg</v>
      </c>
      <c r="S92" s="6" t="s">
        <v>64</v>
      </c>
      <c r="T92" s="5" t="str">
        <f>'AVS COMM Registers TABLE'!E72</f>
        <v>comm_left_buffer_empty_en</v>
      </c>
      <c r="U92" s="6" t="s">
        <v>62</v>
      </c>
      <c r="V92" s="5" t="str">
        <f>INDEX('AVS COMM Registers TABLE'!$G$2:$G$83,MATCH(T92,'AVS COMM Registers TABLE'!$E$2:$E$83,0))</f>
        <v>'0'</v>
      </c>
      <c r="W92" s="4"/>
      <c r="X92" s="4"/>
      <c r="Y92" s="4"/>
      <c r="Z92" s="6" t="s">
        <v>41</v>
      </c>
      <c r="AB92" t="str">
        <f t="shared" si="14"/>
        <v xml:space="preserve">    spacewire_write_registers_o.comm_irq_control_reg.comm_left_buffer_empty_en &lt;= '0';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4" t="s">
        <v>49</v>
      </c>
      <c r="N93" s="4"/>
      <c r="O93" s="4"/>
      <c r="P93" s="5" t="str">
        <f>INDEX($B$2:$B$3,MATCH(INDEX('Register VHDL Types TABLE'!$B$2:$B$62,MATCH(T93,'Register VHDL Types TABLE'!$E$2:$E$62,0)),$E$2:$E$3,0))</f>
        <v>spacewire_write_registers_o</v>
      </c>
      <c r="Q93" s="6" t="s">
        <v>64</v>
      </c>
      <c r="R93" s="5" t="str">
        <f>INDEX('Register VHDL Types TABLE'!$D$2:$D$62,MATCH(T93,'Register VHDL Types TABLE'!$E$2:$E$62,0))</f>
        <v>comm_irq_control_reg</v>
      </c>
      <c r="S93" s="6" t="s">
        <v>64</v>
      </c>
      <c r="T93" s="5" t="str">
        <f>'AVS COMM Registers TABLE'!E74</f>
        <v>comm_global_irq_en</v>
      </c>
      <c r="U93" s="6" t="s">
        <v>62</v>
      </c>
      <c r="V93" s="5" t="str">
        <f>INDEX('AVS COMM Registers TABLE'!$G$2:$G$83,MATCH(T93,'AVS COMM Registers TABLE'!$E$2:$E$83,0))</f>
        <v>'0'</v>
      </c>
      <c r="W93" s="4"/>
      <c r="X93" s="4"/>
      <c r="Y93" s="4"/>
      <c r="Z93" s="6" t="s">
        <v>41</v>
      </c>
      <c r="AB93" t="str">
        <f t="shared" si="14"/>
        <v xml:space="preserve">    spacewire_write_registers_o.comm_irq_control_reg.comm_global_irq_en &lt;= '0';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49</v>
      </c>
      <c r="M94" s="4" t="s">
        <v>49</v>
      </c>
      <c r="N94" s="4"/>
      <c r="O94" s="4"/>
      <c r="P94" s="5" t="str">
        <f>INDEX($B$2:$B$3,MATCH(INDEX('Register VHDL Types TABLE'!$B$2:$B$62,MATCH(T94,'Register VHDL Types TABLE'!$E$2:$E$62,0)),$E$2:$E$3,0))</f>
        <v>spacewire_write_registers_o</v>
      </c>
      <c r="Q94" s="6" t="s">
        <v>64</v>
      </c>
      <c r="R94" s="5" t="str">
        <f>INDEX('Register VHDL Types TABLE'!$D$2:$D$62,MATCH(T94,'Register VHDL Types TABLE'!$E$2:$E$62,0))</f>
        <v>comm_irq_flags_clear_reg</v>
      </c>
      <c r="S94" s="6" t="s">
        <v>64</v>
      </c>
      <c r="T94" s="5" t="str">
        <f>'AVS COMM Registers TABLE'!E80</f>
        <v>comm_rmap_write_command_flag_clear</v>
      </c>
      <c r="U94" s="6" t="s">
        <v>62</v>
      </c>
      <c r="V94" s="5" t="str">
        <f>INDEX('AVS COMM Registers TABLE'!$G$2:$G$83,MATCH(T94,'AVS COMM Registers TABLE'!$E$2:$E$83,0))</f>
        <v>'0'</v>
      </c>
      <c r="W94" s="4"/>
      <c r="X94" s="4"/>
      <c r="Y94" s="4"/>
      <c r="Z94" s="6" t="s">
        <v>41</v>
      </c>
      <c r="AB94" t="str">
        <f t="shared" si="14"/>
        <v xml:space="preserve">    spacewire_write_registers_o.comm_irq_flags_clear_reg.comm_rmap_write_command_flag_clear &lt;= '0';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49</v>
      </c>
      <c r="M95" s="4" t="s">
        <v>49</v>
      </c>
      <c r="N95" s="4"/>
      <c r="O95" s="4"/>
      <c r="P95" s="5" t="str">
        <f>INDEX($B$2:$B$3,MATCH(INDEX('Register VHDL Types TABLE'!$B$2:$B$62,MATCH(T95,'Register VHDL Types TABLE'!$E$2:$E$62,0)),$E$2:$E$3,0))</f>
        <v>spacewire_write_registers_o</v>
      </c>
      <c r="Q95" s="6" t="s">
        <v>64</v>
      </c>
      <c r="R95" s="5" t="str">
        <f>INDEX('Register VHDL Types TABLE'!$D$2:$D$62,MATCH(T95,'Register VHDL Types TABLE'!$E$2:$E$62,0))</f>
        <v>comm_irq_flags_clear_reg</v>
      </c>
      <c r="S95" s="6" t="s">
        <v>64</v>
      </c>
      <c r="T95" s="5" t="str">
        <f>'AVS COMM Registers TABLE'!E82</f>
        <v>comm_buffer_empty_flag_clear</v>
      </c>
      <c r="U95" s="6" t="s">
        <v>62</v>
      </c>
      <c r="V95" s="5" t="str">
        <f>INDEX('AVS COMM Registers TABLE'!$G$2:$G$83,MATCH(T95,'AVS COMM Registers TABLE'!$E$2:$E$83,0))</f>
        <v>'0'</v>
      </c>
      <c r="W95" s="4"/>
      <c r="X95" s="4"/>
      <c r="Y95" s="4"/>
      <c r="Z95" s="6" t="s">
        <v>41</v>
      </c>
      <c r="AB95" t="str">
        <f t="shared" si="14"/>
        <v xml:space="preserve">    spacewire_write_registers_o.comm_irq_flags_clear_reg.comm_buffer_empty_flag_clear &lt;= '0';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AVS COMM Registers Named</vt:lpstr>
      <vt:lpstr>AVS COMM Registers</vt:lpstr>
      <vt:lpstr>AVS COMM Registers TABLE</vt:lpstr>
      <vt:lpstr>NIOS defines</vt:lpstr>
      <vt:lpstr>Register VHDL Types</vt:lpstr>
      <vt:lpstr>Register VHDL Types TABLE</vt:lpstr>
      <vt:lpstr>Register VHDL RMAP RD Case</vt:lpstr>
      <vt:lpstr>Register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cp:lastPrinted>2019-01-20T10:06:28Z</cp:lastPrinted>
  <dcterms:created xsi:type="dcterms:W3CDTF">2019-01-11T16:17:02Z</dcterms:created>
  <dcterms:modified xsi:type="dcterms:W3CDTF">2019-01-23T22:04:27Z</dcterms:modified>
</cp:coreProperties>
</file>