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8800" windowHeight="16700" tabRatio="829" firstSheet="3" activeTab="7"/>
  </bookViews>
  <sheets>
    <sheet name="Document information" sheetId="5" r:id="rId1"/>
    <sheet name="LBD" sheetId="29" r:id="rId2"/>
    <sheet name="Component summary" sheetId="23" r:id="rId3"/>
    <sheet name="Component naming" sheetId="4" r:id="rId4"/>
    <sheet name="PLC IO summary" sheetId="22" r:id="rId5"/>
    <sheet name="Vacuum components" sheetId="25" r:id="rId6"/>
    <sheet name="Vacuum Controllers" sheetId="26" r:id="rId7"/>
    <sheet name="Motion axis summary" sheetId="6" r:id="rId8"/>
    <sheet name="GBLV Motor Controllers" sheetId="12" r:id="rId9"/>
    <sheet name="Motor Channels" sheetId="13" r:id="rId10"/>
    <sheet name="2015FebRackLayout" sheetId="20" r:id="rId11"/>
    <sheet name="2015FebRackLayout_Floor" sheetId="21" r:id="rId12"/>
    <sheet name="A Hutch MC terminations" sheetId="24" r:id="rId13"/>
    <sheet name="B Hutch MC terminations" sheetId="27" r:id="rId14"/>
    <sheet name="C Hutch MC terminations" sheetId="28" r:id="rId15"/>
  </sheets>
  <externalReferences>
    <externalReference r:id="rId16"/>
  </externalReferences>
  <definedNames>
    <definedName name="_xlnm._FilterDatabase" localSheetId="7" hidden="1">'Motion axis summary'!$A$2:$AK$131</definedName>
    <definedName name="_xlnm.Print_Area" localSheetId="10">'2015FebRackLayout'!$A$7:$AC$50</definedName>
    <definedName name="_xlnm.Print_Area" localSheetId="11">'2015FebRackLayout_Floor'!$A$7:$AC$50</definedName>
    <definedName name="_xlnm.Print_Area" localSheetId="8">'GBLV Motor Controllers'!$A$1:$N$15</definedName>
    <definedName name="_xlnm.Print_Area" localSheetId="9">'Motor Channels'!$A$2:$I$118</definedName>
    <definedName name="_xlnm.Print_Titles" localSheetId="9">'Motor Channels'!$5:$5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8" l="1"/>
  <c r="G8" i="28"/>
  <c r="D26" i="28"/>
  <c r="B29" i="28"/>
  <c r="AG92" i="6"/>
  <c r="D64" i="28"/>
  <c r="A62" i="4"/>
  <c r="B124" i="6"/>
  <c r="A63" i="4"/>
  <c r="B125" i="6"/>
  <c r="B2" i="29"/>
  <c r="G93" i="6"/>
  <c r="D49" i="4"/>
  <c r="E49" i="4"/>
  <c r="H49" i="4"/>
  <c r="K49" i="4"/>
  <c r="L49" i="4"/>
  <c r="D93" i="6"/>
  <c r="H93" i="6"/>
  <c r="C93" i="6"/>
  <c r="A49" i="4"/>
  <c r="B93" i="6"/>
  <c r="E10" i="27"/>
  <c r="D10" i="27"/>
  <c r="M125" i="22"/>
  <c r="M68" i="22"/>
  <c r="M37" i="22"/>
  <c r="M24" i="22"/>
  <c r="M135" i="22"/>
  <c r="M6" i="22"/>
  <c r="J2" i="29"/>
  <c r="K125" i="22"/>
  <c r="K68" i="22"/>
  <c r="K37" i="22"/>
  <c r="K24" i="22"/>
  <c r="K135" i="22"/>
  <c r="K6" i="22"/>
  <c r="I2" i="29"/>
  <c r="I125" i="22"/>
  <c r="I68" i="22"/>
  <c r="I37" i="22"/>
  <c r="I24" i="22"/>
  <c r="I135" i="22"/>
  <c r="I6" i="22"/>
  <c r="H2" i="29"/>
  <c r="G125" i="22"/>
  <c r="G68" i="22"/>
  <c r="G37" i="22"/>
  <c r="G24" i="22"/>
  <c r="G135" i="22"/>
  <c r="G6" i="22"/>
  <c r="G2" i="29"/>
  <c r="F125" i="22"/>
  <c r="F68" i="22"/>
  <c r="F37" i="22"/>
  <c r="F24" i="22"/>
  <c r="F135" i="22"/>
  <c r="F6" i="22"/>
  <c r="F2" i="29"/>
  <c r="E125" i="22"/>
  <c r="E68" i="22"/>
  <c r="E37" i="22"/>
  <c r="E24" i="22"/>
  <c r="E135" i="22"/>
  <c r="E6" i="22"/>
  <c r="E2" i="29"/>
  <c r="G26" i="28"/>
  <c r="F26" i="28"/>
  <c r="E26" i="28"/>
  <c r="G24" i="28"/>
  <c r="F24" i="28"/>
  <c r="E24" i="28"/>
  <c r="D24" i="28"/>
  <c r="C29" i="28"/>
  <c r="D29" i="28"/>
  <c r="E29" i="28"/>
  <c r="F29" i="28"/>
  <c r="G29" i="28"/>
  <c r="H29" i="28"/>
  <c r="I29" i="28"/>
  <c r="D13" i="28"/>
  <c r="E13" i="28"/>
  <c r="F13" i="28"/>
  <c r="G13" i="28"/>
  <c r="H13" i="28"/>
  <c r="I13" i="28"/>
  <c r="C13" i="27"/>
  <c r="D24" i="27"/>
  <c r="F29" i="27"/>
  <c r="A48" i="4"/>
  <c r="B88" i="6"/>
  <c r="H11" i="12"/>
  <c r="G40" i="28"/>
  <c r="F40" i="28"/>
  <c r="E40" i="28"/>
  <c r="D40" i="28"/>
  <c r="E42" i="28"/>
  <c r="D42" i="28"/>
  <c r="G42" i="28"/>
  <c r="B45" i="28"/>
  <c r="C45" i="28"/>
  <c r="D45" i="28"/>
  <c r="E45" i="28"/>
  <c r="F45" i="28"/>
  <c r="G45" i="28"/>
  <c r="H45" i="28"/>
  <c r="I45" i="28"/>
  <c r="G64" i="28"/>
  <c r="F64" i="28"/>
  <c r="E64" i="28"/>
  <c r="G62" i="28"/>
  <c r="F62" i="28"/>
  <c r="D62" i="28"/>
  <c r="B67" i="28"/>
  <c r="C67" i="28"/>
  <c r="D67" i="28"/>
  <c r="E67" i="28"/>
  <c r="F67" i="28"/>
  <c r="H67" i="28"/>
  <c r="I67" i="28"/>
  <c r="G8" i="27"/>
  <c r="F8" i="27"/>
  <c r="F13" i="27"/>
  <c r="G13" i="27"/>
  <c r="H13" i="27"/>
  <c r="I13" i="27"/>
  <c r="B29" i="27"/>
  <c r="C29" i="27"/>
  <c r="D29" i="27"/>
  <c r="E29" i="27"/>
  <c r="G26" i="27"/>
  <c r="F26" i="27"/>
  <c r="E26" i="27"/>
  <c r="D26" i="27"/>
  <c r="G24" i="27"/>
  <c r="F24" i="27"/>
  <c r="E24" i="27"/>
  <c r="G29" i="27"/>
  <c r="H29" i="27"/>
  <c r="I29" i="27"/>
  <c r="G40" i="27"/>
  <c r="F40" i="27"/>
  <c r="E40" i="27"/>
  <c r="D40" i="27"/>
  <c r="D42" i="27"/>
  <c r="E42" i="27"/>
  <c r="F42" i="27"/>
  <c r="G42" i="27"/>
  <c r="B45" i="27"/>
  <c r="C45" i="27"/>
  <c r="D45" i="27"/>
  <c r="E45" i="27"/>
  <c r="F45" i="27"/>
  <c r="G45" i="27"/>
  <c r="I45" i="27"/>
  <c r="H45" i="27"/>
  <c r="A64" i="4"/>
  <c r="D64" i="4"/>
  <c r="E64" i="4"/>
  <c r="H64" i="4"/>
  <c r="K64" i="4"/>
  <c r="L64" i="4"/>
  <c r="C18" i="22"/>
  <c r="K18" i="4"/>
  <c r="B18" i="22"/>
  <c r="A18" i="22"/>
  <c r="C12" i="22"/>
  <c r="C14" i="22"/>
  <c r="K14" i="4"/>
  <c r="B14" i="22"/>
  <c r="A14" i="4"/>
  <c r="A14" i="22"/>
  <c r="C10" i="22"/>
  <c r="K10" i="4"/>
  <c r="B10" i="22"/>
  <c r="A10" i="22"/>
  <c r="K29" i="4"/>
  <c r="B30" i="22"/>
  <c r="A29" i="4"/>
  <c r="A30" i="22"/>
  <c r="K37" i="4"/>
  <c r="B40" i="22"/>
  <c r="A37" i="4"/>
  <c r="A40" i="22"/>
  <c r="D116" i="22"/>
  <c r="C116" i="22"/>
  <c r="E81" i="25"/>
  <c r="F81" i="25"/>
  <c r="I81" i="25"/>
  <c r="J81" i="25"/>
  <c r="M81" i="25"/>
  <c r="N81" i="25"/>
  <c r="A116" i="22"/>
  <c r="F42" i="28"/>
  <c r="G10" i="28"/>
  <c r="F10" i="28"/>
  <c r="E8" i="28"/>
  <c r="D8" i="28"/>
  <c r="E8" i="27"/>
  <c r="D8" i="27"/>
  <c r="D45" i="25"/>
  <c r="E45" i="25"/>
  <c r="F45" i="25"/>
  <c r="I45" i="25"/>
  <c r="M45" i="25"/>
  <c r="N45" i="25"/>
  <c r="P31" i="25"/>
  <c r="P39" i="25"/>
  <c r="D50" i="25"/>
  <c r="E50" i="25"/>
  <c r="F50" i="25"/>
  <c r="I50" i="25"/>
  <c r="M50" i="25"/>
  <c r="N50" i="25"/>
  <c r="P38" i="25"/>
  <c r="P35" i="25"/>
  <c r="C35" i="25"/>
  <c r="C36" i="25"/>
  <c r="C37" i="25"/>
  <c r="C31" i="25"/>
  <c r="C32" i="25"/>
  <c r="C33" i="25"/>
  <c r="C26" i="25"/>
  <c r="C27" i="25"/>
  <c r="C28" i="25"/>
  <c r="C29" i="25"/>
  <c r="C16" i="25"/>
  <c r="C17" i="25"/>
  <c r="C18" i="25"/>
  <c r="C12" i="25"/>
  <c r="C13" i="25"/>
  <c r="C14" i="25"/>
  <c r="D93" i="25"/>
  <c r="E93" i="25"/>
  <c r="F93" i="25"/>
  <c r="I93" i="25"/>
  <c r="M93" i="25"/>
  <c r="N93" i="25"/>
  <c r="P81" i="25"/>
  <c r="P86" i="25"/>
  <c r="P88" i="25"/>
  <c r="P90" i="25"/>
  <c r="K45" i="4"/>
  <c r="J88" i="25"/>
  <c r="J89" i="25"/>
  <c r="C89" i="25"/>
  <c r="J85" i="25"/>
  <c r="D92" i="25"/>
  <c r="E92" i="25"/>
  <c r="F92" i="25"/>
  <c r="I92" i="25"/>
  <c r="M92" i="25"/>
  <c r="N92" i="25"/>
  <c r="P77" i="25"/>
  <c r="P78" i="25"/>
  <c r="P80" i="25"/>
  <c r="J86" i="25"/>
  <c r="J80" i="25"/>
  <c r="D37" i="4"/>
  <c r="E37" i="4"/>
  <c r="H37" i="4"/>
  <c r="L37" i="4"/>
  <c r="K38" i="4"/>
  <c r="D29" i="4"/>
  <c r="E29" i="4"/>
  <c r="H29" i="4"/>
  <c r="L29" i="4"/>
  <c r="K17" i="4"/>
  <c r="B132" i="22"/>
  <c r="K12" i="4"/>
  <c r="B131" i="22"/>
  <c r="K13" i="4"/>
  <c r="B130" i="22"/>
  <c r="K9" i="4"/>
  <c r="B129" i="22"/>
  <c r="K8" i="4"/>
  <c r="B128" i="22"/>
  <c r="D122" i="22"/>
  <c r="D121" i="22"/>
  <c r="D120" i="22"/>
  <c r="D119" i="22"/>
  <c r="D118" i="22"/>
  <c r="D117" i="22"/>
  <c r="D115" i="22"/>
  <c r="D114" i="22"/>
  <c r="C122" i="22"/>
  <c r="C121" i="22"/>
  <c r="C120" i="22"/>
  <c r="C119" i="22"/>
  <c r="C118" i="22"/>
  <c r="C117" i="22"/>
  <c r="C115" i="22"/>
  <c r="C114" i="22"/>
  <c r="C113" i="22"/>
  <c r="C112" i="22"/>
  <c r="C77" i="25"/>
  <c r="C78" i="25"/>
  <c r="D113" i="22"/>
  <c r="D112" i="22"/>
  <c r="D111" i="22"/>
  <c r="C111" i="22"/>
  <c r="C39" i="25"/>
  <c r="C40" i="25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C23" i="25"/>
  <c r="D93" i="22"/>
  <c r="D92" i="22"/>
  <c r="C20" i="25"/>
  <c r="C21" i="25"/>
  <c r="D91" i="22"/>
  <c r="D90" i="22"/>
  <c r="D89" i="22"/>
  <c r="D88" i="22"/>
  <c r="D87" i="22"/>
  <c r="D86" i="22"/>
  <c r="D85" i="22"/>
  <c r="D84" i="22"/>
  <c r="D83" i="22"/>
  <c r="D82" i="22"/>
  <c r="D81" i="22"/>
  <c r="C9" i="25"/>
  <c r="C10" i="25"/>
  <c r="D80" i="22"/>
  <c r="D79" i="22"/>
  <c r="D78" i="22"/>
  <c r="D77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B23" i="25"/>
  <c r="B24" i="25"/>
  <c r="C94" i="22"/>
  <c r="C93" i="22"/>
  <c r="C92" i="22"/>
  <c r="B20" i="25"/>
  <c r="B21" i="25"/>
  <c r="C91" i="22"/>
  <c r="C90" i="22"/>
  <c r="C89" i="22"/>
  <c r="B16" i="25"/>
  <c r="B17" i="25"/>
  <c r="B18" i="25"/>
  <c r="C88" i="22"/>
  <c r="C87" i="22"/>
  <c r="C86" i="22"/>
  <c r="C85" i="22"/>
  <c r="B9" i="25"/>
  <c r="B10" i="25"/>
  <c r="B14" i="25"/>
  <c r="C84" i="22"/>
  <c r="B12" i="25"/>
  <c r="B13" i="25"/>
  <c r="C83" i="22"/>
  <c r="C82" i="22"/>
  <c r="C81" i="22"/>
  <c r="C80" i="22"/>
  <c r="C79" i="22"/>
  <c r="C78" i="22"/>
  <c r="C77" i="22"/>
  <c r="B48" i="22"/>
  <c r="M89" i="25"/>
  <c r="I89" i="25"/>
  <c r="E89" i="25"/>
  <c r="F89" i="25"/>
  <c r="E90" i="25"/>
  <c r="F90" i="25"/>
  <c r="I90" i="25"/>
  <c r="K58" i="4"/>
  <c r="J90" i="25"/>
  <c r="M90" i="25"/>
  <c r="M87" i="25"/>
  <c r="I87" i="25"/>
  <c r="E87" i="25"/>
  <c r="F87" i="25"/>
  <c r="J87" i="25"/>
  <c r="M85" i="25"/>
  <c r="I85" i="25"/>
  <c r="E85" i="25"/>
  <c r="F85" i="25"/>
  <c r="M79" i="25"/>
  <c r="I79" i="25"/>
  <c r="E79" i="25"/>
  <c r="F79" i="25"/>
  <c r="B61" i="22"/>
  <c r="H58" i="4"/>
  <c r="D58" i="4"/>
  <c r="E58" i="4"/>
  <c r="A58" i="4"/>
  <c r="A61" i="22"/>
  <c r="K27" i="4"/>
  <c r="B28" i="22"/>
  <c r="N90" i="25"/>
  <c r="A122" i="22"/>
  <c r="N87" i="25"/>
  <c r="A119" i="22"/>
  <c r="L58" i="4"/>
  <c r="A45" i="4"/>
  <c r="A48" i="22"/>
  <c r="N89" i="25"/>
  <c r="A121" i="22"/>
  <c r="D45" i="4"/>
  <c r="E45" i="4"/>
  <c r="N85" i="25"/>
  <c r="A117" i="22"/>
  <c r="M88" i="25"/>
  <c r="I88" i="25"/>
  <c r="E88" i="25"/>
  <c r="F88" i="25"/>
  <c r="M86" i="25"/>
  <c r="I86" i="25"/>
  <c r="E86" i="25"/>
  <c r="F86" i="25"/>
  <c r="M80" i="25"/>
  <c r="I80" i="25"/>
  <c r="E80" i="25"/>
  <c r="F80" i="25"/>
  <c r="J76" i="25"/>
  <c r="J77" i="25"/>
  <c r="H27" i="4"/>
  <c r="D27" i="4"/>
  <c r="E27" i="4"/>
  <c r="A27" i="4"/>
  <c r="A28" i="22"/>
  <c r="L45" i="4"/>
  <c r="L27" i="4"/>
  <c r="M76" i="25"/>
  <c r="I76" i="25"/>
  <c r="E76" i="25"/>
  <c r="F76" i="25"/>
  <c r="M37" i="25"/>
  <c r="I37" i="25"/>
  <c r="E37" i="25"/>
  <c r="F37" i="25"/>
  <c r="M24" i="25"/>
  <c r="M23" i="25"/>
  <c r="G23" i="25"/>
  <c r="I23" i="25"/>
  <c r="D23" i="25"/>
  <c r="D24" i="25"/>
  <c r="E23" i="25"/>
  <c r="M22" i="25"/>
  <c r="I22" i="25"/>
  <c r="E22" i="25"/>
  <c r="F22" i="25"/>
  <c r="H18" i="4"/>
  <c r="D18" i="4"/>
  <c r="C18" i="4"/>
  <c r="H14" i="4"/>
  <c r="D14" i="4"/>
  <c r="E14" i="4"/>
  <c r="J11" i="25"/>
  <c r="H10" i="4"/>
  <c r="D10" i="4"/>
  <c r="E18" i="4"/>
  <c r="L18" i="4"/>
  <c r="N76" i="25"/>
  <c r="A111" i="22"/>
  <c r="L14" i="4"/>
  <c r="G24" i="25"/>
  <c r="I24" i="25"/>
  <c r="E24" i="25"/>
  <c r="F24" i="25"/>
  <c r="F23" i="25"/>
  <c r="A8" i="4"/>
  <c r="A128" i="22"/>
  <c r="M78" i="25"/>
  <c r="I78" i="25"/>
  <c r="M77" i="25"/>
  <c r="I77" i="25"/>
  <c r="J78" i="25"/>
  <c r="J79" i="25"/>
  <c r="N79" i="25"/>
  <c r="A114" i="22"/>
  <c r="A67" i="25"/>
  <c r="A54" i="25"/>
  <c r="M49" i="25"/>
  <c r="I49" i="25"/>
  <c r="D49" i="25"/>
  <c r="M48" i="25"/>
  <c r="I48" i="25"/>
  <c r="D48" i="25"/>
  <c r="M47" i="25"/>
  <c r="I47" i="25"/>
  <c r="D47" i="25"/>
  <c r="M46" i="25"/>
  <c r="I46" i="25"/>
  <c r="D46" i="25"/>
  <c r="M44" i="25"/>
  <c r="I44" i="25"/>
  <c r="D44" i="25"/>
  <c r="M43" i="25"/>
  <c r="I43" i="25"/>
  <c r="D43" i="25"/>
  <c r="M42" i="25"/>
  <c r="I42" i="25"/>
  <c r="D42" i="25"/>
  <c r="M40" i="25"/>
  <c r="I40" i="25"/>
  <c r="E40" i="25"/>
  <c r="F40" i="25"/>
  <c r="M39" i="25"/>
  <c r="I39" i="25"/>
  <c r="M38" i="25"/>
  <c r="I38" i="25"/>
  <c r="M36" i="25"/>
  <c r="I36" i="25"/>
  <c r="M35" i="25"/>
  <c r="I35" i="25"/>
  <c r="M34" i="25"/>
  <c r="I34" i="25"/>
  <c r="M33" i="25"/>
  <c r="I33" i="25"/>
  <c r="M32" i="25"/>
  <c r="I32" i="25"/>
  <c r="M31" i="25"/>
  <c r="I31" i="25"/>
  <c r="E31" i="25"/>
  <c r="F31" i="25"/>
  <c r="M30" i="25"/>
  <c r="I30" i="25"/>
  <c r="M29" i="25"/>
  <c r="I29" i="25"/>
  <c r="M28" i="25"/>
  <c r="I28" i="25"/>
  <c r="M27" i="25"/>
  <c r="I27" i="25"/>
  <c r="M26" i="25"/>
  <c r="I26" i="25"/>
  <c r="M25" i="25"/>
  <c r="I25" i="25"/>
  <c r="E25" i="25"/>
  <c r="F25" i="25"/>
  <c r="M21" i="25"/>
  <c r="M20" i="25"/>
  <c r="G20" i="25"/>
  <c r="G21" i="25"/>
  <c r="I21" i="25"/>
  <c r="D20" i="25"/>
  <c r="D21" i="25"/>
  <c r="E21" i="25"/>
  <c r="M19" i="25"/>
  <c r="I19" i="25"/>
  <c r="M18" i="25"/>
  <c r="M17" i="25"/>
  <c r="M16" i="25"/>
  <c r="G16" i="25"/>
  <c r="G17" i="25"/>
  <c r="D16" i="25"/>
  <c r="M15" i="25"/>
  <c r="I15" i="25"/>
  <c r="E15" i="25"/>
  <c r="F15" i="25"/>
  <c r="M14" i="25"/>
  <c r="M13" i="25"/>
  <c r="M12" i="25"/>
  <c r="G12" i="25"/>
  <c r="G13" i="25"/>
  <c r="I13" i="25"/>
  <c r="D12" i="25"/>
  <c r="D13" i="25"/>
  <c r="E13" i="25"/>
  <c r="M11" i="25"/>
  <c r="J12" i="25"/>
  <c r="J13" i="25"/>
  <c r="J14" i="25"/>
  <c r="I11" i="25"/>
  <c r="E11" i="25"/>
  <c r="F11" i="25"/>
  <c r="M10" i="25"/>
  <c r="M9" i="25"/>
  <c r="G9" i="25"/>
  <c r="G10" i="25"/>
  <c r="D9" i="25"/>
  <c r="D10" i="25"/>
  <c r="E14" i="25"/>
  <c r="M8" i="25"/>
  <c r="I8" i="25"/>
  <c r="E8" i="25"/>
  <c r="F8" i="25"/>
  <c r="M7" i="25"/>
  <c r="I7" i="25"/>
  <c r="E7" i="25"/>
  <c r="F7" i="25"/>
  <c r="N80" i="25"/>
  <c r="A115" i="22"/>
  <c r="F13" i="25"/>
  <c r="N13" i="25"/>
  <c r="A83" i="22"/>
  <c r="N11" i="25"/>
  <c r="A81" i="22"/>
  <c r="N7" i="25"/>
  <c r="A77" i="22"/>
  <c r="I12" i="25"/>
  <c r="G18" i="25"/>
  <c r="I18" i="25"/>
  <c r="I17" i="25"/>
  <c r="I16" i="25"/>
  <c r="E9" i="25"/>
  <c r="F9" i="25"/>
  <c r="E48" i="25"/>
  <c r="F48" i="25"/>
  <c r="N48" i="25"/>
  <c r="E78" i="25"/>
  <c r="F78" i="25"/>
  <c r="N78" i="25"/>
  <c r="A113" i="22"/>
  <c r="E32" i="25"/>
  <c r="F32" i="25"/>
  <c r="D14" i="25"/>
  <c r="F14" i="25"/>
  <c r="F21" i="25"/>
  <c r="G14" i="25"/>
  <c r="I14" i="25"/>
  <c r="I10" i="25"/>
  <c r="E39" i="25"/>
  <c r="F39" i="25"/>
  <c r="E16" i="25"/>
  <c r="F16" i="25"/>
  <c r="I20" i="25"/>
  <c r="E30" i="25"/>
  <c r="F30" i="25"/>
  <c r="E38" i="25"/>
  <c r="F38" i="25"/>
  <c r="E44" i="25"/>
  <c r="F44" i="25"/>
  <c r="N44" i="25"/>
  <c r="E47" i="25"/>
  <c r="F47" i="25"/>
  <c r="N47" i="25"/>
  <c r="P15" i="25"/>
  <c r="P19" i="25"/>
  <c r="E77" i="25"/>
  <c r="F77" i="25"/>
  <c r="N77" i="25"/>
  <c r="A112" i="22"/>
  <c r="E36" i="25"/>
  <c r="F36" i="25"/>
  <c r="I9" i="25"/>
  <c r="D17" i="25"/>
  <c r="E29" i="25"/>
  <c r="F29" i="25"/>
  <c r="E35" i="25"/>
  <c r="F35" i="25"/>
  <c r="E43" i="25"/>
  <c r="F43" i="25"/>
  <c r="N43" i="25"/>
  <c r="P16" i="25"/>
  <c r="E46" i="25"/>
  <c r="F46" i="25"/>
  <c r="N46" i="25"/>
  <c r="P8" i="25"/>
  <c r="P11" i="25"/>
  <c r="E12" i="25"/>
  <c r="F12" i="25"/>
  <c r="E28" i="25"/>
  <c r="F28" i="25"/>
  <c r="E34" i="25"/>
  <c r="F34" i="25"/>
  <c r="E19" i="25"/>
  <c r="F19" i="25"/>
  <c r="E27" i="25"/>
  <c r="F27" i="25"/>
  <c r="E42" i="25"/>
  <c r="F42" i="25"/>
  <c r="N42" i="25"/>
  <c r="P9" i="25"/>
  <c r="E49" i="25"/>
  <c r="F49" i="25"/>
  <c r="N49" i="25"/>
  <c r="E10" i="25"/>
  <c r="F10" i="25"/>
  <c r="E17" i="25"/>
  <c r="E18" i="25"/>
  <c r="E20" i="25"/>
  <c r="F20" i="25"/>
  <c r="E26" i="25"/>
  <c r="F26" i="25"/>
  <c r="E33" i="25"/>
  <c r="F33" i="25"/>
  <c r="P40" i="25"/>
  <c r="P76" i="25"/>
  <c r="N86" i="25"/>
  <c r="A118" i="22"/>
  <c r="P34" i="25"/>
  <c r="P30" i="25"/>
  <c r="P32" i="25"/>
  <c r="P27" i="25"/>
  <c r="P28" i="25"/>
  <c r="P23" i="25"/>
  <c r="P22" i="25"/>
  <c r="P26" i="25"/>
  <c r="N12" i="25"/>
  <c r="A82" i="22"/>
  <c r="P36" i="25"/>
  <c r="P20" i="25"/>
  <c r="P21" i="25"/>
  <c r="P17" i="25"/>
  <c r="D18" i="25"/>
  <c r="F18" i="25"/>
  <c r="F17" i="25"/>
  <c r="N14" i="25"/>
  <c r="A84" i="22"/>
  <c r="P12" i="25"/>
  <c r="P10" i="25"/>
  <c r="P13" i="25"/>
  <c r="F13" i="24"/>
  <c r="D10" i="24"/>
  <c r="E10" i="24"/>
  <c r="F10" i="24"/>
  <c r="G10" i="24"/>
  <c r="D8" i="24"/>
  <c r="E8" i="24"/>
  <c r="F8" i="24"/>
  <c r="G8" i="24"/>
  <c r="E26" i="24"/>
  <c r="F26" i="24"/>
  <c r="G26" i="24"/>
  <c r="D24" i="24"/>
  <c r="E24" i="24"/>
  <c r="F24" i="24"/>
  <c r="G24" i="24"/>
  <c r="E42" i="24"/>
  <c r="F42" i="24"/>
  <c r="P24" i="25"/>
  <c r="N88" i="25"/>
  <c r="A120" i="22"/>
  <c r="G42" i="24"/>
  <c r="D40" i="24"/>
  <c r="E40" i="24"/>
  <c r="F40" i="24"/>
  <c r="G40" i="24"/>
  <c r="I45" i="24"/>
  <c r="E64" i="24"/>
  <c r="F64" i="24"/>
  <c r="G64" i="24"/>
  <c r="D62" i="24"/>
  <c r="E62" i="24"/>
  <c r="F62" i="24"/>
  <c r="G62" i="24"/>
  <c r="H13" i="24"/>
  <c r="I13" i="24"/>
  <c r="B13" i="24"/>
  <c r="C13" i="24"/>
  <c r="D13" i="24"/>
  <c r="E13" i="24"/>
  <c r="G13" i="24"/>
  <c r="C29" i="24"/>
  <c r="D29" i="24"/>
  <c r="E29" i="24"/>
  <c r="F29" i="24"/>
  <c r="G29" i="24"/>
  <c r="H29" i="24"/>
  <c r="I29" i="24"/>
  <c r="G45" i="24"/>
  <c r="C45" i="24"/>
  <c r="D45" i="24"/>
  <c r="E45" i="24"/>
  <c r="F45" i="24"/>
  <c r="H45" i="24"/>
  <c r="I67" i="24"/>
  <c r="C67" i="24"/>
  <c r="D67" i="24"/>
  <c r="E67" i="24"/>
  <c r="F67" i="24"/>
  <c r="G67" i="24"/>
  <c r="H67" i="24"/>
  <c r="AF48" i="6"/>
  <c r="AF47" i="6"/>
  <c r="A39" i="22"/>
  <c r="C17" i="4"/>
  <c r="B17" i="4"/>
  <c r="A26" i="22"/>
  <c r="H17" i="4"/>
  <c r="H13" i="4"/>
  <c r="D17" i="4"/>
  <c r="A17" i="4"/>
  <c r="A13" i="4"/>
  <c r="A13" i="22"/>
  <c r="A130" i="22"/>
  <c r="A17" i="22"/>
  <c r="A132" i="22"/>
  <c r="E17" i="4"/>
  <c r="L17" i="4"/>
  <c r="B13" i="22"/>
  <c r="B17" i="22"/>
  <c r="C15" i="22"/>
  <c r="C8" i="22"/>
  <c r="A7" i="22"/>
  <c r="A66" i="22"/>
  <c r="A65" i="22"/>
  <c r="A61" i="4"/>
  <c r="A64" i="22"/>
  <c r="A60" i="4"/>
  <c r="A63" i="22"/>
  <c r="A59" i="4"/>
  <c r="A62" i="22"/>
  <c r="A57" i="4"/>
  <c r="A60" i="22"/>
  <c r="A56" i="4"/>
  <c r="A59" i="22"/>
  <c r="A55" i="4"/>
  <c r="A58" i="22"/>
  <c r="A54" i="4"/>
  <c r="A57" i="22"/>
  <c r="A53" i="4"/>
  <c r="A56" i="22"/>
  <c r="A52" i="4"/>
  <c r="A55" i="22"/>
  <c r="A50" i="4"/>
  <c r="A53" i="22"/>
  <c r="A52" i="22"/>
  <c r="A51" i="22"/>
  <c r="A47" i="4"/>
  <c r="A50" i="22"/>
  <c r="A51" i="4"/>
  <c r="A54" i="22"/>
  <c r="A46" i="4"/>
  <c r="A49" i="22"/>
  <c r="A44" i="4"/>
  <c r="A47" i="22"/>
  <c r="A43" i="4"/>
  <c r="A46" i="22"/>
  <c r="A42" i="4"/>
  <c r="A45" i="22"/>
  <c r="A41" i="4"/>
  <c r="A44" i="22"/>
  <c r="A40" i="4"/>
  <c r="A43" i="22"/>
  <c r="A39" i="4"/>
  <c r="A42" i="22"/>
  <c r="A38" i="4"/>
  <c r="A41" i="22"/>
  <c r="A34" i="4"/>
  <c r="A35" i="22"/>
  <c r="A33" i="4"/>
  <c r="A34" i="22"/>
  <c r="A32" i="4"/>
  <c r="A33" i="22"/>
  <c r="A31" i="4"/>
  <c r="A32" i="22"/>
  <c r="A30" i="4"/>
  <c r="A31" i="22"/>
  <c r="A28" i="4"/>
  <c r="A29" i="22"/>
  <c r="A26" i="4"/>
  <c r="A27" i="22"/>
  <c r="A23" i="4"/>
  <c r="A23" i="22"/>
  <c r="A22" i="4"/>
  <c r="A22" i="22"/>
  <c r="A21" i="4"/>
  <c r="A21" i="22"/>
  <c r="A20" i="4"/>
  <c r="A20" i="22"/>
  <c r="A19" i="4"/>
  <c r="A19" i="22"/>
  <c r="A16" i="4"/>
  <c r="A16" i="22"/>
  <c r="A15" i="4"/>
  <c r="A15" i="22"/>
  <c r="A12" i="4"/>
  <c r="A11" i="4"/>
  <c r="A9" i="4"/>
  <c r="B4" i="6"/>
  <c r="M158" i="22"/>
  <c r="K158" i="22"/>
  <c r="I158" i="22"/>
  <c r="G158" i="22"/>
  <c r="F158" i="22"/>
  <c r="E158" i="22"/>
  <c r="M133" i="22"/>
  <c r="K133" i="22"/>
  <c r="I133" i="22"/>
  <c r="G133" i="22"/>
  <c r="F133" i="22"/>
  <c r="E133" i="22"/>
  <c r="A12" i="22"/>
  <c r="A131" i="22"/>
  <c r="A9" i="22"/>
  <c r="A129" i="22"/>
  <c r="A11" i="22"/>
  <c r="B6" i="6"/>
  <c r="B8" i="12"/>
  <c r="C9" i="22"/>
  <c r="M160" i="22"/>
  <c r="E160" i="22"/>
  <c r="I160" i="22"/>
  <c r="F160" i="22"/>
  <c r="K160" i="22"/>
  <c r="G160" i="22"/>
  <c r="B72" i="6"/>
  <c r="C17" i="22"/>
  <c r="C13" i="22"/>
  <c r="C11" i="2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C16" i="22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46" i="20"/>
  <c r="AC47" i="20"/>
  <c r="AC48" i="20"/>
  <c r="AC49" i="20"/>
  <c r="AC50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B106" i="6"/>
  <c r="B97" i="6"/>
  <c r="B96" i="6"/>
  <c r="B95" i="6"/>
  <c r="B94" i="6"/>
  <c r="B46" i="6"/>
  <c r="B78" i="6"/>
  <c r="AG110" i="6"/>
  <c r="G110" i="6"/>
  <c r="B110" i="6"/>
  <c r="B111" i="6"/>
  <c r="AG111" i="6"/>
  <c r="G111" i="6"/>
  <c r="B109" i="6"/>
  <c r="AG109" i="6"/>
  <c r="G109" i="6"/>
  <c r="B108" i="6"/>
  <c r="AG107" i="6"/>
  <c r="G107" i="6"/>
  <c r="B107" i="6"/>
  <c r="AG106" i="6"/>
  <c r="G106" i="6"/>
  <c r="D50" i="4"/>
  <c r="E50" i="4"/>
  <c r="H50" i="4"/>
  <c r="K50" i="4"/>
  <c r="D56" i="4"/>
  <c r="E56" i="4"/>
  <c r="H56" i="4"/>
  <c r="K56" i="4"/>
  <c r="D55" i="4"/>
  <c r="E55" i="4"/>
  <c r="H55" i="4"/>
  <c r="K55" i="4"/>
  <c r="B8" i="4"/>
  <c r="B11" i="4"/>
  <c r="AG63" i="6"/>
  <c r="D38" i="4"/>
  <c r="E38" i="4"/>
  <c r="H38" i="4"/>
  <c r="G63" i="6"/>
  <c r="B63" i="6"/>
  <c r="B62" i="6"/>
  <c r="AG62" i="6"/>
  <c r="G62" i="6"/>
  <c r="G92" i="6"/>
  <c r="B92" i="6"/>
  <c r="C20" i="4"/>
  <c r="C21" i="4"/>
  <c r="B20" i="4"/>
  <c r="B21" i="4"/>
  <c r="H21" i="4"/>
  <c r="K21" i="4"/>
  <c r="G31" i="6"/>
  <c r="AG39" i="6"/>
  <c r="G39" i="6"/>
  <c r="B39" i="6"/>
  <c r="AG37" i="6"/>
  <c r="G37" i="6"/>
  <c r="B37" i="6"/>
  <c r="AG40" i="6"/>
  <c r="AG38" i="6"/>
  <c r="AG73" i="6"/>
  <c r="D41" i="4"/>
  <c r="E41" i="4"/>
  <c r="H41" i="4"/>
  <c r="K41" i="4"/>
  <c r="G73" i="6"/>
  <c r="B73" i="6"/>
  <c r="AG72" i="6"/>
  <c r="G72" i="6"/>
  <c r="G40" i="6"/>
  <c r="B40" i="6"/>
  <c r="B41" i="6"/>
  <c r="K19" i="4"/>
  <c r="B15" i="4"/>
  <c r="D15" i="4"/>
  <c r="H19" i="4"/>
  <c r="G41" i="6"/>
  <c r="AG41" i="6"/>
  <c r="AG53" i="6"/>
  <c r="D32" i="4"/>
  <c r="E32" i="4"/>
  <c r="H32" i="4"/>
  <c r="K32" i="4"/>
  <c r="G53" i="6"/>
  <c r="B53" i="6"/>
  <c r="AG131" i="6"/>
  <c r="D63" i="4"/>
  <c r="E63" i="4"/>
  <c r="H63" i="4"/>
  <c r="K63" i="4"/>
  <c r="G131" i="6"/>
  <c r="B131" i="6"/>
  <c r="AG130" i="6"/>
  <c r="G130" i="6"/>
  <c r="B130" i="6"/>
  <c r="AG129" i="6"/>
  <c r="G129" i="6"/>
  <c r="B129" i="6"/>
  <c r="AG128" i="6"/>
  <c r="G128" i="6"/>
  <c r="B128" i="6"/>
  <c r="B127" i="6"/>
  <c r="B126" i="6"/>
  <c r="AG127" i="6"/>
  <c r="G127" i="6"/>
  <c r="AG126" i="6"/>
  <c r="G126" i="6"/>
  <c r="AG125" i="6"/>
  <c r="G125" i="6"/>
  <c r="AG123" i="6"/>
  <c r="D62" i="4"/>
  <c r="E62" i="4"/>
  <c r="H62" i="4"/>
  <c r="K62" i="4"/>
  <c r="G123" i="6"/>
  <c r="B123" i="6"/>
  <c r="AG124" i="6"/>
  <c r="G124" i="6"/>
  <c r="B122" i="6"/>
  <c r="AG122" i="6"/>
  <c r="G122" i="6"/>
  <c r="AG120" i="6"/>
  <c r="D61" i="4"/>
  <c r="E61" i="4"/>
  <c r="H61" i="4"/>
  <c r="K61" i="4"/>
  <c r="G120" i="6"/>
  <c r="B120" i="6"/>
  <c r="AG121" i="6"/>
  <c r="G121" i="6"/>
  <c r="B121" i="6"/>
  <c r="B119" i="6"/>
  <c r="AG119" i="6"/>
  <c r="G119" i="6"/>
  <c r="D60" i="4"/>
  <c r="E60" i="4"/>
  <c r="H60" i="4"/>
  <c r="K60" i="4"/>
  <c r="B118" i="6"/>
  <c r="B117" i="6"/>
  <c r="B116" i="6"/>
  <c r="AG118" i="6"/>
  <c r="G118" i="6"/>
  <c r="AG117" i="6"/>
  <c r="G117" i="6"/>
  <c r="AG116" i="6"/>
  <c r="G116" i="6"/>
  <c r="AG115" i="6"/>
  <c r="D59" i="4"/>
  <c r="E59" i="4"/>
  <c r="H59" i="4"/>
  <c r="K59" i="4"/>
  <c r="G115" i="6"/>
  <c r="B115" i="6"/>
  <c r="AG114" i="6"/>
  <c r="G114" i="6"/>
  <c r="B114" i="6"/>
  <c r="B113" i="6"/>
  <c r="AG113" i="6"/>
  <c r="G113" i="6"/>
  <c r="K52" i="4"/>
  <c r="AG104" i="6"/>
  <c r="D52" i="4"/>
  <c r="E52" i="4"/>
  <c r="H52" i="4"/>
  <c r="G104" i="6"/>
  <c r="B104" i="6"/>
  <c r="AG103" i="6"/>
  <c r="G103" i="6"/>
  <c r="B103" i="6"/>
  <c r="AG102" i="6"/>
  <c r="G102" i="6"/>
  <c r="B102" i="6"/>
  <c r="AG105" i="6"/>
  <c r="G105" i="6"/>
  <c r="B105" i="6"/>
  <c r="AG101" i="6"/>
  <c r="G101" i="6"/>
  <c r="B101" i="6"/>
  <c r="AG100" i="6"/>
  <c r="G100" i="6"/>
  <c r="B100" i="6"/>
  <c r="B99" i="6"/>
  <c r="AG99" i="6"/>
  <c r="G99" i="6"/>
  <c r="AG90" i="6"/>
  <c r="G90" i="6"/>
  <c r="B90" i="6"/>
  <c r="AG91" i="6"/>
  <c r="G91" i="6"/>
  <c r="B91" i="6"/>
  <c r="B89" i="6"/>
  <c r="AG89" i="6"/>
  <c r="G89" i="6"/>
  <c r="D48" i="4"/>
  <c r="E48" i="4"/>
  <c r="H48" i="4"/>
  <c r="K48" i="4"/>
  <c r="B87" i="6"/>
  <c r="B86" i="6"/>
  <c r="AG87" i="6"/>
  <c r="G87" i="6"/>
  <c r="AG88" i="6"/>
  <c r="G88" i="6"/>
  <c r="AG86" i="6"/>
  <c r="G86" i="6"/>
  <c r="AG85" i="6"/>
  <c r="D47" i="4"/>
  <c r="E47" i="4"/>
  <c r="H47" i="4"/>
  <c r="K47" i="4"/>
  <c r="G85" i="6"/>
  <c r="B85" i="6"/>
  <c r="B84" i="6"/>
  <c r="AG84" i="6"/>
  <c r="G84" i="6"/>
  <c r="D53" i="4"/>
  <c r="E53" i="4"/>
  <c r="H53" i="4"/>
  <c r="K53" i="4"/>
  <c r="AG97" i="6"/>
  <c r="G97" i="6"/>
  <c r="AG96" i="6"/>
  <c r="G96" i="6"/>
  <c r="AG95" i="6"/>
  <c r="G95" i="6"/>
  <c r="AG94" i="6"/>
  <c r="G94" i="6"/>
  <c r="AG81" i="6"/>
  <c r="D44" i="4"/>
  <c r="E44" i="4"/>
  <c r="H44" i="4"/>
  <c r="K44" i="4"/>
  <c r="G81" i="6"/>
  <c r="B81" i="6"/>
  <c r="B80" i="6"/>
  <c r="G80" i="6"/>
  <c r="AG80" i="6"/>
  <c r="AG82" i="6"/>
  <c r="G82" i="6"/>
  <c r="B82" i="6"/>
  <c r="B79" i="6"/>
  <c r="AG79" i="6"/>
  <c r="G79" i="6"/>
  <c r="D43" i="4"/>
  <c r="E43" i="4"/>
  <c r="H43" i="4"/>
  <c r="K43" i="4"/>
  <c r="AG78" i="6"/>
  <c r="G78" i="6"/>
  <c r="AG75" i="6"/>
  <c r="D42" i="4"/>
  <c r="E42" i="4"/>
  <c r="H42" i="4"/>
  <c r="K42" i="4"/>
  <c r="G75" i="6"/>
  <c r="B75" i="6"/>
  <c r="AG76" i="6"/>
  <c r="G76" i="6"/>
  <c r="B76" i="6"/>
  <c r="B77" i="6"/>
  <c r="G77" i="6"/>
  <c r="AG77" i="6"/>
  <c r="G58" i="6"/>
  <c r="D34" i="4"/>
  <c r="E34" i="4"/>
  <c r="H34" i="4"/>
  <c r="K34" i="4"/>
  <c r="G57" i="6"/>
  <c r="G56" i="6"/>
  <c r="B58" i="6"/>
  <c r="B57" i="6"/>
  <c r="B56" i="6"/>
  <c r="AG58" i="6"/>
  <c r="AG57" i="6"/>
  <c r="AG56" i="6"/>
  <c r="B55" i="6"/>
  <c r="AG55" i="6"/>
  <c r="G55" i="6"/>
  <c r="AG51" i="6"/>
  <c r="AG50" i="6"/>
  <c r="AG49" i="6"/>
  <c r="D40" i="4"/>
  <c r="E40" i="4"/>
  <c r="H40" i="4"/>
  <c r="K40" i="4"/>
  <c r="B74" i="6"/>
  <c r="AG74" i="6"/>
  <c r="G74" i="6"/>
  <c r="AG71" i="6"/>
  <c r="G71" i="6"/>
  <c r="B71" i="6"/>
  <c r="B70" i="6"/>
  <c r="AG70" i="6"/>
  <c r="G70" i="6"/>
  <c r="AG67" i="6"/>
  <c r="G67" i="6"/>
  <c r="B67" i="6"/>
  <c r="AG68" i="6"/>
  <c r="G68" i="6"/>
  <c r="B68" i="6"/>
  <c r="AG69" i="6"/>
  <c r="G69" i="6"/>
  <c r="B69" i="6"/>
  <c r="B66" i="6"/>
  <c r="AG66" i="6"/>
  <c r="G66" i="6"/>
  <c r="AG65" i="6"/>
  <c r="G65" i="6"/>
  <c r="D39" i="4"/>
  <c r="E39" i="4"/>
  <c r="H39" i="4"/>
  <c r="K39" i="4"/>
  <c r="B65" i="6"/>
  <c r="B64" i="6"/>
  <c r="G51" i="6"/>
  <c r="G50" i="6"/>
  <c r="G49" i="6"/>
  <c r="L117" i="13"/>
  <c r="K117" i="13"/>
  <c r="J117" i="13"/>
  <c r="E117" i="13"/>
  <c r="E97" i="13"/>
  <c r="E76" i="13"/>
  <c r="E63" i="13"/>
  <c r="E123" i="13"/>
  <c r="D117" i="13"/>
  <c r="D97" i="13"/>
  <c r="D76" i="13"/>
  <c r="D63" i="13"/>
  <c r="D123" i="13"/>
  <c r="C117" i="13"/>
  <c r="C97" i="13"/>
  <c r="L76" i="13"/>
  <c r="K76" i="13"/>
  <c r="J76" i="13"/>
  <c r="C76" i="13"/>
  <c r="L63" i="13"/>
  <c r="J63" i="13"/>
  <c r="E3" i="13"/>
  <c r="D3" i="13"/>
  <c r="C63" i="13"/>
  <c r="C123" i="13"/>
  <c r="D20" i="13"/>
  <c r="C20" i="13"/>
  <c r="F123" i="13"/>
  <c r="C3" i="13"/>
  <c r="B48" i="6"/>
  <c r="B50" i="6"/>
  <c r="B49" i="6"/>
  <c r="AG48" i="6"/>
  <c r="G48" i="6"/>
  <c r="B61" i="6"/>
  <c r="B54" i="6"/>
  <c r="B52" i="6"/>
  <c r="K28" i="4"/>
  <c r="H28" i="4"/>
  <c r="D28" i="4"/>
  <c r="E28" i="4"/>
  <c r="AG46" i="6"/>
  <c r="G46" i="6"/>
  <c r="B51" i="6"/>
  <c r="B47" i="6"/>
  <c r="K22" i="4"/>
  <c r="K20" i="4"/>
  <c r="B20" i="22"/>
  <c r="K23" i="4"/>
  <c r="B23" i="22"/>
  <c r="B24" i="6"/>
  <c r="B23" i="6"/>
  <c r="AG47" i="6"/>
  <c r="G47" i="6"/>
  <c r="B45" i="6"/>
  <c r="AG36" i="6"/>
  <c r="G36" i="6"/>
  <c r="B36" i="6"/>
  <c r="AG31" i="6"/>
  <c r="AG23" i="6"/>
  <c r="G23" i="6"/>
  <c r="AG17" i="6"/>
  <c r="G22" i="6"/>
  <c r="B22" i="6"/>
  <c r="AG21" i="6"/>
  <c r="G21" i="6"/>
  <c r="B21" i="6"/>
  <c r="AG20" i="6"/>
  <c r="G20" i="6"/>
  <c r="B20" i="6"/>
  <c r="AG19" i="6"/>
  <c r="G19" i="6"/>
  <c r="B19" i="6"/>
  <c r="G17" i="6"/>
  <c r="B17" i="6"/>
  <c r="B18" i="6"/>
  <c r="AG18" i="6"/>
  <c r="G18" i="6"/>
  <c r="B38" i="6"/>
  <c r="B35" i="6"/>
  <c r="B34" i="6"/>
  <c r="B33" i="6"/>
  <c r="B32" i="6"/>
  <c r="B31" i="6"/>
  <c r="B30" i="6"/>
  <c r="AG29" i="6"/>
  <c r="G29" i="6"/>
  <c r="AG28" i="6"/>
  <c r="G28" i="6"/>
  <c r="AG27" i="6"/>
  <c r="G27" i="6"/>
  <c r="AG26" i="6"/>
  <c r="G26" i="6"/>
  <c r="AG25" i="6"/>
  <c r="G25" i="6"/>
  <c r="B25" i="6"/>
  <c r="B28" i="6"/>
  <c r="B27" i="6"/>
  <c r="B29" i="6"/>
  <c r="B26" i="6"/>
  <c r="K16" i="4"/>
  <c r="H16" i="4"/>
  <c r="B16" i="6"/>
  <c r="B13" i="6"/>
  <c r="B12" i="6"/>
  <c r="B14" i="6"/>
  <c r="B11" i="6"/>
  <c r="AG6" i="6"/>
  <c r="AG8" i="6"/>
  <c r="AG7" i="6"/>
  <c r="B15" i="6"/>
  <c r="B10" i="6"/>
  <c r="B9" i="6"/>
  <c r="B8" i="6"/>
  <c r="G6" i="6"/>
  <c r="B7" i="6"/>
  <c r="H22" i="4"/>
  <c r="B5" i="6"/>
  <c r="K15" i="4"/>
  <c r="H15" i="4"/>
  <c r="C15" i="4"/>
  <c r="H11" i="4"/>
  <c r="K11" i="4"/>
  <c r="J15" i="25"/>
  <c r="AG64" i="6"/>
  <c r="G64" i="6"/>
  <c r="AG54" i="6"/>
  <c r="G54" i="6"/>
  <c r="AG52" i="6"/>
  <c r="G52" i="6"/>
  <c r="G38" i="6"/>
  <c r="AG35" i="6"/>
  <c r="G35" i="6"/>
  <c r="AG34" i="6"/>
  <c r="G34" i="6"/>
  <c r="AG33" i="6"/>
  <c r="G33" i="6"/>
  <c r="AG32" i="6"/>
  <c r="G32" i="6"/>
  <c r="AJ30" i="6"/>
  <c r="AG30" i="6"/>
  <c r="G30" i="6"/>
  <c r="AG24" i="6"/>
  <c r="G24" i="6"/>
  <c r="G10" i="6"/>
  <c r="G9" i="6"/>
  <c r="G8" i="6"/>
  <c r="G7" i="6"/>
  <c r="D9" i="4"/>
  <c r="E9" i="4"/>
  <c r="H9" i="4"/>
  <c r="B9" i="22"/>
  <c r="C8" i="4"/>
  <c r="H8" i="4"/>
  <c r="H12" i="4"/>
  <c r="B12" i="22"/>
  <c r="H20" i="4"/>
  <c r="D23" i="4"/>
  <c r="H23" i="4"/>
  <c r="D30" i="4"/>
  <c r="E30" i="4"/>
  <c r="H30" i="4"/>
  <c r="K30" i="4"/>
  <c r="D31" i="4"/>
  <c r="E31" i="4"/>
  <c r="H31" i="4"/>
  <c r="K31" i="4"/>
  <c r="D33" i="4"/>
  <c r="E33" i="4"/>
  <c r="H33" i="4"/>
  <c r="K33" i="4"/>
  <c r="C23" i="4"/>
  <c r="B22" i="22"/>
  <c r="J38" i="25"/>
  <c r="C41" i="6"/>
  <c r="C75" i="6"/>
  <c r="B45" i="22"/>
  <c r="C107" i="6"/>
  <c r="B56" i="22"/>
  <c r="C85" i="6"/>
  <c r="B50" i="22"/>
  <c r="C101" i="6"/>
  <c r="B55" i="22"/>
  <c r="B21" i="22"/>
  <c r="J34" i="25"/>
  <c r="C111" i="6"/>
  <c r="B59" i="22"/>
  <c r="B16" i="22"/>
  <c r="J25" i="25"/>
  <c r="J24" i="25"/>
  <c r="N24" i="25"/>
  <c r="A94" i="22"/>
  <c r="C65" i="6"/>
  <c r="B42" i="22"/>
  <c r="C113" i="6"/>
  <c r="B62" i="22"/>
  <c r="C119" i="6"/>
  <c r="B64" i="22"/>
  <c r="C62" i="6"/>
  <c r="B41" i="22"/>
  <c r="J16" i="25"/>
  <c r="N15" i="25"/>
  <c r="A85" i="22"/>
  <c r="C68" i="6"/>
  <c r="B43" i="22"/>
  <c r="C72" i="6"/>
  <c r="B44" i="22"/>
  <c r="B13" i="4"/>
  <c r="D13" i="4"/>
  <c r="B16" i="4"/>
  <c r="D16" i="4"/>
  <c r="C81" i="6"/>
  <c r="B47" i="22"/>
  <c r="C88" i="6"/>
  <c r="B51" i="22"/>
  <c r="C123" i="6"/>
  <c r="B65" i="22"/>
  <c r="C125" i="6"/>
  <c r="B66" i="22"/>
  <c r="B19" i="22"/>
  <c r="J30" i="25"/>
  <c r="C97" i="6"/>
  <c r="B53" i="22"/>
  <c r="B8" i="22"/>
  <c r="J8" i="25"/>
  <c r="C110" i="6"/>
  <c r="B58" i="22"/>
  <c r="C11" i="4"/>
  <c r="C10" i="4"/>
  <c r="E10" i="4"/>
  <c r="L10" i="4"/>
  <c r="B15" i="22"/>
  <c r="J19" i="25"/>
  <c r="C78" i="6"/>
  <c r="B46" i="22"/>
  <c r="C118" i="6"/>
  <c r="B63" i="22"/>
  <c r="C91" i="6"/>
  <c r="B52" i="22"/>
  <c r="B11" i="22"/>
  <c r="C6" i="6"/>
  <c r="C47" i="6"/>
  <c r="B31" i="22"/>
  <c r="C54" i="6"/>
  <c r="B34" i="22"/>
  <c r="C48" i="6"/>
  <c r="B29" i="22"/>
  <c r="C56" i="6"/>
  <c r="B35" i="22"/>
  <c r="C51" i="6"/>
  <c r="B32" i="22"/>
  <c r="C53" i="6"/>
  <c r="B33" i="22"/>
  <c r="L50" i="4"/>
  <c r="D95" i="6"/>
  <c r="H95" i="6"/>
  <c r="C32" i="6"/>
  <c r="C33" i="6"/>
  <c r="C31" i="6"/>
  <c r="C30" i="6"/>
  <c r="C117" i="6"/>
  <c r="L56" i="4"/>
  <c r="D111" i="6"/>
  <c r="H111" i="6"/>
  <c r="C115" i="6"/>
  <c r="C126" i="6"/>
  <c r="C130" i="6"/>
  <c r="C116" i="6"/>
  <c r="L41" i="4"/>
  <c r="D72" i="6"/>
  <c r="H72" i="6"/>
  <c r="C71" i="6"/>
  <c r="C82" i="6"/>
  <c r="C114" i="6"/>
  <c r="D21" i="4"/>
  <c r="E21" i="4"/>
  <c r="L21" i="4"/>
  <c r="D36" i="6"/>
  <c r="H36" i="6"/>
  <c r="B22" i="4"/>
  <c r="D22" i="4"/>
  <c r="E22" i="4"/>
  <c r="L22" i="4"/>
  <c r="D41" i="6"/>
  <c r="C84" i="6"/>
  <c r="D91" i="6"/>
  <c r="H91" i="6"/>
  <c r="D20" i="4"/>
  <c r="E20" i="4"/>
  <c r="L20" i="4"/>
  <c r="C38" i="6"/>
  <c r="C28" i="6"/>
  <c r="L9" i="4"/>
  <c r="C26" i="6"/>
  <c r="L63" i="4"/>
  <c r="D130" i="6"/>
  <c r="H130" i="6"/>
  <c r="C24" i="6"/>
  <c r="C128" i="6"/>
  <c r="L53" i="4"/>
  <c r="D107" i="6"/>
  <c r="H107" i="6"/>
  <c r="C29" i="6"/>
  <c r="C63" i="6"/>
  <c r="C55" i="6"/>
  <c r="C58" i="6"/>
  <c r="L47" i="4"/>
  <c r="D84" i="6"/>
  <c r="H84" i="6"/>
  <c r="L31" i="4"/>
  <c r="D50" i="6"/>
  <c r="H50" i="6"/>
  <c r="C25" i="6"/>
  <c r="C64" i="6"/>
  <c r="L59" i="4"/>
  <c r="D114" i="6"/>
  <c r="H114" i="6"/>
  <c r="L42" i="4"/>
  <c r="D77" i="6"/>
  <c r="H77" i="6"/>
  <c r="C80" i="6"/>
  <c r="C50" i="6"/>
  <c r="C21" i="6"/>
  <c r="D8" i="4"/>
  <c r="E8" i="4"/>
  <c r="L8" i="4"/>
  <c r="L39" i="4"/>
  <c r="D64" i="6"/>
  <c r="H64" i="6"/>
  <c r="L34" i="4"/>
  <c r="D57" i="6"/>
  <c r="H57" i="6"/>
  <c r="C76" i="6"/>
  <c r="L48" i="4"/>
  <c r="D87" i="6"/>
  <c r="H87" i="6"/>
  <c r="C124" i="6"/>
  <c r="C77" i="6"/>
  <c r="L60" i="4"/>
  <c r="D116" i="6"/>
  <c r="H116" i="6"/>
  <c r="C122" i="6"/>
  <c r="C27" i="6"/>
  <c r="C49" i="6"/>
  <c r="C46" i="6"/>
  <c r="C74" i="6"/>
  <c r="C57" i="6"/>
  <c r="L61" i="4"/>
  <c r="D119" i="6"/>
  <c r="H119" i="6"/>
  <c r="C129" i="6"/>
  <c r="C131" i="6"/>
  <c r="C104" i="6"/>
  <c r="L43" i="4"/>
  <c r="D78" i="6"/>
  <c r="H78" i="6"/>
  <c r="L44" i="4"/>
  <c r="D81" i="6"/>
  <c r="H81" i="6"/>
  <c r="C100" i="6"/>
  <c r="C105" i="6"/>
  <c r="C103" i="6"/>
  <c r="L62" i="4"/>
  <c r="D124" i="6"/>
  <c r="H124" i="6"/>
  <c r="L38" i="4"/>
  <c r="D62" i="6"/>
  <c r="H62" i="6"/>
  <c r="C102" i="6"/>
  <c r="L52" i="4"/>
  <c r="D99" i="6"/>
  <c r="H99" i="6"/>
  <c r="C35" i="6"/>
  <c r="C34" i="6"/>
  <c r="E23" i="4"/>
  <c r="L23" i="4"/>
  <c r="C99" i="6"/>
  <c r="C39" i="6"/>
  <c r="C66" i="6"/>
  <c r="C67" i="6"/>
  <c r="L55" i="4"/>
  <c r="D109" i="6"/>
  <c r="H109" i="6"/>
  <c r="L30" i="4"/>
  <c r="D48" i="6"/>
  <c r="H48" i="6"/>
  <c r="L33" i="4"/>
  <c r="D54" i="6"/>
  <c r="H54" i="6"/>
  <c r="L40" i="4"/>
  <c r="D69" i="6"/>
  <c r="H69" i="6"/>
  <c r="C86" i="6"/>
  <c r="C127" i="6"/>
  <c r="L32" i="4"/>
  <c r="D52" i="6"/>
  <c r="H52" i="6"/>
  <c r="C37" i="6"/>
  <c r="C36" i="6"/>
  <c r="C52" i="6"/>
  <c r="C87" i="6"/>
  <c r="D11" i="4"/>
  <c r="D12" i="4"/>
  <c r="E12" i="4"/>
  <c r="L12" i="4"/>
  <c r="D10" i="6"/>
  <c r="H10" i="6"/>
  <c r="E15" i="4"/>
  <c r="L15" i="4"/>
  <c r="C90" i="6"/>
  <c r="C120" i="6"/>
  <c r="C20" i="6"/>
  <c r="C7" i="6"/>
  <c r="C23" i="6"/>
  <c r="C22" i="6"/>
  <c r="C79" i="6"/>
  <c r="B19" i="4"/>
  <c r="D19" i="4"/>
  <c r="E19" i="4"/>
  <c r="L19" i="4"/>
  <c r="C73" i="6"/>
  <c r="L28" i="4"/>
  <c r="C9" i="6"/>
  <c r="C18" i="6"/>
  <c r="C19" i="6"/>
  <c r="C69" i="6"/>
  <c r="C70" i="6"/>
  <c r="C106" i="6"/>
  <c r="C121" i="6"/>
  <c r="C17" i="6"/>
  <c r="C8" i="6"/>
  <c r="C10" i="6"/>
  <c r="C89" i="6"/>
  <c r="C94" i="6"/>
  <c r="C95" i="6"/>
  <c r="C92" i="6"/>
  <c r="C40" i="6"/>
  <c r="C109" i="6"/>
  <c r="C96" i="6"/>
  <c r="E11" i="4"/>
  <c r="L11" i="4"/>
  <c r="D7" i="6"/>
  <c r="H7" i="6"/>
  <c r="J9" i="25"/>
  <c r="N8" i="25"/>
  <c r="A78" i="22"/>
  <c r="J35" i="25"/>
  <c r="N34" i="25"/>
  <c r="A104" i="22"/>
  <c r="J31" i="25"/>
  <c r="N30" i="25"/>
  <c r="A100" i="22"/>
  <c r="J22" i="25"/>
  <c r="N22" i="25"/>
  <c r="A92" i="22"/>
  <c r="J20" i="25"/>
  <c r="N19" i="25"/>
  <c r="A89" i="22"/>
  <c r="C13" i="4"/>
  <c r="E13" i="4"/>
  <c r="L13" i="4"/>
  <c r="C16" i="4"/>
  <c r="E16" i="4"/>
  <c r="L16" i="4"/>
  <c r="D21" i="6"/>
  <c r="H21" i="6"/>
  <c r="J17" i="25"/>
  <c r="N16" i="25"/>
  <c r="A86" i="22"/>
  <c r="J39" i="25"/>
  <c r="N38" i="25"/>
  <c r="A108" i="22"/>
  <c r="J26" i="25"/>
  <c r="N25" i="25"/>
  <c r="A95" i="22"/>
  <c r="D94" i="6"/>
  <c r="H94" i="6"/>
  <c r="D96" i="6"/>
  <c r="H96" i="6"/>
  <c r="D97" i="6"/>
  <c r="H97" i="6"/>
  <c r="C19" i="22"/>
  <c r="D120" i="6"/>
  <c r="H120" i="6"/>
  <c r="D47" i="6"/>
  <c r="H47" i="6"/>
  <c r="D129" i="6"/>
  <c r="H129" i="6"/>
  <c r="D126" i="6"/>
  <c r="H126" i="6"/>
  <c r="D131" i="6"/>
  <c r="H131" i="6"/>
  <c r="D127" i="6"/>
  <c r="H127" i="6"/>
  <c r="D53" i="6"/>
  <c r="H53" i="6"/>
  <c r="D75" i="6"/>
  <c r="H75" i="6"/>
  <c r="D32" i="6"/>
  <c r="H32" i="6"/>
  <c r="D74" i="6"/>
  <c r="H74" i="6"/>
  <c r="D76" i="6"/>
  <c r="H76" i="6"/>
  <c r="D88" i="6"/>
  <c r="H88" i="6"/>
  <c r="D34" i="6"/>
  <c r="H34" i="6"/>
  <c r="D19" i="6"/>
  <c r="H19" i="6"/>
  <c r="D17" i="6"/>
  <c r="H17" i="6"/>
  <c r="D100" i="6"/>
  <c r="H100" i="6"/>
  <c r="D128" i="6"/>
  <c r="H128" i="6"/>
  <c r="D55" i="6"/>
  <c r="H55" i="6"/>
  <c r="D73" i="6"/>
  <c r="H73" i="6"/>
  <c r="D58" i="6"/>
  <c r="H58" i="6"/>
  <c r="D71" i="6"/>
  <c r="H71" i="6"/>
  <c r="D125" i="6"/>
  <c r="H125" i="6"/>
  <c r="D89" i="6"/>
  <c r="H89" i="6"/>
  <c r="D70" i="6"/>
  <c r="H70" i="6"/>
  <c r="D56" i="6"/>
  <c r="H56" i="6"/>
  <c r="D26" i="6"/>
  <c r="H26" i="6"/>
  <c r="D27" i="6"/>
  <c r="H27" i="6"/>
  <c r="D68" i="6"/>
  <c r="H68" i="6"/>
  <c r="D90" i="6"/>
  <c r="H90" i="6"/>
  <c r="D22" i="6"/>
  <c r="H22" i="6"/>
  <c r="D122" i="6"/>
  <c r="H122" i="6"/>
  <c r="D92" i="6"/>
  <c r="H92" i="6"/>
  <c r="D65" i="6"/>
  <c r="H65" i="6"/>
  <c r="D86" i="6"/>
  <c r="H86" i="6"/>
  <c r="D118" i="6"/>
  <c r="H118" i="6"/>
  <c r="D106" i="6"/>
  <c r="H106" i="6"/>
  <c r="D67" i="6"/>
  <c r="H67" i="6"/>
  <c r="D63" i="6"/>
  <c r="H63" i="6"/>
  <c r="D104" i="6"/>
  <c r="H104" i="6"/>
  <c r="D46" i="6"/>
  <c r="H46" i="6"/>
  <c r="D123" i="6"/>
  <c r="H123" i="6"/>
  <c r="D117" i="6"/>
  <c r="H117" i="6"/>
  <c r="D121" i="6"/>
  <c r="H121" i="6"/>
  <c r="D101" i="6"/>
  <c r="H101" i="6"/>
  <c r="D49" i="6"/>
  <c r="H49" i="6"/>
  <c r="D113" i="6"/>
  <c r="H113" i="6"/>
  <c r="D115" i="6"/>
  <c r="H115" i="6"/>
  <c r="D51" i="6"/>
  <c r="H51" i="6"/>
  <c r="D85" i="6"/>
  <c r="H85" i="6"/>
  <c r="D110" i="6"/>
  <c r="H110" i="6"/>
  <c r="D29" i="6"/>
  <c r="H29" i="6"/>
  <c r="D38" i="6"/>
  <c r="H38" i="6"/>
  <c r="D39" i="6"/>
  <c r="H39" i="6"/>
  <c r="D28" i="6"/>
  <c r="H28" i="6"/>
  <c r="D33" i="6"/>
  <c r="H33" i="6"/>
  <c r="D102" i="6"/>
  <c r="H102" i="6"/>
  <c r="D82" i="6"/>
  <c r="H82" i="6"/>
  <c r="D30" i="6"/>
  <c r="H30" i="6"/>
  <c r="D105" i="6"/>
  <c r="H105" i="6"/>
  <c r="D80" i="6"/>
  <c r="H80" i="6"/>
  <c r="D40" i="6"/>
  <c r="H40" i="6"/>
  <c r="D66" i="6"/>
  <c r="H66" i="6"/>
  <c r="D79" i="6"/>
  <c r="H79" i="6"/>
  <c r="D35" i="6"/>
  <c r="H35" i="6"/>
  <c r="D31" i="6"/>
  <c r="H31" i="6"/>
  <c r="D103" i="6"/>
  <c r="H103" i="6"/>
  <c r="D37" i="6"/>
  <c r="H37" i="6"/>
  <c r="H41" i="6"/>
  <c r="D25" i="6"/>
  <c r="H25" i="6"/>
  <c r="A8" i="22"/>
  <c r="B3" i="6"/>
  <c r="D18" i="6"/>
  <c r="H18" i="6"/>
  <c r="D20" i="6"/>
  <c r="H20" i="6"/>
  <c r="D8" i="6"/>
  <c r="H8" i="6"/>
  <c r="D6" i="6"/>
  <c r="H6" i="6"/>
  <c r="D24" i="6"/>
  <c r="H24" i="6"/>
  <c r="D9" i="6"/>
  <c r="H9" i="6"/>
  <c r="D23" i="6"/>
  <c r="H23" i="6"/>
  <c r="J27" i="25"/>
  <c r="N26" i="25"/>
  <c r="A96" i="22"/>
  <c r="J40" i="25"/>
  <c r="N40" i="25"/>
  <c r="A110" i="22"/>
  <c r="N39" i="25"/>
  <c r="A109" i="22"/>
  <c r="J21" i="25"/>
  <c r="N21" i="25"/>
  <c r="A91" i="22"/>
  <c r="J23" i="25"/>
  <c r="N23" i="25"/>
  <c r="A93" i="22"/>
  <c r="N20" i="25"/>
  <c r="A90" i="22"/>
  <c r="J36" i="25"/>
  <c r="N35" i="25"/>
  <c r="A105" i="22"/>
  <c r="J32" i="25"/>
  <c r="N31" i="25"/>
  <c r="A101" i="22"/>
  <c r="J18" i="25"/>
  <c r="N18" i="25"/>
  <c r="A88" i="22"/>
  <c r="N17" i="25"/>
  <c r="A87" i="22"/>
  <c r="J10" i="25"/>
  <c r="N10" i="25"/>
  <c r="A80" i="22"/>
  <c r="N9" i="25"/>
  <c r="A79" i="22"/>
  <c r="C20" i="22"/>
  <c r="C22" i="22"/>
  <c r="J33" i="25"/>
  <c r="N33" i="25"/>
  <c r="A103" i="22"/>
  <c r="N32" i="25"/>
  <c r="A102" i="22"/>
  <c r="J37" i="25"/>
  <c r="N37" i="25"/>
  <c r="A107" i="22"/>
  <c r="N36" i="25"/>
  <c r="A106" i="22"/>
  <c r="J28" i="25"/>
  <c r="N27" i="25"/>
  <c r="A97" i="22"/>
  <c r="C21" i="22"/>
  <c r="J29" i="25"/>
  <c r="N29" i="25"/>
  <c r="A99" i="22"/>
  <c r="N28" i="25"/>
  <c r="A98" i="22"/>
  <c r="C23" i="22"/>
</calcChain>
</file>

<file path=xl/comments1.xml><?xml version="1.0" encoding="utf-8"?>
<comments xmlns="http://schemas.openxmlformats.org/spreadsheetml/2006/main">
  <authors>
    <author>Yang, Lin</author>
  </authors>
  <commentList>
    <comment ref="A55" authorId="0">
      <text>
        <r>
          <rPr>
            <b/>
            <sz val="9"/>
            <color indexed="81"/>
            <rFont val="Tahoma"/>
            <family val="2"/>
          </rPr>
          <t>This will include multiple stages; hope to have integrated controller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This has its own controller</t>
        </r>
      </text>
    </comment>
  </commentList>
</comments>
</file>

<file path=xl/comments2.xml><?xml version="1.0" encoding="utf-8"?>
<comments xmlns="http://schemas.openxmlformats.org/spreadsheetml/2006/main">
  <authors>
    <author>Ivashkevych, Oksana</author>
  </authors>
  <commentList>
    <comment ref="A123" authorId="0">
      <text>
        <r>
          <rPr>
            <b/>
            <sz val="9"/>
            <color indexed="81"/>
            <rFont val="Tahoma"/>
            <family val="2"/>
          </rPr>
          <t>Ivashkevych, Oksana:</t>
        </r>
        <r>
          <rPr>
            <sz val="9"/>
            <color indexed="81"/>
            <rFont val="Tahoma"/>
            <family val="2"/>
          </rPr>
          <t xml:space="preserve">
this is to identify which component is installed, up to 2^3; some logig will be involved, you have to first disconnect A before connecting B
</t>
        </r>
      </text>
    </comment>
  </commentList>
</comments>
</file>

<file path=xl/comments3.xml><?xml version="1.0" encoding="utf-8"?>
<comments xmlns="http://schemas.openxmlformats.org/spreadsheetml/2006/main">
  <authors>
    <author>Yang, Lin</author>
  </authors>
  <commentList>
    <comment ref="B98" authorId="0">
      <text>
        <r>
          <rPr>
            <b/>
            <sz val="9"/>
            <color indexed="81"/>
            <rFont val="Tahoma"/>
            <family val="2"/>
          </rPr>
          <t>This is part of the GISAXS/GID module</t>
        </r>
      </text>
    </comment>
  </commentList>
</comments>
</file>

<file path=xl/comments4.xml><?xml version="1.0" encoding="utf-8"?>
<comments xmlns="http://schemas.openxmlformats.org/spreadsheetml/2006/main">
  <authors>
    <author>Yang, Lin</author>
  </authors>
  <commentList>
    <comment ref="D12" authorId="0">
      <text>
        <r>
          <rPr>
            <sz val="9"/>
            <color indexed="81"/>
            <rFont val="Tahoma"/>
            <family val="2"/>
          </rPr>
          <t>VFM will now have only one horizontal translation</t>
        </r>
      </text>
    </comment>
  </commentList>
</comments>
</file>

<file path=xl/comments5.xml><?xml version="1.0" encoding="utf-8"?>
<comments xmlns="http://schemas.openxmlformats.org/spreadsheetml/2006/main">
  <authors>
    <author>Yang, Lin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SmarAct controller ??, pico motor controller?? BPM electronics??</t>
        </r>
      </text>
    </comment>
  </commentList>
</comments>
</file>

<file path=xl/sharedStrings.xml><?xml version="1.0" encoding="utf-8"?>
<sst xmlns="http://schemas.openxmlformats.org/spreadsheetml/2006/main" count="2380" uniqueCount="924">
  <si>
    <t>Revision</t>
  </si>
  <si>
    <t>Date</t>
  </si>
  <si>
    <t>By</t>
  </si>
  <si>
    <t>Changes</t>
  </si>
  <si>
    <t>Oksana Ivashkevych</t>
  </si>
  <si>
    <t>Original version</t>
  </si>
  <si>
    <t>Beamline Identifier</t>
  </si>
  <si>
    <t>16ID</t>
  </si>
  <si>
    <t>Component</t>
  </si>
  <si>
    <t>Hutch</t>
  </si>
  <si>
    <t>Primary subsystem</t>
  </si>
  <si>
    <t>Primary instance</t>
  </si>
  <si>
    <t>Primary ID</t>
  </si>
  <si>
    <t>Secondary subsystem</t>
  </si>
  <si>
    <t>Secondary instance</t>
  </si>
  <si>
    <t>Secondary ID</t>
  </si>
  <si>
    <t>Component name</t>
  </si>
  <si>
    <t>Component instance</t>
  </si>
  <si>
    <t>Component ID</t>
  </si>
  <si>
    <t>Full component name</t>
  </si>
  <si>
    <t>LiX  FOE Optics Hutch A</t>
  </si>
  <si>
    <t>Beam-viewing screen #1</t>
  </si>
  <si>
    <t>Mon</t>
  </si>
  <si>
    <t>SCN1</t>
  </si>
  <si>
    <t xml:space="preserve">Fixed Mask </t>
  </si>
  <si>
    <t>A</t>
  </si>
  <si>
    <t>XF</t>
  </si>
  <si>
    <t>Msk</t>
  </si>
  <si>
    <t>BS</t>
  </si>
  <si>
    <t>White Beam Mirror</t>
  </si>
  <si>
    <t>Mir</t>
  </si>
  <si>
    <t>WBM</t>
  </si>
  <si>
    <t>Beam-viewing screen #2</t>
  </si>
  <si>
    <t>SCN2</t>
  </si>
  <si>
    <t>Dual Multilayer Monochromator</t>
  </si>
  <si>
    <t>Mono</t>
  </si>
  <si>
    <t>ML</t>
  </si>
  <si>
    <t>Si(111) Monochromator (DCM/CCM)</t>
  </si>
  <si>
    <t>Si</t>
  </si>
  <si>
    <t>Beam-viewing screen #3</t>
  </si>
  <si>
    <t>SCN3</t>
  </si>
  <si>
    <t xml:space="preserve">Slits S0 </t>
  </si>
  <si>
    <t>Slt</t>
  </si>
  <si>
    <t>S0</t>
  </si>
  <si>
    <t>KB mirror system</t>
  </si>
  <si>
    <t>KB</t>
  </si>
  <si>
    <t>Beam-viewing screen #4</t>
  </si>
  <si>
    <t>SCN4</t>
  </si>
  <si>
    <t>Photon Shutter</t>
  </si>
  <si>
    <t>Sh</t>
  </si>
  <si>
    <t>Beam viewing screen #4</t>
  </si>
  <si>
    <t>Secondry Source SOE Hutch B</t>
  </si>
  <si>
    <t>B</t>
  </si>
  <si>
    <t>Secondary Source Aperture(SSA)</t>
  </si>
  <si>
    <t>SSA</t>
  </si>
  <si>
    <t>Attenuator</t>
  </si>
  <si>
    <t>Visual Beam Monitor (VBM)</t>
  </si>
  <si>
    <t>VBM</t>
  </si>
  <si>
    <t>Shutter</t>
  </si>
  <si>
    <t>Stg</t>
  </si>
  <si>
    <t>Det</t>
  </si>
  <si>
    <t>Index</t>
  </si>
  <si>
    <t>Motion axis</t>
  </si>
  <si>
    <t>Axis ID</t>
  </si>
  <si>
    <t>Axis name</t>
  </si>
  <si>
    <t>Full axis name</t>
  </si>
  <si>
    <t>Motor</t>
  </si>
  <si>
    <t>Encoder</t>
  </si>
  <si>
    <t>Switches</t>
  </si>
  <si>
    <t>Control</t>
  </si>
  <si>
    <t>Type</t>
  </si>
  <si>
    <t>Manufacturer</t>
  </si>
  <si>
    <t>Model</t>
  </si>
  <si>
    <t>Resolution</t>
  </si>
  <si>
    <t>Current</t>
  </si>
  <si>
    <t>Phase resistance (ohms)</t>
  </si>
  <si>
    <t>Phase inductance (mH)</t>
  </si>
  <si>
    <t>Gearbox</t>
  </si>
  <si>
    <t>Microstep ratio</t>
  </si>
  <si>
    <t>Overall resolution (EGU/full step)</t>
  </si>
  <si>
    <t>Readhead Model</t>
  </si>
  <si>
    <t>Interpolator Model</t>
  </si>
  <si>
    <t>Resolution (micron)</t>
  </si>
  <si>
    <t>Limit</t>
  </si>
  <si>
    <t>Reference</t>
  </si>
  <si>
    <t>Overtravel</t>
  </si>
  <si>
    <t>Rack</t>
  </si>
  <si>
    <t>Controller type</t>
  </si>
  <si>
    <t>Controller</t>
  </si>
  <si>
    <t>Axis</t>
  </si>
  <si>
    <t>IOC Name</t>
  </si>
  <si>
    <t>EGU</t>
  </si>
  <si>
    <t>PREC</t>
  </si>
  <si>
    <t>MRES</t>
  </si>
  <si>
    <t>ALIAS</t>
  </si>
  <si>
    <t>X</t>
  </si>
  <si>
    <t>RG:A1</t>
  </si>
  <si>
    <t>GBLV</t>
  </si>
  <si>
    <t>um</t>
  </si>
  <si>
    <t>Y</t>
  </si>
  <si>
    <t>Pitch</t>
  </si>
  <si>
    <t>P</t>
  </si>
  <si>
    <t>FP</t>
  </si>
  <si>
    <t>urad</t>
  </si>
  <si>
    <t>X1</t>
  </si>
  <si>
    <t>X2</t>
  </si>
  <si>
    <t>theta</t>
  </si>
  <si>
    <t>TH</t>
  </si>
  <si>
    <t>DCM.Offset2</t>
  </si>
  <si>
    <t>OF2</t>
  </si>
  <si>
    <t>DCM.Pitch2</t>
  </si>
  <si>
    <t>P2</t>
  </si>
  <si>
    <t>DCM.Roll2</t>
  </si>
  <si>
    <t>R2</t>
  </si>
  <si>
    <t>DCM.finePitch piezo</t>
  </si>
  <si>
    <t>FP_DCM</t>
  </si>
  <si>
    <t>PI?</t>
  </si>
  <si>
    <t>CCM.finePitch stepper</t>
  </si>
  <si>
    <t>FP_CCM</t>
  </si>
  <si>
    <t>FP_CCM_RDBK</t>
  </si>
  <si>
    <t>I</t>
  </si>
  <si>
    <t>O</t>
  </si>
  <si>
    <t>Y-top</t>
  </si>
  <si>
    <t>T</t>
  </si>
  <si>
    <t>Y-bottom</t>
  </si>
  <si>
    <t>HFMX-upstream</t>
  </si>
  <si>
    <t>HFMX-U</t>
  </si>
  <si>
    <t>deg</t>
  </si>
  <si>
    <t>HFMX-downstream</t>
  </si>
  <si>
    <t>HFMX-D</t>
  </si>
  <si>
    <t>HFMY-upstream</t>
  </si>
  <si>
    <t>HFMY-U</t>
  </si>
  <si>
    <t>HFMY-downstream</t>
  </si>
  <si>
    <t>VFMX one horizontal translation</t>
  </si>
  <si>
    <t>VFMY-D</t>
  </si>
  <si>
    <t>PiezoSysJena</t>
  </si>
  <si>
    <t>PSJ</t>
  </si>
  <si>
    <t>X Upstream</t>
  </si>
  <si>
    <t>XU</t>
  </si>
  <si>
    <t>SmarAct MCS</t>
  </si>
  <si>
    <t>X Downstream</t>
  </si>
  <si>
    <t>XD</t>
  </si>
  <si>
    <t>Z</t>
  </si>
  <si>
    <t>Rot</t>
  </si>
  <si>
    <t>Y Upstream</t>
  </si>
  <si>
    <t>YU</t>
  </si>
  <si>
    <t>Y Downstream</t>
  </si>
  <si>
    <t>YD</t>
  </si>
  <si>
    <t xml:space="preserve">Beamline:  </t>
  </si>
  <si>
    <t>LiX</t>
  </si>
  <si>
    <t>Controler</t>
  </si>
  <si>
    <t>Controller #1</t>
  </si>
  <si>
    <t>Controller #2</t>
  </si>
  <si>
    <t>Controller #3</t>
  </si>
  <si>
    <t>Controller #4</t>
  </si>
  <si>
    <t>Controller #5</t>
  </si>
  <si>
    <t>Controller #6</t>
  </si>
  <si>
    <t>Controller #7</t>
  </si>
  <si>
    <t>Controller #8</t>
  </si>
  <si>
    <t>Controller #9</t>
  </si>
  <si>
    <t>Controller #10</t>
  </si>
  <si>
    <t>Controller #11</t>
  </si>
  <si>
    <t>Controller #12</t>
  </si>
  <si>
    <t xml:space="preserve">Location </t>
  </si>
  <si>
    <t>Rack A-1</t>
  </si>
  <si>
    <t>Rack C-2</t>
  </si>
  <si>
    <t>Spare</t>
  </si>
  <si>
    <t>Model #</t>
  </si>
  <si>
    <t>BHB8-C0-442-00000000</t>
  </si>
  <si>
    <t>BHB8-C0-112-00000000</t>
  </si>
  <si>
    <t>Channels' description</t>
  </si>
  <si>
    <t>8x5A</t>
  </si>
  <si>
    <t>4x1A, 4x0.25A</t>
  </si>
  <si>
    <t>Channel 1</t>
  </si>
  <si>
    <t>Monochromator theta</t>
  </si>
  <si>
    <t>KB mirror sys HFMX-upstream</t>
  </si>
  <si>
    <t>KB HFM fine pitch (readback only)</t>
  </si>
  <si>
    <t>Alternative SSA X (450mA)</t>
  </si>
  <si>
    <t>Secondary Focusing working distance Z</t>
  </si>
  <si>
    <t>Transfocator X-upstream</t>
  </si>
  <si>
    <t>Slits Guard SG1 X (450mA)</t>
  </si>
  <si>
    <t>Slits Guard SG2 X (450mA)</t>
  </si>
  <si>
    <t>Divergence-defining aperture X (450mA)</t>
  </si>
  <si>
    <t>Channel 2</t>
  </si>
  <si>
    <t>White beam mirror Y</t>
  </si>
  <si>
    <t>Monochromator X</t>
  </si>
  <si>
    <t>KB mirror sys HFMX-downstream</t>
  </si>
  <si>
    <t>KB VFM fine pitch (readback only)</t>
  </si>
  <si>
    <t>Alternative SSA dX (450mA)</t>
  </si>
  <si>
    <t>Secondary Focusing working distance Z1</t>
  </si>
  <si>
    <t>Transfocator Y-upstream</t>
  </si>
  <si>
    <t>Slits Guard SG1 dX (450mA)</t>
  </si>
  <si>
    <t>Slits Guard SG2 dX (450mA)</t>
  </si>
  <si>
    <t>Divergence-defining aperture Y(450mA)</t>
  </si>
  <si>
    <t>Channel 3</t>
  </si>
  <si>
    <t>White beam mirror Pitch</t>
  </si>
  <si>
    <t>Monochromator DCM.Offset2</t>
  </si>
  <si>
    <t>KB mirror sys HFMY-upstream</t>
  </si>
  <si>
    <t>Beam viewing screen #3 Y</t>
  </si>
  <si>
    <t>Alternative SSA Y (450mA)</t>
  </si>
  <si>
    <t>HRM1 theta</t>
  </si>
  <si>
    <t>Transfocator X-downstream</t>
  </si>
  <si>
    <t>Slits Guard SG1 Y (450mA)</t>
  </si>
  <si>
    <t>Slits Guard SG2 Y (450mA)</t>
  </si>
  <si>
    <t>Divergence-defining aperture dX (450mA)</t>
  </si>
  <si>
    <t>Channel 4</t>
  </si>
  <si>
    <t>Multilayer monochromator theta1</t>
  </si>
  <si>
    <t>Monochromator DCM.Pitch2</t>
  </si>
  <si>
    <t>KB mirror sys HFMY-downstream</t>
  </si>
  <si>
    <t>Beam viewing screen #4 Y</t>
  </si>
  <si>
    <t>Alternative SSA dY (450mA)</t>
  </si>
  <si>
    <t>HRM1 Y</t>
  </si>
  <si>
    <t>Transfocator Y-downstream</t>
  </si>
  <si>
    <t>Slits Guard SG1 dY (450mA)</t>
  </si>
  <si>
    <t>Slits Guard SG2 dY (450mA)</t>
  </si>
  <si>
    <t>Divergence-defining aperture dY (450mA)</t>
  </si>
  <si>
    <t>Channel 5</t>
  </si>
  <si>
    <t>Multilayer monochromator X1</t>
  </si>
  <si>
    <t>Monochromator DCM.Roll2</t>
  </si>
  <si>
    <t>KB mirror sys VFMX</t>
  </si>
  <si>
    <t>Slit S0 X-inboard</t>
  </si>
  <si>
    <t>Attenuator X1 (75mA)</t>
  </si>
  <si>
    <t>SAXS beam stop R2 (130mA)</t>
  </si>
  <si>
    <t>Channel 6</t>
  </si>
  <si>
    <t>Multilayer monochromator theta2</t>
  </si>
  <si>
    <t>Monochromator CCM.finePitch</t>
  </si>
  <si>
    <t>KB mirror sys VFMY-upstream</t>
  </si>
  <si>
    <t>Slit S0 X-outboard</t>
  </si>
  <si>
    <t>Attenuator X2 (75mA)</t>
  </si>
  <si>
    <t>HRM2 Y</t>
  </si>
  <si>
    <t>microscope X</t>
  </si>
  <si>
    <t>SAXS beam stop R3 (130mA)</t>
  </si>
  <si>
    <t>Channel 7</t>
  </si>
  <si>
    <t>Multilayer monochromator X2</t>
  </si>
  <si>
    <t>Monochromator CCM.finePitch (readback only) ??</t>
  </si>
  <si>
    <t>KB mirror sys VFMY-downstream</t>
  </si>
  <si>
    <t>Slit S0 Y-top</t>
  </si>
  <si>
    <t>Attenuator X3 (75mA)</t>
  </si>
  <si>
    <t>In-air measurement Scan X</t>
  </si>
  <si>
    <t>microscope Y</t>
  </si>
  <si>
    <t>SAXS beam stop X (170mA)</t>
  </si>
  <si>
    <t>Channel 8</t>
  </si>
  <si>
    <t>Slit S0 Y-bottom</t>
  </si>
  <si>
    <t>In-air measurement Scan Y</t>
  </si>
  <si>
    <t>SAXS beam stop R1 (130mA)</t>
  </si>
  <si>
    <t>SAXS beam stop Y (170mA)</t>
  </si>
  <si>
    <t xml:space="preserve">BEAMLINE:  </t>
  </si>
  <si>
    <t>Totals →</t>
  </si>
  <si>
    <t>&gt;&gt; This Subtotal does NOT include in the Front End. &lt;&lt;</t>
  </si>
  <si>
    <t>Device</t>
  </si>
  <si>
    <t>Motion Axis</t>
  </si>
  <si>
    <t>Stepper Motor</t>
  </si>
  <si>
    <t>Piezo</t>
  </si>
  <si>
    <t>Other</t>
    <phoneticPr fontId="11" type="noConversion"/>
  </si>
  <si>
    <t>Maximum</t>
  </si>
  <si>
    <t>Minimum</t>
  </si>
  <si>
    <t>Units</t>
  </si>
  <si>
    <t>Notes</t>
  </si>
  <si>
    <t>5A amplifier</t>
  </si>
  <si>
    <t>0.1A-1A amplifier</t>
  </si>
  <si>
    <t>25mA-250mA</t>
  </si>
  <si>
    <t>Front End</t>
  </si>
  <si>
    <t>XBPM1</t>
  </si>
  <si>
    <r>
      <t xml:space="preserve">, </t>
    </r>
    <r>
      <rPr>
        <b/>
        <u/>
        <sz val="10"/>
        <color indexed="10"/>
        <rFont val="Bitstream Vera Sans"/>
      </rPr>
      <t>????</t>
    </r>
  </si>
  <si>
    <t>XY Slits</t>
  </si>
  <si>
    <t>X-inboard</t>
  </si>
  <si>
    <t>X-outboard</t>
  </si>
  <si>
    <t>Subtotal</t>
  </si>
  <si>
    <t>&gt;&gt; This Subtotal NOT included in the Total above. &lt;&lt;</t>
  </si>
  <si>
    <t>Hutch A (FOE)</t>
  </si>
  <si>
    <t>Beam-viewing screen #1</t>
    <phoneticPr fontId="11" type="noConversion"/>
  </si>
  <si>
    <t>Pneumatic</t>
  </si>
  <si>
    <t>White beam mirror</t>
  </si>
  <si>
    <t>Inboard and Outboard, ~2A</t>
  </si>
  <si>
    <t>Elevation, ~2A</t>
  </si>
  <si>
    <t>~2A</t>
  </si>
  <si>
    <t>finePitch</t>
    <phoneticPr fontId="11" type="noConversion"/>
  </si>
  <si>
    <t>Beam-viewing screen #2</t>
    <phoneticPr fontId="11" type="noConversion"/>
  </si>
  <si>
    <t>Y</t>
    <phoneticPr fontId="11" type="noConversion"/>
  </si>
  <si>
    <t>Multilayer monochromator</t>
  </si>
  <si>
    <t>theta1</t>
    <phoneticPr fontId="11" type="noConversion"/>
  </si>
  <si>
    <t>X1</t>
    <phoneticPr fontId="11" type="noConversion"/>
  </si>
  <si>
    <t>theta2</t>
    <phoneticPr fontId="11" type="noConversion"/>
  </si>
  <si>
    <t>X2</t>
    <phoneticPr fontId="11" type="noConversion"/>
  </si>
  <si>
    <t>roll2</t>
  </si>
  <si>
    <t>likely something like PicoMotor</t>
  </si>
  <si>
    <t>finePitch2</t>
    <phoneticPr fontId="11" type="noConversion"/>
  </si>
  <si>
    <t>Si(111) monochromator (DCM and CCM)</t>
    <phoneticPr fontId="11" type="noConversion"/>
  </si>
  <si>
    <t>theta</t>
    <phoneticPr fontId="11" type="noConversion"/>
  </si>
  <si>
    <t>Bragg angle, ~2A</t>
  </si>
  <si>
    <t>X</t>
    <phoneticPr fontId="11" type="noConversion"/>
  </si>
  <si>
    <t>switching between the DCM and the CCM, ~2A</t>
  </si>
  <si>
    <t>DCM.Offset2</t>
    <phoneticPr fontId="11" type="noConversion"/>
  </si>
  <si>
    <t>distance bwtween the two crystals, ~1A</t>
  </si>
  <si>
    <t>DCM.Pitch2</t>
    <phoneticPr fontId="11" type="noConversion"/>
  </si>
  <si>
    <t>second crystal pitch, ~1A</t>
  </si>
  <si>
    <t>DCM.Roll2</t>
    <phoneticPr fontId="11" type="noConversion"/>
  </si>
  <si>
    <t>second crystal roll, ~1A</t>
  </si>
  <si>
    <t>DCM.finePitch2</t>
    <phoneticPr fontId="11" type="noConversion"/>
  </si>
  <si>
    <t>second crystal fine pitch, piezo</t>
  </si>
  <si>
    <t>CCM.finePitch</t>
    <phoneticPr fontId="11" type="noConversion"/>
  </si>
  <si>
    <t>~1A</t>
  </si>
  <si>
    <t>Beam viewing screen #3</t>
  </si>
  <si>
    <t>Slits (S0)</t>
  </si>
  <si>
    <t>2.5A</t>
  </si>
  <si>
    <t>HFMX-downstream</t>
    <phoneticPr fontId="11" type="noConversion"/>
  </si>
  <si>
    <t>HFMY-upstream</t>
    <phoneticPr fontId="11" type="noConversion"/>
  </si>
  <si>
    <t>HFMY-downstream</t>
    <phoneticPr fontId="11" type="noConversion"/>
  </si>
  <si>
    <t>VFMX</t>
  </si>
  <si>
    <t>VFMX-downstream has been removed</t>
  </si>
  <si>
    <t>VFMY-upstream</t>
    <phoneticPr fontId="11" type="noConversion"/>
  </si>
  <si>
    <t>VFMY-downstream</t>
    <phoneticPr fontId="11" type="noConversion"/>
  </si>
  <si>
    <t>fine pitch adjustments</t>
  </si>
  <si>
    <t>PI piezo actuator, controller to be provided by us</t>
  </si>
  <si>
    <t xml:space="preserve">Total axis: </t>
  </si>
  <si>
    <t>Hutch B (SOE)</t>
    <phoneticPr fontId="11" type="noConversion"/>
  </si>
  <si>
    <t>BPM</t>
    <phoneticPr fontId="11" type="noConversion"/>
  </si>
  <si>
    <t>SmarAct motor</t>
  </si>
  <si>
    <t>SSA</t>
    <phoneticPr fontId="11" type="noConversion"/>
  </si>
  <si>
    <t>dX</t>
    <phoneticPr fontId="11" type="noConversion"/>
  </si>
  <si>
    <t>horizontal opening, PiezoSystem Jena</t>
  </si>
  <si>
    <t>dY</t>
    <phoneticPr fontId="11" type="noConversion"/>
  </si>
  <si>
    <t>vertical opening, PiezoSystem Jena</t>
  </si>
  <si>
    <t>Attenuator</t>
    <phoneticPr fontId="11" type="noConversion"/>
  </si>
  <si>
    <t>X1, X2, X3</t>
  </si>
  <si>
    <t>low-current stepper, 75mA</t>
  </si>
  <si>
    <t xml:space="preserve">Video beam monitor </t>
    <phoneticPr fontId="11" type="noConversion"/>
  </si>
  <si>
    <t>focus</t>
    <phoneticPr fontId="11" type="noConversion"/>
  </si>
  <si>
    <t>open-loop PicoMotor,</t>
  </si>
  <si>
    <t>zoom</t>
    <phoneticPr fontId="11" type="noConversion"/>
  </si>
  <si>
    <t>open-loop PicoMotor, not essential</t>
  </si>
  <si>
    <t>Shutter/Scintilator</t>
    <phoneticPr fontId="11" type="noConversion"/>
  </si>
  <si>
    <r>
      <t xml:space="preserve">Bistable solenoid, </t>
    </r>
    <r>
      <rPr>
        <b/>
        <u/>
        <sz val="10"/>
        <rFont val="Bitstream Vera Sans"/>
      </rPr>
      <t>have driver, requires 1 TTL input (PLC?), also need to coordinate with detector trigger (software or TTL)</t>
    </r>
  </si>
  <si>
    <t>Alternative SSA</t>
  </si>
  <si>
    <t>X, Y, dX, dY</t>
  </si>
  <si>
    <r>
      <t xml:space="preserve">low-current stepper, </t>
    </r>
    <r>
      <rPr>
        <b/>
        <u/>
        <sz val="10"/>
        <rFont val="Bitstream Vera Sans"/>
      </rPr>
      <t>450mA</t>
    </r>
  </si>
  <si>
    <t>Total axis</t>
  </si>
  <si>
    <t>Hutch C (Experimental Station)</t>
    <phoneticPr fontId="11" type="noConversion"/>
  </si>
  <si>
    <t>Secondary Focusing working distance</t>
  </si>
  <si>
    <t>Z</t>
    <phoneticPr fontId="11" type="noConversion"/>
  </si>
  <si>
    <t>Adjust working distance of the transfocator in vacuum, ~2A</t>
  </si>
  <si>
    <t>Z1</t>
  </si>
  <si>
    <t>Adjust the location of the SF chamber, ~2A</t>
  </si>
  <si>
    <t>Transfocator</t>
  </si>
  <si>
    <t>X-upstram</t>
  </si>
  <si>
    <t>Kohzu AXA04A-R101-1F Motor PKP214D06B 2ph .6A</t>
  </si>
  <si>
    <t>Y-upstream</t>
  </si>
  <si>
    <t>Kohzu AZA05A-W1-1C Motor: PKP214D06B 2ph .6A</t>
  </si>
  <si>
    <t>X-downstream</t>
  </si>
  <si>
    <t>~1.5A</t>
  </si>
  <si>
    <t>Y-downstream</t>
  </si>
  <si>
    <t>CRLgroup1-9</t>
    <phoneticPr fontId="11" type="noConversion"/>
  </si>
  <si>
    <r>
      <t>brushless DC motors, each motor require two inputs (enable and direction) from th</t>
    </r>
    <r>
      <rPr>
        <sz val="10"/>
        <rFont val="Bitstream Vera Sans"/>
        <family val="2"/>
      </rPr>
      <t>e</t>
    </r>
    <r>
      <rPr>
        <b/>
        <u/>
        <sz val="10"/>
        <rFont val="Bitstream Vera Sans"/>
      </rPr>
      <t xml:space="preserve"> PLC</t>
    </r>
  </si>
  <si>
    <t>Divergence-defining aperture (DDA)</t>
  </si>
  <si>
    <t>low-current stepper, 450mA</t>
  </si>
  <si>
    <t>HRM1</t>
  </si>
  <si>
    <t>Kohzu SA04B-RT-2N Motor: PKP223D15B 2ph, 1.5A</t>
  </si>
  <si>
    <t>Kohzu; ZA07A-X1-1T Motor: PKP243D15B,2ph 1.5A</t>
  </si>
  <si>
    <t>HRM2</t>
    <phoneticPr fontId="11" type="noConversion"/>
  </si>
  <si>
    <t xml:space="preserve">theta, tilt </t>
  </si>
  <si>
    <t>Tilt: Newport URS50BPPV6 15 deg/step, 0.16A</t>
  </si>
  <si>
    <t>Guard slits 1 (Sg1)</t>
  </si>
  <si>
    <t>BIM1</t>
    <phoneticPr fontId="11" type="noConversion"/>
  </si>
  <si>
    <t>SmarAct, moves a diamond quad-BPM</t>
  </si>
  <si>
    <t>X, Y, dX, dY</t>
    <phoneticPr fontId="11" type="noConversion"/>
  </si>
  <si>
    <t>zoom, focus</t>
  </si>
  <si>
    <r>
      <t xml:space="preserve">, </t>
    </r>
    <r>
      <rPr>
        <b/>
        <u/>
        <sz val="11"/>
        <color indexed="10"/>
        <rFont val="Calibri"/>
        <family val="2"/>
      </rPr>
      <t>????</t>
    </r>
  </si>
  <si>
    <t>polarizer/analyzer</t>
  </si>
  <si>
    <t>alignment X and Y</t>
    <phoneticPr fontId="11" type="noConversion"/>
  </si>
  <si>
    <t>In-air measurement</t>
  </si>
  <si>
    <t>scanX, scanY</t>
    <phoneticPr fontId="11" type="noConversion"/>
  </si>
  <si>
    <t>scanX, scanY, stepper 670 mA/phase</t>
  </si>
  <si>
    <t>finescanX, finescanY</t>
    <phoneticPr fontId="11" type="noConversion"/>
  </si>
  <si>
    <t>azimuthal</t>
    <phoneticPr fontId="11" type="noConversion"/>
  </si>
  <si>
    <t>stepper 2 phase, 1.8 deg/step NEMA23 ~1A</t>
  </si>
  <si>
    <t>X,Y</t>
  </si>
  <si>
    <t>stepper, probably size 23, ~1A</t>
  </si>
  <si>
    <t>tiltX, tiltY</t>
  </si>
  <si>
    <t>Newport</t>
  </si>
  <si>
    <t>X1, Y1, X1, X2, Y2, Z2</t>
    <phoneticPr fontId="11" type="noConversion"/>
  </si>
  <si>
    <t>~2.5A</t>
  </si>
  <si>
    <t>WAXS beamstop</t>
  </si>
  <si>
    <t>SAXS detector</t>
    <phoneticPr fontId="11" type="noConversion"/>
  </si>
  <si>
    <t>X, Y, Z</t>
    <phoneticPr fontId="11" type="noConversion"/>
  </si>
  <si>
    <t>large steppers</t>
  </si>
  <si>
    <t>SAXS beam stop</t>
  </si>
  <si>
    <t>R1, R2, R3</t>
    <phoneticPr fontId="11" type="noConversion"/>
  </si>
  <si>
    <r>
      <t xml:space="preserve">low-current steppers, </t>
    </r>
    <r>
      <rPr>
        <b/>
        <u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~130mA</t>
    </r>
  </si>
  <si>
    <t>X, Y</t>
  </si>
  <si>
    <t>small servo motors, 170mA</t>
  </si>
  <si>
    <t>tilt1, tilt2</t>
    <phoneticPr fontId="11" type="noConversion"/>
  </si>
  <si>
    <t>Open-loop PicoMotors</t>
  </si>
  <si>
    <r>
      <t xml:space="preserve">Total minus </t>
    </r>
    <r>
      <rPr>
        <b/>
        <u/>
        <sz val="10"/>
        <color indexed="10"/>
        <rFont val="Bitstream Vera Sans"/>
      </rPr>
      <t>????</t>
    </r>
    <r>
      <rPr>
        <b/>
        <sz val="10"/>
        <color indexed="10"/>
        <rFont val="Bitstream Vera Sans"/>
        <family val="2"/>
      </rPr>
      <t>:</t>
    </r>
  </si>
  <si>
    <t>total</t>
  </si>
  <si>
    <t>Divergence Defining Aperture (DDA)</t>
  </si>
  <si>
    <t>C</t>
  </si>
  <si>
    <t>DDA</t>
  </si>
  <si>
    <t xml:space="preserve">Transfocator CRLs </t>
  </si>
  <si>
    <t>Harmonic Regection Mirror HRM1</t>
  </si>
  <si>
    <t>HRM2</t>
  </si>
  <si>
    <t>Experimental End Station Enclosure EESE Hutch C</t>
  </si>
  <si>
    <t>BPM1</t>
  </si>
  <si>
    <t>BPM2</t>
  </si>
  <si>
    <t>SS</t>
  </si>
  <si>
    <t>SF</t>
  </si>
  <si>
    <t>Trf</t>
  </si>
  <si>
    <t>Attn</t>
  </si>
  <si>
    <t>absorber set #1</t>
  </si>
  <si>
    <t>absorber set #2</t>
  </si>
  <si>
    <t>absorber set #3</t>
  </si>
  <si>
    <t>focus</t>
  </si>
  <si>
    <t>open</t>
  </si>
  <si>
    <t>X3</t>
  </si>
  <si>
    <t>PLC</t>
  </si>
  <si>
    <t>Lix</t>
  </si>
  <si>
    <t>G1</t>
  </si>
  <si>
    <t>G2</t>
  </si>
  <si>
    <t>Microscope</t>
  </si>
  <si>
    <t>WAXS detectors</t>
  </si>
  <si>
    <t>Harmonic Regection Mirror HRM2</t>
  </si>
  <si>
    <t>In-vaccum GISAXS/GID module</t>
  </si>
  <si>
    <t>SAXS</t>
  </si>
  <si>
    <t>WAXS detector 1</t>
  </si>
  <si>
    <t>WAXS1</t>
  </si>
  <si>
    <t>WAXS detector 2</t>
  </si>
  <si>
    <t>WAXS2</t>
  </si>
  <si>
    <t>WAXS</t>
  </si>
  <si>
    <t>GI</t>
  </si>
  <si>
    <t>Hexapod</t>
  </si>
  <si>
    <t>In-air transmission measurement module</t>
  </si>
  <si>
    <t>InAir</t>
  </si>
  <si>
    <t>CR</t>
  </si>
  <si>
    <t>FR</t>
  </si>
  <si>
    <t>Hex</t>
  </si>
  <si>
    <t>Detector system</t>
  </si>
  <si>
    <t>SAXS detector X</t>
  </si>
  <si>
    <t>SAXS detector Y</t>
  </si>
  <si>
    <t>SAXS detector Z</t>
  </si>
  <si>
    <t>WAXS detector1 X</t>
  </si>
  <si>
    <t>WAXS detector1 Y</t>
  </si>
  <si>
    <t>WAXS detector1 Z</t>
  </si>
  <si>
    <t>WAXS detector2 X</t>
  </si>
  <si>
    <t>WAXS detector2 Y</t>
  </si>
  <si>
    <t>WAXS detector2 Z</t>
  </si>
  <si>
    <t>RG:B1</t>
  </si>
  <si>
    <t>SmarAct</t>
  </si>
  <si>
    <t>dX</t>
  </si>
  <si>
    <t>dY</t>
  </si>
  <si>
    <t>scanX</t>
  </si>
  <si>
    <t>scanY</t>
  </si>
  <si>
    <t>azimuthal</t>
  </si>
  <si>
    <t xml:space="preserve">position X , Y, focus </t>
  </si>
  <si>
    <t>already have controller from miCos/PI</t>
  </si>
  <si>
    <t>X, Y, Z, U, V, W, phi</t>
  </si>
  <si>
    <t>U</t>
  </si>
  <si>
    <t>V</t>
  </si>
  <si>
    <t>W</t>
  </si>
  <si>
    <t>phi</t>
  </si>
  <si>
    <t>micos MCS</t>
  </si>
  <si>
    <t>X, Y, Z</t>
  </si>
  <si>
    <t>R1</t>
  </si>
  <si>
    <t>R3</t>
  </si>
  <si>
    <t>tilt1</t>
  </si>
  <si>
    <t>tilt2</t>
  </si>
  <si>
    <t>PicoMotor MCS</t>
  </si>
  <si>
    <t>piezoTBD</t>
  </si>
  <si>
    <t>zoom</t>
  </si>
  <si>
    <t>F</t>
  </si>
  <si>
    <t>T1</t>
  </si>
  <si>
    <t>T2</t>
  </si>
  <si>
    <t>piezo TBD</t>
  </si>
  <si>
    <t>VFMY-upstream</t>
  </si>
  <si>
    <t>VFMY-U</t>
  </si>
  <si>
    <t>HFMY-D</t>
  </si>
  <si>
    <t>VFMY-downstream</t>
  </si>
  <si>
    <t>PI MCS</t>
  </si>
  <si>
    <t>Fine Pitch Adjustment HFM RDBK</t>
  </si>
  <si>
    <t>Fine Pitch Adjustment VFM RDBK</t>
  </si>
  <si>
    <t>PFH</t>
  </si>
  <si>
    <t>PFV</t>
  </si>
  <si>
    <t>SmartAct MCS</t>
  </si>
  <si>
    <t>Picomotor MCS</t>
  </si>
  <si>
    <t>Picomotor</t>
  </si>
  <si>
    <t xml:space="preserve">Picomotor </t>
  </si>
  <si>
    <t>Rack B-1</t>
  </si>
  <si>
    <t>Controller #13</t>
  </si>
  <si>
    <t>BU</t>
  </si>
  <si>
    <t>BD</t>
  </si>
  <si>
    <t>theta, tilt</t>
  </si>
  <si>
    <t>pizeo scanning stage from PI</t>
  </si>
  <si>
    <t>PI</t>
  </si>
  <si>
    <t>polarizer/analyze</t>
  </si>
  <si>
    <t xml:space="preserve">P </t>
  </si>
  <si>
    <r>
      <t>theta1;</t>
    </r>
    <r>
      <rPr>
        <sz val="12"/>
        <color rgb="FFFF0000"/>
        <rFont val="Calibri"/>
        <family val="2"/>
        <scheme val="minor"/>
      </rPr>
      <t xml:space="preserve"> Out of Scope</t>
    </r>
  </si>
  <si>
    <r>
      <t>X1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"/>
        <family val="2"/>
        <scheme val="minor"/>
      </rPr>
      <t>Out of Scope</t>
    </r>
  </si>
  <si>
    <r>
      <t xml:space="preserve">theta2; </t>
    </r>
    <r>
      <rPr>
        <sz val="12"/>
        <color rgb="FFFF0000"/>
        <rFont val="Calibri"/>
        <family val="2"/>
        <scheme val="minor"/>
      </rPr>
      <t>Out of Scope</t>
    </r>
  </si>
  <si>
    <r>
      <t xml:space="preserve">X2; </t>
    </r>
    <r>
      <rPr>
        <sz val="12"/>
        <color rgb="FFFF0000"/>
        <rFont val="Calibri"/>
        <family val="2"/>
        <scheme val="minor"/>
      </rPr>
      <t>Out of Scope</t>
    </r>
  </si>
  <si>
    <r>
      <t xml:space="preserve">roll 2; </t>
    </r>
    <r>
      <rPr>
        <sz val="12"/>
        <color rgb="FFFF0000"/>
        <rFont val="Calibri"/>
        <family val="2"/>
        <scheme val="minor"/>
      </rPr>
      <t>Out of Scope</t>
    </r>
  </si>
  <si>
    <r>
      <t>fine pitch 2;</t>
    </r>
    <r>
      <rPr>
        <sz val="12"/>
        <color rgb="FFFF0000"/>
        <rFont val="Calibri"/>
        <family val="2"/>
        <scheme val="minor"/>
      </rPr>
      <t xml:space="preserve"> Out of Scope</t>
    </r>
  </si>
  <si>
    <t>Secondary focusing working distance</t>
  </si>
  <si>
    <t>WD</t>
  </si>
  <si>
    <t>Sample handling</t>
  </si>
  <si>
    <t>Solution sample handler</t>
  </si>
  <si>
    <t>ES</t>
  </si>
  <si>
    <t>Staubli TX40 robot</t>
  </si>
  <si>
    <t>Rbt</t>
  </si>
  <si>
    <t>Sol</t>
  </si>
  <si>
    <t>Staubli</t>
  </si>
  <si>
    <t>aSSA</t>
  </si>
  <si>
    <t>Guard slits 2 (Sg2 for grazing incidence)</t>
  </si>
  <si>
    <t>Guard slits 2 (Sg2 for transmission)</t>
  </si>
  <si>
    <t>dX, dY</t>
  </si>
  <si>
    <t>SmartAct</t>
  </si>
  <si>
    <t>TBD</t>
  </si>
  <si>
    <t xml:space="preserve">TBD </t>
  </si>
  <si>
    <t>Staubli MCS</t>
  </si>
  <si>
    <t>routins will be called via PVs</t>
  </si>
  <si>
    <t>TBD MCS/GBLV</t>
  </si>
  <si>
    <r>
      <t xml:space="preserve">Fine Pitch; </t>
    </r>
    <r>
      <rPr>
        <sz val="12"/>
        <color rgb="FFFF0000"/>
        <rFont val="Calibri"/>
        <family val="2"/>
        <scheme val="minor"/>
      </rPr>
      <t>Out of Scope</t>
    </r>
  </si>
  <si>
    <t>Beam Position Monitor (BPM)</t>
  </si>
  <si>
    <t>Guard Slits 1 in Air</t>
  </si>
  <si>
    <t>Guard Slits 2 in Air</t>
  </si>
  <si>
    <t>Guard Slits 2 in VAC</t>
  </si>
  <si>
    <t>Fine-resolution scanning</t>
  </si>
  <si>
    <t>Coarse-resolution scanning</t>
  </si>
  <si>
    <t>GISAXS/GID</t>
  </si>
  <si>
    <t>in-vacuum GISAXS/GID with hexapod</t>
  </si>
  <si>
    <t>RG A-1</t>
  </si>
  <si>
    <t>RG-B1</t>
  </si>
  <si>
    <t>RG-C1</t>
  </si>
  <si>
    <t>RG-C2</t>
  </si>
  <si>
    <t>TEMP. CONTROL</t>
  </si>
  <si>
    <t>SPACER</t>
  </si>
  <si>
    <t>MOXA</t>
  </si>
  <si>
    <t>IOC</t>
  </si>
  <si>
    <t>GAUGE CONTROL</t>
  </si>
  <si>
    <t>UPS</t>
    <phoneticPr fontId="0" type="noConversion"/>
  </si>
  <si>
    <t>UPS</t>
    <phoneticPr fontId="3" type="noConversion"/>
  </si>
  <si>
    <t>Bimorph HV</t>
  </si>
  <si>
    <t>EPS BEAMLINE PLC</t>
  </si>
  <si>
    <t>FAN</t>
  </si>
  <si>
    <t>Bimorph Controller</t>
  </si>
  <si>
    <t>beam stabilization</t>
  </si>
  <si>
    <t>DELTA-TAU PSU</t>
  </si>
  <si>
    <t>PPU</t>
  </si>
  <si>
    <t>ION PUMP CONTROL</t>
  </si>
  <si>
    <t>P1M control</t>
  </si>
  <si>
    <t>P300K control</t>
  </si>
  <si>
    <t>Chillers for Pilatus detectors</t>
  </si>
  <si>
    <t>controller for WAXS positioning stages</t>
    <phoneticPr fontId="15" type="noConversion"/>
  </si>
  <si>
    <t>UPS ~4kW</t>
    <phoneticPr fontId="15" type="noConversion"/>
  </si>
  <si>
    <t>fiber patch pannel</t>
  </si>
  <si>
    <t>cable management</t>
  </si>
  <si>
    <t>network patch pannel x12</t>
  </si>
  <si>
    <t>network patch pannel x24</t>
  </si>
  <si>
    <t>Inside C hutch</t>
  </si>
  <si>
    <t>ioc should be 32 or higher because of the ppwer strips</t>
  </si>
  <si>
    <t>VACUUM PLC</t>
  </si>
  <si>
    <t>Inside B hutch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</si>
  <si>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</si>
  <si>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</si>
  <si>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</si>
  <si>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</si>
  <si>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</si>
  <si>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</si>
  <si>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</si>
  <si>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</si>
  <si>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</si>
  <si>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DELTA-TAU#3</t>
  </si>
  <si>
    <t>DELTA-TAU#4</t>
  </si>
  <si>
    <r>
      <t>DELTA-TAU#5</t>
    </r>
    <r>
      <rPr>
        <sz val="11"/>
        <color indexed="8"/>
        <rFont val="Calibri"/>
        <family val="2"/>
      </rPr>
      <t xml:space="preserve"> low current</t>
    </r>
    <r>
      <rPr>
        <sz val="24"/>
        <color indexed="8"/>
        <rFont val="Calibri"/>
        <family val="2"/>
      </rPr>
      <t xml:space="preserve"> </t>
    </r>
  </si>
  <si>
    <r>
      <t xml:space="preserve">DELTA-TAU#7 </t>
    </r>
    <r>
      <rPr>
        <sz val="11"/>
        <color indexed="8"/>
        <rFont val="Calibri"/>
        <family val="2"/>
      </rPr>
      <t xml:space="preserve">low current </t>
    </r>
  </si>
  <si>
    <t>DELTA-TAU#2</t>
  </si>
  <si>
    <t>DELTA-TAU#1</t>
  </si>
  <si>
    <t>DELTA-TAU#6</t>
  </si>
  <si>
    <t>DELTA-TAU#8</t>
  </si>
  <si>
    <t>DELTA-TAU#9</t>
  </si>
  <si>
    <r>
      <rPr>
        <sz val="22"/>
        <color indexed="8"/>
        <rFont val="Calibri"/>
        <family val="2"/>
      </rPr>
      <t>DELTA-TAU#10</t>
    </r>
    <r>
      <rPr>
        <sz val="11"/>
        <color indexed="8"/>
        <rFont val="Calibri"/>
        <family val="2"/>
      </rPr>
      <t xml:space="preserve"> 
low current </t>
    </r>
  </si>
  <si>
    <r>
      <rPr>
        <sz val="22"/>
        <color indexed="8"/>
        <rFont val="Calibri"/>
        <family val="2"/>
      </rPr>
      <t xml:space="preserve">DELTA-TAU#11 </t>
    </r>
    <r>
      <rPr>
        <sz val="11"/>
        <color indexed="8"/>
        <rFont val="Calibri"/>
        <family val="2"/>
      </rPr>
      <t xml:space="preserve">
low current</t>
    </r>
    <r>
      <rPr>
        <sz val="24"/>
        <color indexed="8"/>
        <rFont val="Calibri"/>
        <family val="2"/>
      </rPr>
      <t xml:space="preserve"> </t>
    </r>
  </si>
  <si>
    <t>VME shelf</t>
  </si>
  <si>
    <t>TIMING SYSTEM 
VME</t>
  </si>
  <si>
    <t>water tray for leaks</t>
  </si>
  <si>
    <t>from B/C hutch patch pannel x12</t>
  </si>
  <si>
    <t>reserve switch future</t>
  </si>
  <si>
    <t xml:space="preserve"> cable managent future</t>
  </si>
  <si>
    <t>network patch pannel x4</t>
  </si>
  <si>
    <t>network patch pannel x8</t>
  </si>
  <si>
    <t xml:space="preserve"> switch</t>
  </si>
  <si>
    <t xml:space="preserve"> switch x48ports </t>
  </si>
  <si>
    <t>HRM2 theta</t>
  </si>
  <si>
    <t>rad</t>
  </si>
  <si>
    <t xml:space="preserve">RG-A2 front </t>
  </si>
  <si>
    <t>BNC/lemo patch panel x8</t>
  </si>
  <si>
    <t>BNC/lemo patch panel x16</t>
  </si>
  <si>
    <t>RG-A1 back</t>
  </si>
  <si>
    <t>Archiver IOC</t>
  </si>
  <si>
    <t>These are rackes on the roofs</t>
  </si>
  <si>
    <t>Thise are racks on the floor.</t>
  </si>
  <si>
    <t>RG Floor-1</t>
  </si>
  <si>
    <t>RG-Floor2</t>
  </si>
  <si>
    <t>Upstream Bend; with LVDT</t>
  </si>
  <si>
    <t>Downstream Bend; With LVDT</t>
  </si>
  <si>
    <t>RG:C2</t>
  </si>
  <si>
    <t>Location</t>
  </si>
  <si>
    <t>Temperature sensors</t>
  </si>
  <si>
    <t>Digital IO</t>
  </si>
  <si>
    <t>Analog IO</t>
  </si>
  <si>
    <t xml:space="preserve"> </t>
  </si>
  <si>
    <t>(mm from source)</t>
  </si>
  <si>
    <t>Pt100</t>
  </si>
  <si>
    <t>K type TC</t>
  </si>
  <si>
    <t>Inputs</t>
  </si>
  <si>
    <t>Outputs</t>
  </si>
  <si>
    <t>Totals</t>
  </si>
  <si>
    <t>Dry contact</t>
  </si>
  <si>
    <t>?</t>
  </si>
  <si>
    <t>General purpose IO</t>
  </si>
  <si>
    <t>Vacuum system</t>
  </si>
  <si>
    <t>Handled by front end</t>
  </si>
  <si>
    <t>RG:A3</t>
  </si>
  <si>
    <t>D</t>
  </si>
  <si>
    <t>RG:D2</t>
  </si>
  <si>
    <t>Scott Buda to define</t>
  </si>
  <si>
    <t>Cooling water</t>
  </si>
  <si>
    <t>Roof</t>
  </si>
  <si>
    <t>Synchrotron beam not inhibited by PPS</t>
  </si>
  <si>
    <t>Synchrotron beam not inhibited by EPS</t>
  </si>
  <si>
    <t>Cooling water supply isolation valve</t>
  </si>
  <si>
    <t>Upstream</t>
  </si>
  <si>
    <t>Cooling water return isolation valve</t>
  </si>
  <si>
    <t>Leak detection system</t>
  </si>
  <si>
    <t>2?</t>
  </si>
  <si>
    <t>Cooling water supply temperature</t>
  </si>
  <si>
    <t>Cooling water return temperature</t>
  </si>
  <si>
    <t>Cryocooler</t>
  </si>
  <si>
    <t>Mezzanine</t>
  </si>
  <si>
    <t>Cryocooler disable</t>
  </si>
  <si>
    <t>A Hutch O2 sensor</t>
  </si>
  <si>
    <t>D Hutch O2 sensor</t>
  </si>
  <si>
    <t>N2 system disable</t>
  </si>
  <si>
    <t>Motion controller disable</t>
  </si>
  <si>
    <t>RG:A2</t>
  </si>
  <si>
    <t>RG:D1?</t>
  </si>
  <si>
    <t>D Hutch endstation motion interlocks</t>
  </si>
  <si>
    <t>24 VDC solenoid</t>
  </si>
  <si>
    <t>A Hutch PPS</t>
  </si>
  <si>
    <t>B Hutch PPS</t>
  </si>
  <si>
    <t>D Hutch PPS</t>
  </si>
  <si>
    <t>Total</t>
  </si>
  <si>
    <t>XF05ID</t>
  </si>
  <si>
    <t>FE</t>
  </si>
  <si>
    <t>Beam transport</t>
  </si>
  <si>
    <t>White Beam Stop</t>
  </si>
  <si>
    <t>Pink Beam Stop</t>
  </si>
  <si>
    <t>Pink</t>
  </si>
  <si>
    <t>White</t>
  </si>
  <si>
    <t>Current version</t>
  </si>
  <si>
    <t>CONTROLLER</t>
  </si>
  <si>
    <t>5 V EXT ENC</t>
  </si>
  <si>
    <t>24 V LOGIC/IO</t>
  </si>
  <si>
    <t>48 V MOTOR</t>
  </si>
  <si>
    <t>WATCHDOG/ABORT</t>
  </si>
  <si>
    <t>GPIO</t>
  </si>
  <si>
    <t>ENCODER 4</t>
  </si>
  <si>
    <t>ENCODER 3</t>
  </si>
  <si>
    <t>ENCODER 2</t>
  </si>
  <si>
    <t>ENCODER 1</t>
  </si>
  <si>
    <t>MC:3</t>
  </si>
  <si>
    <t>ENCODER 8</t>
  </si>
  <si>
    <t>ENCODER 7</t>
  </si>
  <si>
    <t>ENCODER 6</t>
  </si>
  <si>
    <t>ENCODER 5</t>
  </si>
  <si>
    <t>AMP 8</t>
  </si>
  <si>
    <t>AMP 7</t>
  </si>
  <si>
    <t>AMP 6</t>
  </si>
  <si>
    <t>AMP 5</t>
  </si>
  <si>
    <t>AMP 4</t>
  </si>
  <si>
    <t>AMP 3</t>
  </si>
  <si>
    <t>AMP 2</t>
  </si>
  <si>
    <t>AMP 1</t>
  </si>
  <si>
    <t>MC:2</t>
  </si>
  <si>
    <t>MC:1</t>
  </si>
  <si>
    <t>XF:16IDA-CT{MC:3}</t>
  </si>
  <si>
    <t>XF:16IDA-CT{MC:4}</t>
  </si>
  <si>
    <t>XF:16IDA-CT{MC:2}</t>
  </si>
  <si>
    <t>XF:16IDA-CT{MC:1}</t>
  </si>
  <si>
    <t>MC:4</t>
  </si>
  <si>
    <t>Motor cable number</t>
  </si>
  <si>
    <t>Encoder cable number</t>
  </si>
  <si>
    <t>NA</t>
  </si>
  <si>
    <t>Fine Pitch Adjustment HFM piezo</t>
  </si>
  <si>
    <t>Fine Pitch Adjustment VFM piezo</t>
  </si>
  <si>
    <t>DCM.finePitch readback only</t>
  </si>
  <si>
    <t>free</t>
  </si>
  <si>
    <t>Driver Tested</t>
  </si>
  <si>
    <t>Database tested</t>
  </si>
  <si>
    <t>Application/GUIs</t>
  </si>
  <si>
    <t>Branch</t>
  </si>
  <si>
    <t>Primary device name</t>
  </si>
  <si>
    <t>Device name</t>
  </si>
  <si>
    <t>Device instance</t>
  </si>
  <si>
    <t>Device ID</t>
  </si>
  <si>
    <t>Associated component</t>
  </si>
  <si>
    <t>Channel</t>
  </si>
  <si>
    <t>Gate valve</t>
  </si>
  <si>
    <t>VA</t>
  </si>
  <si>
    <t>GV</t>
  </si>
  <si>
    <t>Ion pump</t>
  </si>
  <si>
    <t>IP</t>
  </si>
  <si>
    <t>Cold cathode gauge</t>
  </si>
  <si>
    <t>CCG</t>
  </si>
  <si>
    <t>Pirani gauge</t>
  </si>
  <si>
    <t>TCG</t>
  </si>
  <si>
    <t>Gauge controller</t>
  </si>
  <si>
    <t>CT</t>
  </si>
  <si>
    <t>VGC</t>
  </si>
  <si>
    <t>Pump controller</t>
  </si>
  <si>
    <t>IPC</t>
  </si>
  <si>
    <t>Location (meters)</t>
  </si>
  <si>
    <t>Bremsstrahlung collimator 1</t>
  </si>
  <si>
    <t>Bremsstrahlung collimator 2</t>
  </si>
  <si>
    <t>Bremsstrahlung collimator 3</t>
  </si>
  <si>
    <t>LiX Hutch A</t>
  </si>
  <si>
    <t>Cable number</t>
  </si>
  <si>
    <t>Scintilator #5</t>
  </si>
  <si>
    <t>SCN5</t>
  </si>
  <si>
    <t>Experimental module (user defined configuration)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</si>
  <si>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</si>
  <si>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</si>
  <si>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</si>
  <si>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</si>
  <si>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</si>
  <si>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</si>
  <si>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</si>
  <si>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</si>
  <si>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</si>
  <si>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</si>
  <si>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</si>
  <si>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</si>
  <si>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</si>
  <si>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</si>
  <si>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</si>
  <si>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</si>
  <si>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 xml:space="preserve">16 ID-A </t>
  </si>
  <si>
    <t>VAC SEC 1</t>
  </si>
  <si>
    <t>VAC SEC 2</t>
  </si>
  <si>
    <t>VAC SEC 3</t>
  </si>
  <si>
    <t>VAC SEC 5</t>
  </si>
  <si>
    <t>VAC SEC 6</t>
  </si>
  <si>
    <t>VAC SEC 7</t>
  </si>
  <si>
    <t>VGC-1A</t>
  </si>
  <si>
    <t>VGC-2A</t>
  </si>
  <si>
    <t>VGC-2B</t>
  </si>
  <si>
    <t>VGC-3B</t>
  </si>
  <si>
    <t>VGC-4A</t>
  </si>
  <si>
    <t>*FUTURE</t>
  </si>
  <si>
    <t>38-CCG HV</t>
  </si>
  <si>
    <t>41-CCG HV</t>
  </si>
  <si>
    <t>36-CCG HV</t>
  </si>
  <si>
    <t>8-CCG HV</t>
  </si>
  <si>
    <t>39-CCG HV</t>
  </si>
  <si>
    <t>*109-CCG HV</t>
  </si>
  <si>
    <t>47-CCG SIG</t>
  </si>
  <si>
    <t>50-CCG SIG</t>
  </si>
  <si>
    <t>45-CCG SIG</t>
  </si>
  <si>
    <t>43-CCG SIG</t>
  </si>
  <si>
    <t>48-CCG SIG</t>
  </si>
  <si>
    <t>*44-CCG SIG</t>
  </si>
  <si>
    <t>99-PIRANI</t>
  </si>
  <si>
    <t>107-PIRANI</t>
  </si>
  <si>
    <t>103-PIRANI</t>
  </si>
  <si>
    <t>101-PIRANI</t>
  </si>
  <si>
    <t>105-PIRANI</t>
  </si>
  <si>
    <t>*102-PIRANI</t>
  </si>
  <si>
    <t>VGC-1B</t>
  </si>
  <si>
    <t>VGC-3A</t>
  </si>
  <si>
    <t>VGC-4B</t>
  </si>
  <si>
    <t>7-CCG HV</t>
  </si>
  <si>
    <t>37-CCG HV</t>
  </si>
  <si>
    <t>40-CCG HV</t>
  </si>
  <si>
    <t>42-CCG SIG</t>
  </si>
  <si>
    <t>46-CCG SIG</t>
  </si>
  <si>
    <t>49-CCG SIG</t>
  </si>
  <si>
    <t>100-PIRANI</t>
  </si>
  <si>
    <t>104-PIRANI</t>
  </si>
  <si>
    <t>106-PIRANI</t>
  </si>
  <si>
    <t>IPC-1</t>
  </si>
  <si>
    <t>IPC-2</t>
  </si>
  <si>
    <t>IPC-3</t>
  </si>
  <si>
    <t>IPC-4</t>
  </si>
  <si>
    <t>74-IP</t>
  </si>
  <si>
    <t>77-IP</t>
  </si>
  <si>
    <t>72-IP</t>
  </si>
  <si>
    <t>70-IP</t>
  </si>
  <si>
    <t>75-IP</t>
  </si>
  <si>
    <t>71-IP</t>
  </si>
  <si>
    <t>69-IP</t>
  </si>
  <si>
    <t>IPC-5</t>
  </si>
  <si>
    <t>IP-73</t>
  </si>
  <si>
    <t>76-IP</t>
  </si>
  <si>
    <t>*FUTURE CABLES TO BE TERMINATED AND NOT CONNECTED</t>
  </si>
  <si>
    <t>WAXS chamber</t>
  </si>
  <si>
    <t>Chm</t>
  </si>
  <si>
    <r>
      <t>Other (</t>
    </r>
    <r>
      <rPr>
        <b/>
        <sz val="12"/>
        <color rgb="FFFF0000"/>
        <rFont val="Calibri"/>
        <family val="2"/>
        <scheme val="minor"/>
      </rPr>
      <t>S</t>
    </r>
    <r>
      <rPr>
        <b/>
        <sz val="11"/>
        <color rgb="FFFF0000"/>
        <rFont val="Calibri"/>
        <family val="2"/>
        <scheme val="minor"/>
      </rPr>
      <t>o far irr</t>
    </r>
    <r>
      <rPr>
        <b/>
        <sz val="12"/>
        <color rgb="FFFF0000"/>
        <rFont val="Calibri"/>
        <family val="2"/>
        <scheme val="minor"/>
      </rPr>
      <t>elevant</t>
    </r>
    <r>
      <rPr>
        <b/>
        <sz val="12"/>
        <color theme="1"/>
        <rFont val="Calibri"/>
        <family val="2"/>
        <scheme val="minor"/>
      </rPr>
      <t>) Info below is from SRX</t>
    </r>
  </si>
  <si>
    <t>RGA controller</t>
  </si>
  <si>
    <t>Secondary Source  Chamber</t>
  </si>
  <si>
    <t>Secondury Focusing Chamber</t>
  </si>
  <si>
    <t>24V solenoid</t>
  </si>
  <si>
    <t>LiX Hutch B</t>
  </si>
  <si>
    <t>LiX Hutch C</t>
  </si>
  <si>
    <t>NC             2</t>
  </si>
  <si>
    <t>NC             5</t>
  </si>
  <si>
    <t>NC             1</t>
  </si>
  <si>
    <t>12 V solenoid</t>
  </si>
  <si>
    <t>Equipment identification signal</t>
  </si>
  <si>
    <t>Flight Path module</t>
  </si>
  <si>
    <t>???</t>
  </si>
  <si>
    <t>MC:5</t>
  </si>
  <si>
    <t>MC:6</t>
  </si>
  <si>
    <t>MC:7</t>
  </si>
  <si>
    <t>XF:16IDA-CT{MC:5}</t>
  </si>
  <si>
    <t>XF:16IDA-CT{MC:6}</t>
  </si>
  <si>
    <t>XF:16IDA-CT{MC:7}</t>
  </si>
  <si>
    <t>B-5</t>
  </si>
  <si>
    <t>B-10</t>
  </si>
  <si>
    <t xml:space="preserve"> B-9</t>
  </si>
  <si>
    <t>B-11</t>
  </si>
  <si>
    <t>B-12</t>
  </si>
  <si>
    <t>B-22</t>
  </si>
  <si>
    <t>B-23</t>
  </si>
  <si>
    <t>4-20 mA</t>
  </si>
  <si>
    <t>C-22</t>
  </si>
  <si>
    <t>B-6</t>
  </si>
  <si>
    <t>B-7</t>
  </si>
  <si>
    <t>B-8</t>
  </si>
  <si>
    <t>C-23</t>
  </si>
  <si>
    <t>C-19</t>
  </si>
  <si>
    <t>C-20</t>
  </si>
  <si>
    <t>C-21</t>
  </si>
  <si>
    <t>C-11</t>
  </si>
  <si>
    <t>C-12</t>
  </si>
  <si>
    <t>C-13</t>
  </si>
  <si>
    <t>C-14</t>
  </si>
  <si>
    <t>C-15</t>
  </si>
  <si>
    <t>C-16</t>
  </si>
  <si>
    <t>C-17</t>
  </si>
  <si>
    <t>C-18</t>
  </si>
  <si>
    <t>This cables had to be separately pulled</t>
  </si>
  <si>
    <t>C-34</t>
  </si>
  <si>
    <t>C-35</t>
  </si>
  <si>
    <t>C-33</t>
  </si>
  <si>
    <t>C-31</t>
  </si>
  <si>
    <t>C-32</t>
  </si>
  <si>
    <t>C-48</t>
  </si>
  <si>
    <t>C-49</t>
  </si>
  <si>
    <t>C-50</t>
  </si>
  <si>
    <t>MC:8</t>
  </si>
  <si>
    <t>XF:16IDA-CT{MC:8}</t>
  </si>
  <si>
    <t>XF:16IDA-CT{MC:9}</t>
  </si>
  <si>
    <t>MC:9</t>
  </si>
  <si>
    <t>C-7</t>
  </si>
  <si>
    <t>C-8</t>
  </si>
  <si>
    <t>C-36</t>
  </si>
  <si>
    <t>C-37</t>
  </si>
  <si>
    <t>C-38</t>
  </si>
  <si>
    <t>C-39</t>
  </si>
  <si>
    <t>C-40</t>
  </si>
  <si>
    <t>C-41</t>
  </si>
  <si>
    <t>C-24</t>
  </si>
  <si>
    <t xml:space="preserve">rouphing pump </t>
  </si>
  <si>
    <t>C-106</t>
  </si>
  <si>
    <t>C-107</t>
  </si>
  <si>
    <t>XF:16IDA-CT{MC:10}</t>
  </si>
  <si>
    <t>XF:16IDA-CT{MC:11}</t>
  </si>
  <si>
    <t>C-27</t>
  </si>
  <si>
    <t>C-28</t>
  </si>
  <si>
    <t>C-29</t>
  </si>
  <si>
    <t>C-30</t>
  </si>
  <si>
    <t>C-51</t>
  </si>
  <si>
    <t>C-52</t>
  </si>
  <si>
    <t>MC:10</t>
  </si>
  <si>
    <t>MC:11</t>
  </si>
  <si>
    <t>C-9</t>
  </si>
  <si>
    <t>C-10</t>
  </si>
  <si>
    <t>C-25</t>
  </si>
  <si>
    <t>C-26</t>
  </si>
  <si>
    <t>C-65</t>
  </si>
  <si>
    <t>C-66</t>
  </si>
  <si>
    <t>C-67</t>
  </si>
  <si>
    <t>from LVDT sensor, additional module integration</t>
  </si>
  <si>
    <t>C-104
C-105</t>
  </si>
  <si>
    <t>Total motor Axis count</t>
  </si>
  <si>
    <t>Digital Inputs</t>
  </si>
  <si>
    <t>Digital Outputs</t>
  </si>
  <si>
    <t>Analog IO Inputs</t>
  </si>
  <si>
    <t>for slow feedback system</t>
  </si>
  <si>
    <t>Analog IO Outputs</t>
  </si>
  <si>
    <r>
      <t xml:space="preserve">Detectors 
</t>
    </r>
    <r>
      <rPr>
        <sz val="10"/>
        <color theme="1"/>
        <rFont val="Calibri"/>
        <family val="2"/>
        <scheme val="minor"/>
      </rPr>
      <t>x</t>
    </r>
    <r>
      <rPr>
        <i/>
        <sz val="10"/>
        <color theme="1"/>
        <rFont val="Calibri"/>
        <family val="2"/>
        <scheme val="minor"/>
      </rPr>
      <t xml:space="preserve">2 </t>
    </r>
    <r>
      <rPr>
        <i/>
        <sz val="9"/>
        <color theme="1"/>
        <rFont val="Calibri"/>
        <family val="2"/>
        <scheme val="minor"/>
      </rPr>
      <t xml:space="preserve">Pilatus300M, x1 </t>
    </r>
    <r>
      <rPr>
        <i/>
        <sz val="10"/>
        <color theme="1"/>
        <rFont val="Calibri"/>
        <family val="2"/>
        <scheme val="minor"/>
      </rPr>
      <t>Pilatus1M</t>
    </r>
  </si>
  <si>
    <t>GigE CCD cams</t>
  </si>
  <si>
    <t>Some important dates for contracted out components' arrival</t>
  </si>
  <si>
    <t xml:space="preserve">Flight Path End Station </t>
  </si>
  <si>
    <t xml:space="preserve">Mono System </t>
  </si>
  <si>
    <t xml:space="preserve">WBM System </t>
  </si>
  <si>
    <t xml:space="preserve">KB Mirror System </t>
  </si>
  <si>
    <t>microscope polarizer/analyzer (130 mA)</t>
  </si>
  <si>
    <t>parfocus (250 mA)</t>
  </si>
  <si>
    <t>Mscp</t>
  </si>
  <si>
    <t>Fetura RS-232</t>
  </si>
  <si>
    <t>fiber runs to this switch</t>
  </si>
  <si>
    <t>Special wiring</t>
  </si>
  <si>
    <t>C-45 C-46</t>
  </si>
  <si>
    <t>tbd</t>
  </si>
  <si>
    <t>mm</t>
  </si>
  <si>
    <t>mrad</t>
  </si>
  <si>
    <t>no enc</t>
  </si>
  <si>
    <t>encoder only</t>
  </si>
  <si>
    <t>Homing PLC</t>
  </si>
  <si>
    <r>
      <t>OP</t>
    </r>
    <r>
      <rPr>
        <sz val="12"/>
        <color theme="1"/>
        <rFont val="Calibri"/>
        <family val="2"/>
        <scheme val="minor"/>
      </rPr>
      <t>:LiX</t>
    </r>
  </si>
  <si>
    <r>
      <t>SS</t>
    </r>
    <r>
      <rPr>
        <sz val="12"/>
        <color theme="1"/>
        <rFont val="Calibri"/>
        <family val="2"/>
        <scheme val="minor"/>
      </rPr>
      <t>:LiX</t>
    </r>
  </si>
  <si>
    <r>
      <t>SF</t>
    </r>
    <r>
      <rPr>
        <sz val="12"/>
        <color theme="1"/>
        <rFont val="Calibri"/>
        <family val="2"/>
        <scheme val="minor"/>
      </rPr>
      <t>:LiX</t>
    </r>
  </si>
  <si>
    <r>
      <t>ES</t>
    </r>
    <r>
      <rPr>
        <sz val="12"/>
        <color theme="1"/>
        <rFont val="Calibri"/>
        <family val="2"/>
        <scheme val="minor"/>
      </rPr>
      <t>:LiX</t>
    </r>
  </si>
  <si>
    <r>
      <t>DT</t>
    </r>
    <r>
      <rPr>
        <sz val="12"/>
        <color theme="1"/>
        <rFont val="Calibri"/>
        <family val="2"/>
        <scheme val="minor"/>
      </rPr>
      <t>:LiX</t>
    </r>
  </si>
  <si>
    <t>BI:LiX</t>
  </si>
  <si>
    <t>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</si>
</sst>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Bitstream Vera Sans"/>
      <family val="2"/>
    </font>
    <font>
      <sz val="24"/>
      <color indexed="8"/>
      <name val="Calibri"/>
      <family val="2"/>
    </font>
    <font>
      <b/>
      <sz val="8"/>
      <name val="Bitstream Vera Sans"/>
    </font>
    <font>
      <sz val="8"/>
      <name val="Bitstream Vera Sans"/>
      <family val="2"/>
    </font>
    <font>
      <sz val="8"/>
      <name val="Bitstream Vera Sans Mono"/>
      <family val="3"/>
    </font>
    <font>
      <b/>
      <sz val="8"/>
      <color indexed="12"/>
      <name val="Calibri"/>
      <family val="2"/>
      <scheme val="minor"/>
    </font>
    <font>
      <sz val="8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name val="Bitstream Vera Sans Mono"/>
      <family val="3"/>
    </font>
    <font>
      <b/>
      <sz val="14"/>
      <name val="Bitstream Vera Sans"/>
    </font>
    <font>
      <sz val="10"/>
      <color indexed="10"/>
      <name val="Bitstream Vera Sans"/>
      <family val="2"/>
    </font>
    <font>
      <b/>
      <sz val="10"/>
      <color indexed="10"/>
      <name val="Bitstream Vera Sans"/>
      <family val="2"/>
    </font>
    <font>
      <b/>
      <sz val="10"/>
      <color indexed="10"/>
      <name val="Bitstream Vera Sans Mono"/>
      <family val="3"/>
    </font>
    <font>
      <b/>
      <sz val="16"/>
      <color indexed="12"/>
      <name val="Bitstream Vera Sans"/>
    </font>
    <font>
      <b/>
      <sz val="10"/>
      <color indexed="12"/>
      <name val="Bitstream Vera Sans"/>
    </font>
    <font>
      <sz val="10"/>
      <color indexed="12"/>
      <name val="Bitstream Vera Sans"/>
      <family val="2"/>
    </font>
    <font>
      <b/>
      <sz val="10"/>
      <name val="Bitstream Vera Sans"/>
    </font>
    <font>
      <b/>
      <u/>
      <sz val="10"/>
      <color indexed="10"/>
      <name val="Bitstream Vera Sans"/>
    </font>
    <font>
      <sz val="10"/>
      <color indexed="10"/>
      <name val="Bitstream Vera Sans Mono"/>
      <family val="3"/>
    </font>
    <font>
      <b/>
      <u/>
      <sz val="10"/>
      <name val="Bitstream Vera Sans"/>
    </font>
    <font>
      <b/>
      <u/>
      <sz val="11"/>
      <color indexed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indexed="10"/>
      <name val="Bitstream Vera Sans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4"/>
      <color indexed="9"/>
      <name val="Calibri"/>
      <family val="2"/>
    </font>
    <font>
      <b/>
      <sz val="14"/>
      <color indexed="9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b/>
      <sz val="14"/>
      <name val="Calibri"/>
      <family val="2"/>
    </font>
    <font>
      <sz val="16"/>
      <name val="Bitstream Vera Sans"/>
    </font>
    <font>
      <b/>
      <sz val="12"/>
      <color indexed="9"/>
      <name val="Calibri"/>
      <family val="2"/>
    </font>
    <font>
      <sz val="8"/>
      <name val="Bitstream Vera Sans Mono"/>
    </font>
    <font>
      <sz val="22"/>
      <color indexed="8"/>
      <name val="Calibri"/>
      <family val="2"/>
    </font>
    <font>
      <sz val="11"/>
      <color indexed="8"/>
      <name val="Calibri"/>
      <family val="2"/>
    </font>
    <font>
      <sz val="20"/>
      <name val="Calibri"/>
      <family val="2"/>
      <scheme val="minor"/>
    </font>
    <font>
      <b/>
      <sz val="8"/>
      <color indexed="9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36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25"/>
        <bgColor indexed="64"/>
      </patternFill>
    </fill>
    <fill>
      <patternFill patternType="solid">
        <fgColor indexed="25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theme="4" tint="0.59999389629810485"/>
        <bgColor indexed="9"/>
      </patternFill>
    </fill>
    <fill>
      <patternFill patternType="solid">
        <fgColor indexed="22"/>
        <bgColor indexed="64"/>
      </patternFill>
    </fill>
    <fill>
      <gradientFill degree="45">
        <stop position="0">
          <color theme="0"/>
        </stop>
        <stop position="0.5">
          <color theme="1" tint="0.1490218817712943"/>
        </stop>
        <stop position="1">
          <color theme="0"/>
        </stop>
      </gradientFill>
    </fill>
    <fill>
      <patternFill patternType="solid">
        <fgColor theme="6"/>
        <bgColor indexed="9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8"/>
      </patternFill>
    </fill>
    <fill>
      <patternFill patternType="solid">
        <fgColor rgb="FF00B05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8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indexed="8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</borders>
  <cellStyleXfs count="7">
    <xf numFmtId="0" fontId="0" fillId="0" borderId="0"/>
    <xf numFmtId="0" fontId="3" fillId="0" borderId="0"/>
    <xf numFmtId="49" fontId="10" fillId="5" borderId="0"/>
    <xf numFmtId="49" fontId="10" fillId="5" borderId="0" applyBorder="0" applyProtection="0">
      <alignment horizontal="left"/>
    </xf>
    <xf numFmtId="0" fontId="2" fillId="6" borderId="0" applyNumberFormat="0" applyBorder="0" applyAlignment="0" applyProtection="0"/>
    <xf numFmtId="0" fontId="66" fillId="50" borderId="0" applyNumberFormat="0" applyBorder="0" applyAlignment="0" applyProtection="0"/>
    <xf numFmtId="0" fontId="74" fillId="54" borderId="0" applyNumberFormat="0" applyBorder="0" applyAlignment="0" applyProtection="0"/>
  </cellStyleXfs>
  <cellXfs count="481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3" fillId="0" borderId="0" xfId="1" applyFill="1"/>
    <xf numFmtId="0" fontId="3" fillId="0" borderId="0" xfId="1" applyFill="1" applyAlignment="1">
      <alignment horizontal="left"/>
    </xf>
    <xf numFmtId="0" fontId="4" fillId="3" borderId="0" xfId="1" applyFont="1" applyFill="1"/>
    <xf numFmtId="0" fontId="4" fillId="3" borderId="0" xfId="1" applyFont="1" applyFill="1" applyAlignment="1">
      <alignment horizontal="left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left" wrapText="1"/>
    </xf>
    <xf numFmtId="0" fontId="3" fillId="4" borderId="0" xfId="1" applyFill="1"/>
    <xf numFmtId="0" fontId="3" fillId="4" borderId="0" xfId="1" applyFill="1" applyAlignment="1">
      <alignment horizontal="left"/>
    </xf>
    <xf numFmtId="0" fontId="4" fillId="4" borderId="0" xfId="1" applyFont="1" applyFill="1"/>
    <xf numFmtId="14" fontId="3" fillId="0" borderId="0" xfId="1" applyNumberFormat="1"/>
    <xf numFmtId="0" fontId="4" fillId="4" borderId="0" xfId="1" applyFont="1" applyFill="1" applyAlignment="1">
      <alignment wrapText="1"/>
    </xf>
    <xf numFmtId="49" fontId="4" fillId="4" borderId="0" xfId="1" applyNumberFormat="1" applyFont="1" applyFill="1"/>
    <xf numFmtId="49" fontId="4" fillId="3" borderId="0" xfId="1" applyNumberFormat="1" applyFont="1" applyFill="1"/>
    <xf numFmtId="0" fontId="3" fillId="2" borderId="0" xfId="1" applyFill="1"/>
    <xf numFmtId="0" fontId="3" fillId="0" borderId="0" xfId="1" applyFill="1" applyAlignment="1">
      <alignment wrapText="1"/>
    </xf>
    <xf numFmtId="49" fontId="3" fillId="0" borderId="0" xfId="1" applyNumberFormat="1" applyFill="1"/>
    <xf numFmtId="0" fontId="5" fillId="0" borderId="0" xfId="1" applyFont="1"/>
    <xf numFmtId="0" fontId="3" fillId="0" borderId="0" xfId="1" applyFont="1" applyFill="1"/>
    <xf numFmtId="0" fontId="4" fillId="0" borderId="0" xfId="1" applyFont="1" applyFill="1"/>
    <xf numFmtId="0" fontId="4" fillId="0" borderId="0" xfId="1" applyFont="1" applyFill="1" applyAlignment="1">
      <alignment wrapText="1"/>
    </xf>
    <xf numFmtId="49" fontId="4" fillId="0" borderId="0" xfId="1" applyNumberFormat="1" applyFont="1" applyFill="1"/>
    <xf numFmtId="0" fontId="3" fillId="0" borderId="0" xfId="1" applyAlignment="1">
      <alignment wrapText="1"/>
    </xf>
    <xf numFmtId="49" fontId="3" fillId="0" borderId="0" xfId="1" applyNumberFormat="1"/>
    <xf numFmtId="0" fontId="7" fillId="0" borderId="0" xfId="1" applyFont="1" applyFill="1"/>
    <xf numFmtId="0" fontId="0" fillId="0" borderId="0" xfId="0" applyAlignment="1">
      <alignment wrapText="1"/>
    </xf>
    <xf numFmtId="0" fontId="6" fillId="4" borderId="0" xfId="1" applyFont="1" applyFill="1"/>
    <xf numFmtId="0" fontId="6" fillId="4" borderId="0" xfId="1" applyFont="1" applyFill="1" applyAlignment="1">
      <alignment horizontal="right"/>
    </xf>
    <xf numFmtId="0" fontId="6" fillId="3" borderId="0" xfId="1" applyFont="1" applyFill="1"/>
    <xf numFmtId="0" fontId="2" fillId="0" borderId="0" xfId="1" applyFont="1" applyFill="1"/>
    <xf numFmtId="0" fontId="6" fillId="0" borderId="0" xfId="1" applyFont="1" applyFill="1"/>
    <xf numFmtId="0" fontId="2" fillId="0" borderId="0" xfId="1" applyFont="1"/>
    <xf numFmtId="49" fontId="12" fillId="0" borderId="0" xfId="2" applyFont="1" applyFill="1" applyAlignment="1">
      <alignment horizontal="right" vertical="center"/>
    </xf>
    <xf numFmtId="49" fontId="13" fillId="0" borderId="3" xfId="2" applyFont="1" applyFill="1" applyBorder="1" applyAlignment="1">
      <alignment horizontal="left"/>
    </xf>
    <xf numFmtId="0" fontId="13" fillId="0" borderId="0" xfId="2" applyNumberFormat="1" applyFont="1" applyFill="1" applyAlignment="1">
      <alignment horizontal="center"/>
    </xf>
    <xf numFmtId="49" fontId="13" fillId="0" borderId="0" xfId="2" applyFont="1" applyFill="1" applyAlignment="1">
      <alignment horizontal="center"/>
    </xf>
    <xf numFmtId="2" fontId="14" fillId="0" borderId="0" xfId="2" applyNumberFormat="1" applyFont="1" applyFill="1" applyAlignment="1">
      <alignment horizontal="right"/>
    </xf>
    <xf numFmtId="49" fontId="13" fillId="0" borderId="0" xfId="2" applyFont="1" applyFill="1" applyAlignment="1">
      <alignment horizontal="left"/>
    </xf>
    <xf numFmtId="49" fontId="13" fillId="0" borderId="0" xfId="2" applyFont="1" applyFill="1"/>
    <xf numFmtId="49" fontId="15" fillId="0" borderId="4" xfId="2" applyNumberFormat="1" applyFont="1" applyFill="1" applyBorder="1" applyAlignment="1">
      <alignment horizontal="center" vertical="center" wrapText="1"/>
    </xf>
    <xf numFmtId="49" fontId="16" fillId="0" borderId="5" xfId="2" applyFont="1" applyFill="1" applyBorder="1" applyAlignment="1">
      <alignment horizontal="left"/>
    </xf>
    <xf numFmtId="0" fontId="16" fillId="0" borderId="5" xfId="2" applyNumberFormat="1" applyFont="1" applyFill="1" applyBorder="1" applyAlignment="1">
      <alignment horizontal="center"/>
    </xf>
    <xf numFmtId="49" fontId="16" fillId="0" borderId="5" xfId="2" applyFont="1" applyFill="1" applyBorder="1" applyAlignment="1">
      <alignment horizontal="center"/>
    </xf>
    <xf numFmtId="2" fontId="16" fillId="0" borderId="5" xfId="2" applyNumberFormat="1" applyFont="1" applyFill="1" applyBorder="1" applyAlignment="1">
      <alignment horizontal="right"/>
    </xf>
    <xf numFmtId="2" fontId="16" fillId="0" borderId="6" xfId="2" applyNumberFormat="1" applyFont="1" applyFill="1" applyBorder="1" applyAlignment="1">
      <alignment horizontal="center"/>
    </xf>
    <xf numFmtId="49" fontId="16" fillId="0" borderId="8" xfId="2" applyFont="1" applyFill="1" applyBorder="1" applyAlignment="1">
      <alignment horizontal="left"/>
    </xf>
    <xf numFmtId="0" fontId="16" fillId="0" borderId="8" xfId="2" applyNumberFormat="1" applyFont="1" applyFill="1" applyBorder="1" applyAlignment="1">
      <alignment horizontal="left"/>
    </xf>
    <xf numFmtId="2" fontId="16" fillId="0" borderId="8" xfId="2" applyNumberFormat="1" applyFont="1" applyFill="1" applyBorder="1" applyAlignment="1">
      <alignment horizontal="left"/>
    </xf>
    <xf numFmtId="2" fontId="16" fillId="0" borderId="9" xfId="2" applyNumberFormat="1" applyFont="1" applyFill="1" applyBorder="1" applyAlignment="1">
      <alignment horizontal="left"/>
    </xf>
    <xf numFmtId="49" fontId="16" fillId="0" borderId="8" xfId="2" applyFont="1" applyFill="1" applyBorder="1" applyAlignment="1">
      <alignment horizontal="left" wrapText="1"/>
    </xf>
    <xf numFmtId="0" fontId="16" fillId="0" borderId="8" xfId="2" applyNumberFormat="1" applyFont="1" applyFill="1" applyBorder="1" applyAlignment="1">
      <alignment horizontal="left" wrapText="1"/>
    </xf>
    <xf numFmtId="2" fontId="16" fillId="0" borderId="8" xfId="2" applyNumberFormat="1" applyFont="1" applyFill="1" applyBorder="1" applyAlignment="1">
      <alignment horizontal="left" wrapText="1"/>
    </xf>
    <xf numFmtId="49" fontId="13" fillId="0" borderId="0" xfId="2" applyFont="1" applyFill="1" applyAlignment="1">
      <alignment wrapText="1"/>
    </xf>
    <xf numFmtId="49" fontId="16" fillId="0" borderId="11" xfId="2" applyFont="1" applyFill="1" applyBorder="1" applyAlignment="1">
      <alignment horizontal="left" wrapText="1"/>
    </xf>
    <xf numFmtId="49" fontId="16" fillId="0" borderId="8" xfId="2" applyFont="1" applyFill="1" applyBorder="1" applyAlignment="1">
      <alignment horizontal="center" vertical="center" wrapText="1"/>
    </xf>
    <xf numFmtId="2" fontId="16" fillId="0" borderId="8" xfId="2" applyNumberFormat="1" applyFont="1" applyFill="1" applyBorder="1" applyAlignment="1">
      <alignment horizontal="center" vertical="center" wrapText="1"/>
    </xf>
    <xf numFmtId="2" fontId="16" fillId="0" borderId="9" xfId="2" applyNumberFormat="1" applyFont="1" applyFill="1" applyBorder="1" applyAlignment="1">
      <alignment horizontal="left" wrapText="1"/>
    </xf>
    <xf numFmtId="49" fontId="16" fillId="0" borderId="12" xfId="2" applyFont="1" applyFill="1" applyBorder="1" applyAlignment="1">
      <alignment horizontal="left" wrapText="1"/>
    </xf>
    <xf numFmtId="0" fontId="13" fillId="0" borderId="0" xfId="2" applyNumberFormat="1" applyFont="1" applyFill="1" applyAlignment="1">
      <alignment horizontal="left" wrapText="1"/>
    </xf>
    <xf numFmtId="49" fontId="17" fillId="0" borderId="8" xfId="2" applyFont="1" applyFill="1" applyBorder="1" applyAlignment="1">
      <alignment horizontal="center" vertical="center" wrapText="1"/>
    </xf>
    <xf numFmtId="49" fontId="13" fillId="0" borderId="13" xfId="2" applyFont="1" applyFill="1" applyBorder="1" applyAlignment="1">
      <alignment wrapText="1"/>
    </xf>
    <xf numFmtId="49" fontId="16" fillId="0" borderId="14" xfId="2" applyFont="1" applyFill="1" applyBorder="1" applyAlignment="1">
      <alignment horizontal="left" wrapText="1"/>
    </xf>
    <xf numFmtId="49" fontId="10" fillId="0" borderId="15" xfId="2" applyFill="1" applyBorder="1" applyAlignment="1">
      <alignment horizontal="left"/>
    </xf>
    <xf numFmtId="49" fontId="10" fillId="0" borderId="0" xfId="2" applyFill="1" applyBorder="1" applyAlignment="1">
      <alignment horizontal="left"/>
    </xf>
    <xf numFmtId="0" fontId="10" fillId="0" borderId="0" xfId="2" applyNumberFormat="1" applyFill="1" applyBorder="1" applyAlignment="1">
      <alignment horizontal="center"/>
    </xf>
    <xf numFmtId="164" fontId="19" fillId="0" borderId="0" xfId="2" applyNumberFormat="1" applyFont="1" applyFill="1" applyBorder="1" applyAlignment="1">
      <alignment horizontal="right"/>
    </xf>
    <xf numFmtId="49" fontId="10" fillId="0" borderId="0" xfId="2" applyFill="1" applyBorder="1" applyAlignment="1">
      <alignment horizontal="center"/>
    </xf>
    <xf numFmtId="49" fontId="10" fillId="0" borderId="16" xfId="2" applyFill="1" applyBorder="1" applyAlignment="1">
      <alignment horizontal="left" wrapText="1"/>
    </xf>
    <xf numFmtId="0" fontId="10" fillId="0" borderId="0" xfId="2" applyNumberFormat="1" applyFill="1" applyAlignment="1">
      <alignment horizontal="center"/>
    </xf>
    <xf numFmtId="0" fontId="10" fillId="0" borderId="0" xfId="2" applyNumberFormat="1" applyFill="1" applyAlignment="1">
      <alignment horizontal="center" vertical="center"/>
    </xf>
    <xf numFmtId="49" fontId="10" fillId="0" borderId="0" xfId="2" applyFill="1" applyAlignment="1">
      <alignment horizontal="center" vertical="center"/>
    </xf>
    <xf numFmtId="49" fontId="10" fillId="0" borderId="0" xfId="2" applyFill="1"/>
    <xf numFmtId="49" fontId="20" fillId="0" borderId="12" xfId="2" applyFont="1" applyFill="1" applyBorder="1" applyAlignment="1">
      <alignment horizontal="right" vertical="center"/>
    </xf>
    <xf numFmtId="49" fontId="10" fillId="0" borderId="0" xfId="2" applyFill="1" applyBorder="1" applyAlignment="1">
      <alignment horizontal="left" wrapText="1"/>
    </xf>
    <xf numFmtId="49" fontId="21" fillId="0" borderId="12" xfId="2" applyFont="1" applyFill="1" applyBorder="1" applyAlignment="1">
      <alignment horizontal="left"/>
    </xf>
    <xf numFmtId="49" fontId="22" fillId="0" borderId="12" xfId="2" applyFont="1" applyFill="1" applyBorder="1" applyAlignment="1">
      <alignment horizontal="right" vertical="center"/>
    </xf>
    <xf numFmtId="0" fontId="22" fillId="0" borderId="12" xfId="2" applyNumberFormat="1" applyFont="1" applyFill="1" applyBorder="1" applyAlignment="1">
      <alignment horizontal="center"/>
    </xf>
    <xf numFmtId="0" fontId="21" fillId="0" borderId="0" xfId="2" applyNumberFormat="1" applyFont="1" applyFill="1" applyAlignment="1">
      <alignment horizontal="center"/>
    </xf>
    <xf numFmtId="0" fontId="21" fillId="0" borderId="0" xfId="2" applyNumberFormat="1" applyFont="1" applyFill="1" applyAlignment="1">
      <alignment horizontal="center" vertical="center"/>
    </xf>
    <xf numFmtId="49" fontId="21" fillId="0" borderId="0" xfId="2" applyFont="1" applyFill="1" applyAlignment="1">
      <alignment horizontal="center" vertical="center"/>
    </xf>
    <xf numFmtId="49" fontId="21" fillId="0" borderId="0" xfId="2" applyFont="1" applyFill="1"/>
    <xf numFmtId="49" fontId="10" fillId="0" borderId="12" xfId="2" applyFill="1" applyBorder="1" applyAlignment="1">
      <alignment horizontal="left"/>
    </xf>
    <xf numFmtId="0" fontId="10" fillId="0" borderId="19" xfId="2" applyNumberFormat="1" applyFill="1" applyBorder="1" applyAlignment="1">
      <alignment horizontal="center"/>
    </xf>
    <xf numFmtId="164" fontId="19" fillId="0" borderId="19" xfId="2" applyNumberFormat="1" applyFont="1" applyFill="1" applyBorder="1" applyAlignment="1">
      <alignment horizontal="right"/>
    </xf>
    <xf numFmtId="49" fontId="10" fillId="0" borderId="19" xfId="2" applyFill="1" applyBorder="1" applyAlignment="1">
      <alignment horizontal="center"/>
    </xf>
    <xf numFmtId="49" fontId="24" fillId="0" borderId="20" xfId="2" applyNumberFormat="1" applyFont="1" applyFill="1" applyBorder="1" applyAlignment="1">
      <alignment horizontal="center" vertical="center" wrapText="1"/>
    </xf>
    <xf numFmtId="49" fontId="25" fillId="0" borderId="20" xfId="2" applyNumberFormat="1" applyFont="1" applyFill="1" applyBorder="1" applyAlignment="1">
      <alignment horizontal="center" vertical="center" wrapText="1"/>
    </xf>
    <xf numFmtId="49" fontId="25" fillId="0" borderId="21" xfId="2" applyNumberFormat="1" applyFont="1" applyFill="1" applyBorder="1" applyAlignment="1">
      <alignment horizontal="center" vertical="center" wrapText="1"/>
    </xf>
    <xf numFmtId="0" fontId="26" fillId="0" borderId="8" xfId="2" applyNumberFormat="1" applyFont="1" applyFill="1" applyBorder="1" applyAlignment="1">
      <alignment horizontal="center" vertical="center" wrapText="1"/>
    </xf>
    <xf numFmtId="49" fontId="26" fillId="0" borderId="8" xfId="2" applyNumberFormat="1" applyFont="1" applyFill="1" applyBorder="1" applyAlignment="1">
      <alignment horizontal="center" vertical="center" wrapText="1"/>
    </xf>
    <xf numFmtId="49" fontId="26" fillId="0" borderId="0" xfId="2" applyNumberFormat="1" applyFont="1" applyFill="1" applyAlignment="1">
      <alignment horizontal="center" wrapText="1"/>
    </xf>
    <xf numFmtId="0" fontId="10" fillId="0" borderId="12" xfId="2" applyNumberFormat="1" applyFill="1" applyBorder="1" applyAlignment="1">
      <alignment horizontal="center"/>
    </xf>
    <xf numFmtId="164" fontId="19" fillId="0" borderId="12" xfId="2" applyNumberFormat="1" applyFont="1" applyFill="1" applyBorder="1" applyAlignment="1">
      <alignment horizontal="right"/>
    </xf>
    <xf numFmtId="49" fontId="10" fillId="0" borderId="12" xfId="2" applyFill="1" applyBorder="1" applyAlignment="1">
      <alignment horizontal="center"/>
    </xf>
    <xf numFmtId="49" fontId="10" fillId="0" borderId="15" xfId="2" applyFill="1" applyBorder="1" applyAlignment="1">
      <alignment horizontal="left" wrapText="1"/>
    </xf>
    <xf numFmtId="0" fontId="10" fillId="0" borderId="12" xfId="2" applyNumberFormat="1" applyFill="1" applyBorder="1" applyAlignment="1">
      <alignment horizontal="center" vertical="center"/>
    </xf>
    <xf numFmtId="49" fontId="10" fillId="0" borderId="12" xfId="2" applyFill="1" applyBorder="1" applyAlignment="1">
      <alignment horizontal="center" vertical="center"/>
    </xf>
    <xf numFmtId="49" fontId="27" fillId="7" borderId="12" xfId="2" applyFont="1" applyFill="1" applyBorder="1" applyAlignment="1">
      <alignment horizontal="left"/>
    </xf>
    <xf numFmtId="49" fontId="10" fillId="7" borderId="12" xfId="2" applyFont="1" applyFill="1" applyBorder="1" applyAlignment="1">
      <alignment horizontal="left"/>
    </xf>
    <xf numFmtId="0" fontId="10" fillId="7" borderId="12" xfId="2" applyNumberFormat="1" applyFill="1" applyBorder="1" applyAlignment="1">
      <alignment horizontal="center"/>
    </xf>
    <xf numFmtId="164" fontId="19" fillId="7" borderId="12" xfId="2" applyNumberFormat="1" applyFont="1" applyFill="1" applyBorder="1" applyAlignment="1">
      <alignment horizontal="right"/>
    </xf>
    <xf numFmtId="49" fontId="10" fillId="7" borderId="12" xfId="2" applyFill="1" applyBorder="1" applyAlignment="1">
      <alignment horizontal="center"/>
    </xf>
    <xf numFmtId="49" fontId="10" fillId="7" borderId="15" xfId="2" applyFont="1" applyFill="1" applyBorder="1" applyAlignment="1">
      <alignment horizontal="left" wrapText="1"/>
    </xf>
    <xf numFmtId="0" fontId="10" fillId="7" borderId="12" xfId="2" applyNumberFormat="1" applyFill="1" applyBorder="1" applyAlignment="1">
      <alignment horizontal="center" vertical="center"/>
    </xf>
    <xf numFmtId="49" fontId="10" fillId="7" borderId="12" xfId="2" applyFill="1" applyBorder="1" applyAlignment="1">
      <alignment horizontal="center" vertical="center"/>
    </xf>
    <xf numFmtId="49" fontId="10" fillId="7" borderId="0" xfId="2" applyFill="1"/>
    <xf numFmtId="49" fontId="10" fillId="0" borderId="22" xfId="2" applyFill="1" applyBorder="1" applyAlignment="1">
      <alignment horizontal="left"/>
    </xf>
    <xf numFmtId="0" fontId="10" fillId="0" borderId="22" xfId="2" applyNumberFormat="1" applyFill="1" applyBorder="1" applyAlignment="1">
      <alignment horizontal="center"/>
    </xf>
    <xf numFmtId="164" fontId="19" fillId="0" borderId="22" xfId="2" applyNumberFormat="1" applyFont="1" applyFill="1" applyBorder="1" applyAlignment="1">
      <alignment horizontal="right"/>
    </xf>
    <xf numFmtId="49" fontId="10" fillId="0" borderId="22" xfId="2" applyFill="1" applyBorder="1" applyAlignment="1">
      <alignment horizontal="center"/>
    </xf>
    <xf numFmtId="49" fontId="10" fillId="0" borderId="23" xfId="2" applyFill="1" applyBorder="1" applyAlignment="1">
      <alignment horizontal="left" wrapText="1"/>
    </xf>
    <xf numFmtId="49" fontId="10" fillId="0" borderId="14" xfId="2" applyFill="1" applyBorder="1" applyAlignment="1">
      <alignment horizontal="left"/>
    </xf>
    <xf numFmtId="0" fontId="10" fillId="0" borderId="14" xfId="2" applyNumberFormat="1" applyFill="1" applyBorder="1" applyAlignment="1">
      <alignment horizontal="center"/>
    </xf>
    <xf numFmtId="164" fontId="19" fillId="0" borderId="14" xfId="2" applyNumberFormat="1" applyFont="1" applyFill="1" applyBorder="1" applyAlignment="1">
      <alignment horizontal="right"/>
    </xf>
    <xf numFmtId="49" fontId="10" fillId="0" borderId="14" xfId="2" applyFill="1" applyBorder="1" applyAlignment="1">
      <alignment horizontal="center"/>
    </xf>
    <xf numFmtId="49" fontId="10" fillId="0" borderId="13" xfId="2" applyFill="1" applyBorder="1" applyAlignment="1">
      <alignment horizontal="left" wrapText="1"/>
    </xf>
    <xf numFmtId="49" fontId="21" fillId="0" borderId="12" xfId="2" applyFont="1" applyFill="1" applyBorder="1" applyAlignment="1">
      <alignment horizontal="left" wrapText="1"/>
    </xf>
    <xf numFmtId="49" fontId="22" fillId="0" borderId="20" xfId="2" applyFont="1" applyFill="1" applyBorder="1" applyAlignment="1">
      <alignment horizontal="left" wrapText="1"/>
    </xf>
    <xf numFmtId="0" fontId="22" fillId="0" borderId="20" xfId="2" applyNumberFormat="1" applyFont="1" applyFill="1" applyBorder="1" applyAlignment="1">
      <alignment horizontal="center" wrapText="1"/>
    </xf>
    <xf numFmtId="0" fontId="22" fillId="0" borderId="12" xfId="2" applyNumberFormat="1" applyFont="1" applyFill="1" applyBorder="1" applyAlignment="1">
      <alignment horizontal="center" wrapText="1"/>
    </xf>
    <xf numFmtId="164" fontId="23" fillId="0" borderId="12" xfId="2" applyNumberFormat="1" applyFont="1" applyFill="1" applyBorder="1" applyAlignment="1">
      <alignment horizontal="right" wrapText="1"/>
    </xf>
    <xf numFmtId="49" fontId="22" fillId="0" borderId="12" xfId="2" applyFont="1" applyFill="1" applyBorder="1" applyAlignment="1">
      <alignment horizontal="center" wrapText="1"/>
    </xf>
    <xf numFmtId="49" fontId="22" fillId="0" borderId="15" xfId="2" applyFont="1" applyFill="1" applyBorder="1" applyAlignment="1">
      <alignment horizontal="left" wrapText="1"/>
    </xf>
    <xf numFmtId="0" fontId="21" fillId="0" borderId="12" xfId="2" applyNumberFormat="1" applyFont="1" applyFill="1" applyBorder="1" applyAlignment="1">
      <alignment horizontal="center" wrapText="1"/>
    </xf>
    <xf numFmtId="0" fontId="21" fillId="0" borderId="12" xfId="2" applyNumberFormat="1" applyFont="1" applyFill="1" applyBorder="1" applyAlignment="1">
      <alignment horizontal="center" vertical="center" wrapText="1"/>
    </xf>
    <xf numFmtId="49" fontId="21" fillId="0" borderId="12" xfId="2" applyFont="1" applyFill="1" applyBorder="1" applyAlignment="1">
      <alignment horizontal="center" vertical="center" wrapText="1"/>
    </xf>
    <xf numFmtId="49" fontId="21" fillId="0" borderId="0" xfId="2" applyFont="1" applyFill="1" applyAlignment="1">
      <alignment wrapText="1"/>
    </xf>
    <xf numFmtId="0" fontId="10" fillId="0" borderId="1" xfId="2" applyNumberFormat="1" applyFont="1" applyFill="1" applyBorder="1" applyAlignment="1">
      <alignment horizontal="left"/>
    </xf>
    <xf numFmtId="0" fontId="10" fillId="0" borderId="1" xfId="2" applyNumberFormat="1" applyFill="1" applyBorder="1" applyAlignment="1">
      <alignment horizontal="left"/>
    </xf>
    <xf numFmtId="49" fontId="10" fillId="0" borderId="1" xfId="2" applyFill="1" applyBorder="1" applyAlignment="1">
      <alignment horizontal="left"/>
    </xf>
    <xf numFmtId="49" fontId="10" fillId="0" borderId="11" xfId="2" applyFill="1" applyBorder="1" applyAlignment="1">
      <alignment horizontal="left"/>
    </xf>
    <xf numFmtId="0" fontId="10" fillId="0" borderId="11" xfId="2" applyNumberFormat="1" applyFill="1" applyBorder="1" applyAlignment="1">
      <alignment horizontal="center"/>
    </xf>
    <xf numFmtId="164" fontId="19" fillId="0" borderId="11" xfId="2" applyNumberFormat="1" applyFont="1" applyFill="1" applyBorder="1" applyAlignment="1">
      <alignment horizontal="right"/>
    </xf>
    <xf numFmtId="49" fontId="10" fillId="0" borderId="11" xfId="2" applyFill="1" applyBorder="1" applyAlignment="1">
      <alignment horizontal="center"/>
    </xf>
    <xf numFmtId="49" fontId="10" fillId="0" borderId="24" xfId="2" applyFill="1" applyBorder="1" applyAlignment="1">
      <alignment horizontal="left" wrapText="1"/>
    </xf>
    <xf numFmtId="49" fontId="10" fillId="0" borderId="0" xfId="2" applyFill="1" applyAlignment="1">
      <alignment horizontal="left"/>
    </xf>
    <xf numFmtId="0" fontId="10" fillId="0" borderId="0" xfId="2" applyNumberFormat="1" applyFill="1" applyBorder="1" applyAlignment="1">
      <alignment horizontal="left"/>
    </xf>
    <xf numFmtId="49" fontId="10" fillId="0" borderId="2" xfId="2" applyFill="1" applyBorder="1" applyAlignment="1">
      <alignment horizontal="left"/>
    </xf>
    <xf numFmtId="49" fontId="22" fillId="0" borderId="20" xfId="2" applyFont="1" applyFill="1" applyBorder="1" applyAlignment="1">
      <alignment horizontal="left"/>
    </xf>
    <xf numFmtId="0" fontId="22" fillId="0" borderId="20" xfId="2" applyNumberFormat="1" applyFont="1" applyFill="1" applyBorder="1" applyAlignment="1">
      <alignment horizontal="center"/>
    </xf>
    <xf numFmtId="164" fontId="29" fillId="0" borderId="12" xfId="2" applyNumberFormat="1" applyFont="1" applyFill="1" applyBorder="1" applyAlignment="1">
      <alignment horizontal="right"/>
    </xf>
    <xf numFmtId="49" fontId="21" fillId="0" borderId="12" xfId="2" applyFont="1" applyFill="1" applyBorder="1" applyAlignment="1">
      <alignment horizontal="center"/>
    </xf>
    <xf numFmtId="49" fontId="21" fillId="0" borderId="21" xfId="2" applyFont="1" applyFill="1" applyBorder="1" applyAlignment="1">
      <alignment horizontal="right" wrapText="1"/>
    </xf>
    <xf numFmtId="0" fontId="21" fillId="0" borderId="20" xfId="2" applyNumberFormat="1" applyFont="1" applyFill="1" applyBorder="1" applyAlignment="1">
      <alignment horizontal="center"/>
    </xf>
    <xf numFmtId="0" fontId="21" fillId="0" borderId="20" xfId="2" applyNumberFormat="1" applyFont="1" applyFill="1" applyBorder="1" applyAlignment="1">
      <alignment horizontal="center" vertical="center"/>
    </xf>
    <xf numFmtId="49" fontId="21" fillId="0" borderId="20" xfId="2" applyNumberFormat="1" applyFont="1" applyFill="1" applyBorder="1" applyAlignment="1">
      <alignment horizontal="center" vertical="center"/>
    </xf>
    <xf numFmtId="49" fontId="2" fillId="6" borderId="11" xfId="4" applyNumberFormat="1" applyBorder="1" applyAlignment="1">
      <alignment horizontal="left"/>
    </xf>
    <xf numFmtId="0" fontId="2" fillId="6" borderId="11" xfId="4" applyNumberFormat="1" applyBorder="1" applyAlignment="1">
      <alignment horizontal="center"/>
    </xf>
    <xf numFmtId="164" fontId="2" fillId="6" borderId="11" xfId="4" applyNumberFormat="1" applyBorder="1" applyAlignment="1">
      <alignment horizontal="right"/>
    </xf>
    <xf numFmtId="49" fontId="2" fillId="6" borderId="11" xfId="4" applyNumberFormat="1" applyBorder="1" applyAlignment="1">
      <alignment horizontal="center"/>
    </xf>
    <xf numFmtId="49" fontId="2" fillId="6" borderId="24" xfId="4" applyNumberFormat="1" applyBorder="1" applyAlignment="1">
      <alignment horizontal="left" wrapText="1"/>
    </xf>
    <xf numFmtId="0" fontId="10" fillId="8" borderId="11" xfId="2" applyNumberFormat="1" applyFill="1" applyBorder="1" applyAlignment="1">
      <alignment horizontal="center"/>
    </xf>
    <xf numFmtId="0" fontId="10" fillId="8" borderId="11" xfId="2" applyNumberFormat="1" applyFill="1" applyBorder="1" applyAlignment="1">
      <alignment horizontal="center" vertical="center"/>
    </xf>
    <xf numFmtId="49" fontId="32" fillId="6" borderId="11" xfId="4" applyNumberFormat="1" applyFont="1" applyBorder="1" applyAlignment="1">
      <alignment horizontal="left"/>
    </xf>
    <xf numFmtId="0" fontId="32" fillId="6" borderId="11" xfId="4" applyNumberFormat="1" applyFont="1" applyBorder="1" applyAlignment="1">
      <alignment horizontal="center"/>
    </xf>
    <xf numFmtId="49" fontId="2" fillId="6" borderId="12" xfId="4" applyNumberFormat="1" applyBorder="1" applyAlignment="1">
      <alignment horizontal="left"/>
    </xf>
    <xf numFmtId="0" fontId="2" fillId="6" borderId="12" xfId="4" applyNumberFormat="1" applyBorder="1" applyAlignment="1">
      <alignment horizontal="center"/>
    </xf>
    <xf numFmtId="164" fontId="2" fillId="6" borderId="12" xfId="4" applyNumberFormat="1" applyBorder="1" applyAlignment="1">
      <alignment horizontal="right"/>
    </xf>
    <xf numFmtId="49" fontId="2" fillId="6" borderId="12" xfId="4" applyNumberFormat="1" applyBorder="1" applyAlignment="1">
      <alignment horizontal="center"/>
    </xf>
    <xf numFmtId="49" fontId="2" fillId="6" borderId="15" xfId="4" applyNumberFormat="1" applyBorder="1" applyAlignment="1">
      <alignment horizontal="left" wrapText="1"/>
    </xf>
    <xf numFmtId="49" fontId="10" fillId="9" borderId="11" xfId="2" applyFill="1" applyBorder="1" applyAlignment="1">
      <alignment horizontal="left"/>
    </xf>
    <xf numFmtId="0" fontId="10" fillId="9" borderId="11" xfId="2" applyNumberFormat="1" applyFill="1" applyBorder="1" applyAlignment="1">
      <alignment horizontal="center"/>
    </xf>
    <xf numFmtId="164" fontId="19" fillId="9" borderId="11" xfId="2" applyNumberFormat="1" applyFont="1" applyFill="1" applyBorder="1" applyAlignment="1">
      <alignment horizontal="right"/>
    </xf>
    <xf numFmtId="49" fontId="10" fillId="9" borderId="11" xfId="2" applyFill="1" applyBorder="1" applyAlignment="1">
      <alignment horizontal="center"/>
    </xf>
    <xf numFmtId="49" fontId="10" fillId="9" borderId="24" xfId="2" applyFill="1" applyBorder="1" applyAlignment="1">
      <alignment horizontal="left" wrapText="1"/>
    </xf>
    <xf numFmtId="0" fontId="10" fillId="9" borderId="11" xfId="2" applyNumberFormat="1" applyFill="1" applyBorder="1" applyAlignment="1">
      <alignment horizontal="center" vertical="center"/>
    </xf>
    <xf numFmtId="49" fontId="10" fillId="9" borderId="12" xfId="2" applyFill="1" applyBorder="1" applyAlignment="1">
      <alignment horizontal="left"/>
    </xf>
    <xf numFmtId="0" fontId="10" fillId="9" borderId="12" xfId="2" applyNumberFormat="1" applyFill="1" applyBorder="1" applyAlignment="1">
      <alignment horizontal="center"/>
    </xf>
    <xf numFmtId="164" fontId="19" fillId="9" borderId="12" xfId="2" applyNumberFormat="1" applyFont="1" applyFill="1" applyBorder="1" applyAlignment="1">
      <alignment horizontal="right"/>
    </xf>
    <xf numFmtId="49" fontId="10" fillId="9" borderId="12" xfId="2" applyFill="1" applyBorder="1" applyAlignment="1">
      <alignment horizontal="center"/>
    </xf>
    <xf numFmtId="49" fontId="10" fillId="9" borderId="15" xfId="2" applyFill="1" applyBorder="1" applyAlignment="1">
      <alignment horizontal="left" wrapText="1"/>
    </xf>
    <xf numFmtId="0" fontId="10" fillId="9" borderId="12" xfId="2" applyNumberFormat="1" applyFill="1" applyBorder="1" applyAlignment="1">
      <alignment horizontal="center" vertical="center"/>
    </xf>
    <xf numFmtId="49" fontId="21" fillId="9" borderId="12" xfId="2" applyFont="1" applyFill="1" applyBorder="1" applyAlignment="1">
      <alignment horizontal="left"/>
    </xf>
    <xf numFmtId="49" fontId="22" fillId="9" borderId="20" xfId="2" applyFont="1" applyFill="1" applyBorder="1" applyAlignment="1">
      <alignment horizontal="left"/>
    </xf>
    <xf numFmtId="0" fontId="22" fillId="9" borderId="20" xfId="2" applyNumberFormat="1" applyFont="1" applyFill="1" applyBorder="1" applyAlignment="1">
      <alignment horizontal="center"/>
    </xf>
    <xf numFmtId="164" fontId="29" fillId="9" borderId="12" xfId="2" applyNumberFormat="1" applyFont="1" applyFill="1" applyBorder="1" applyAlignment="1">
      <alignment horizontal="right"/>
    </xf>
    <xf numFmtId="49" fontId="21" fillId="9" borderId="12" xfId="2" applyFont="1" applyFill="1" applyBorder="1" applyAlignment="1">
      <alignment horizontal="center"/>
    </xf>
    <xf numFmtId="49" fontId="34" fillId="9" borderId="21" xfId="2" applyFont="1" applyFill="1" applyBorder="1" applyAlignment="1">
      <alignment horizontal="right" wrapText="1"/>
    </xf>
    <xf numFmtId="0" fontId="34" fillId="9" borderId="20" xfId="2" applyNumberFormat="1" applyFont="1" applyFill="1" applyBorder="1" applyAlignment="1">
      <alignment horizontal="center"/>
    </xf>
    <xf numFmtId="0" fontId="34" fillId="9" borderId="20" xfId="2" applyNumberFormat="1" applyFont="1" applyFill="1" applyBorder="1" applyAlignment="1">
      <alignment horizontal="center" vertical="center"/>
    </xf>
    <xf numFmtId="49" fontId="34" fillId="9" borderId="20" xfId="2" applyNumberFormat="1" applyFont="1" applyFill="1" applyBorder="1" applyAlignment="1">
      <alignment horizontal="center" vertical="center"/>
    </xf>
    <xf numFmtId="49" fontId="10" fillId="0" borderId="12" xfId="2" applyFill="1" applyBorder="1" applyAlignment="1">
      <alignment horizontal="left" wrapText="1"/>
    </xf>
    <xf numFmtId="0" fontId="19" fillId="0" borderId="0" xfId="2" applyNumberFormat="1" applyFont="1" applyFill="1" applyAlignment="1">
      <alignment horizontal="right"/>
    </xf>
    <xf numFmtId="164" fontId="19" fillId="0" borderId="0" xfId="2" applyNumberFormat="1" applyFont="1" applyFill="1" applyAlignment="1">
      <alignment horizontal="right"/>
    </xf>
    <xf numFmtId="49" fontId="10" fillId="0" borderId="0" xfId="2" applyFill="1" applyAlignment="1">
      <alignment horizontal="center"/>
    </xf>
    <xf numFmtId="49" fontId="10" fillId="0" borderId="0" xfId="2" applyFill="1" applyAlignment="1">
      <alignment horizontal="left" wrapText="1"/>
    </xf>
    <xf numFmtId="49" fontId="0" fillId="6" borderId="11" xfId="4" applyNumberFormat="1" applyFont="1" applyBorder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left"/>
    </xf>
    <xf numFmtId="49" fontId="16" fillId="0" borderId="9" xfId="2" applyFont="1" applyFill="1" applyBorder="1" applyAlignment="1">
      <alignment horizontal="center" vertical="center" wrapText="1"/>
    </xf>
    <xf numFmtId="49" fontId="0" fillId="6" borderId="24" xfId="4" applyNumberFormat="1" applyFont="1" applyBorder="1" applyAlignment="1">
      <alignment horizontal="left" wrapText="1"/>
    </xf>
    <xf numFmtId="49" fontId="16" fillId="0" borderId="5" xfId="2" applyFont="1" applyFill="1" applyBorder="1" applyAlignment="1">
      <alignment horizontal="center"/>
    </xf>
    <xf numFmtId="2" fontId="16" fillId="0" borderId="8" xfId="2" applyNumberFormat="1" applyFont="1" applyFill="1" applyBorder="1" applyAlignment="1">
      <alignment horizontal="left"/>
    </xf>
    <xf numFmtId="2" fontId="16" fillId="0" borderId="8" xfId="2" applyNumberFormat="1" applyFont="1" applyFill="1" applyBorder="1" applyAlignment="1">
      <alignment horizontal="left" wrapText="1"/>
    </xf>
    <xf numFmtId="49" fontId="2" fillId="6" borderId="11" xfId="4" applyNumberFormat="1" applyFont="1" applyBorder="1" applyAlignment="1">
      <alignment horizontal="left"/>
    </xf>
    <xf numFmtId="0" fontId="2" fillId="6" borderId="11" xfId="4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3" fillId="0" borderId="2" xfId="1" applyFill="1" applyBorder="1"/>
    <xf numFmtId="0" fontId="3" fillId="0" borderId="0" xfId="1" applyFill="1" applyBorder="1"/>
    <xf numFmtId="0" fontId="3" fillId="0" borderId="0" xfId="1" applyBorder="1"/>
    <xf numFmtId="0" fontId="3" fillId="0" borderId="0" xfId="1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37" fillId="11" borderId="25" xfId="2" applyFont="1" applyFill="1" applyBorder="1" applyAlignment="1">
      <alignment horizontal="center"/>
    </xf>
    <xf numFmtId="49" fontId="37" fillId="11" borderId="28" xfId="2" applyFont="1" applyFill="1" applyBorder="1" applyAlignment="1">
      <alignment horizontal="center"/>
    </xf>
    <xf numFmtId="49" fontId="37" fillId="11" borderId="1" xfId="2" applyFont="1" applyFill="1" applyBorder="1" applyAlignment="1">
      <alignment horizontal="center"/>
    </xf>
    <xf numFmtId="49" fontId="37" fillId="11" borderId="30" xfId="2" applyFont="1" applyFill="1" applyBorder="1" applyAlignment="1">
      <alignment horizontal="center"/>
    </xf>
    <xf numFmtId="49" fontId="10" fillId="5" borderId="0" xfId="2"/>
    <xf numFmtId="49" fontId="37" fillId="11" borderId="34" xfId="2" applyFont="1" applyFill="1" applyBorder="1" applyAlignment="1">
      <alignment horizontal="center"/>
    </xf>
    <xf numFmtId="49" fontId="45" fillId="0" borderId="0" xfId="2" applyNumberFormat="1" applyFont="1" applyFill="1" applyAlignment="1">
      <alignment horizontal="center"/>
    </xf>
    <xf numFmtId="49" fontId="11" fillId="26" borderId="3" xfId="2" applyFont="1" applyFill="1" applyBorder="1" applyAlignment="1">
      <alignment vertical="center"/>
    </xf>
    <xf numFmtId="0" fontId="0" fillId="10" borderId="42" xfId="0" applyFill="1" applyBorder="1"/>
    <xf numFmtId="0" fontId="0" fillId="10" borderId="0" xfId="0" applyFill="1" applyBorder="1"/>
    <xf numFmtId="0" fontId="9" fillId="0" borderId="2" xfId="0" applyFont="1" applyFill="1" applyBorder="1" applyAlignment="1">
      <alignment horizontal="left"/>
    </xf>
    <xf numFmtId="49" fontId="36" fillId="0" borderId="2" xfId="2" applyFont="1" applyFill="1" applyBorder="1" applyAlignment="1">
      <alignment horizontal="left"/>
    </xf>
    <xf numFmtId="0" fontId="3" fillId="0" borderId="0" xfId="1" applyFill="1" applyAlignment="1">
      <alignment horizontal="right"/>
    </xf>
    <xf numFmtId="0" fontId="3" fillId="0" borderId="0" xfId="1" applyAlignment="1">
      <alignment horizontal="right"/>
    </xf>
    <xf numFmtId="0" fontId="4" fillId="0" borderId="0" xfId="1" applyFont="1"/>
    <xf numFmtId="0" fontId="3" fillId="0" borderId="0" xfId="1" applyProtection="1">
      <protection locked="0"/>
    </xf>
    <xf numFmtId="0" fontId="3" fillId="0" borderId="0" xfId="1" applyAlignment="1" applyProtection="1">
      <alignment horizontal="left"/>
      <protection locked="0"/>
    </xf>
    <xf numFmtId="0" fontId="3" fillId="0" borderId="0" xfId="1" applyFill="1" applyProtection="1">
      <protection locked="0"/>
    </xf>
    <xf numFmtId="17" fontId="3" fillId="0" borderId="0" xfId="1" applyNumberFormat="1"/>
    <xf numFmtId="0" fontId="0" fillId="0" borderId="0" xfId="0" applyFill="1"/>
    <xf numFmtId="0" fontId="3" fillId="34" borderId="0" xfId="1" applyFill="1"/>
    <xf numFmtId="0" fontId="4" fillId="35" borderId="46" xfId="1" applyFont="1" applyFill="1" applyBorder="1" applyAlignment="1">
      <alignment horizontal="center" wrapText="1"/>
    </xf>
    <xf numFmtId="0" fontId="4" fillId="35" borderId="47" xfId="1" applyFont="1" applyFill="1" applyBorder="1" applyAlignment="1">
      <alignment horizontal="center" wrapText="1"/>
    </xf>
    <xf numFmtId="0" fontId="3" fillId="36" borderId="48" xfId="1" applyFill="1" applyBorder="1"/>
    <xf numFmtId="0" fontId="4" fillId="35" borderId="49" xfId="1" applyFont="1" applyFill="1" applyBorder="1" applyAlignment="1">
      <alignment horizontal="center"/>
    </xf>
    <xf numFmtId="0" fontId="52" fillId="0" borderId="50" xfId="1" applyFont="1" applyBorder="1" applyAlignment="1">
      <alignment horizontal="center"/>
    </xf>
    <xf numFmtId="0" fontId="52" fillId="0" borderId="8" xfId="1" applyFont="1" applyBorder="1" applyAlignment="1">
      <alignment horizontal="center"/>
    </xf>
    <xf numFmtId="0" fontId="3" fillId="36" borderId="0" xfId="1" applyFill="1" applyBorder="1"/>
    <xf numFmtId="0" fontId="52" fillId="0" borderId="10" xfId="1" applyFont="1" applyBorder="1" applyAlignment="1">
      <alignment horizontal="center"/>
    </xf>
    <xf numFmtId="0" fontId="3" fillId="36" borderId="1" xfId="1" applyFill="1" applyBorder="1"/>
    <xf numFmtId="0" fontId="3" fillId="36" borderId="51" xfId="1" applyFill="1" applyBorder="1"/>
    <xf numFmtId="0" fontId="3" fillId="36" borderId="52" xfId="1" applyFill="1" applyBorder="1"/>
    <xf numFmtId="0" fontId="4" fillId="35" borderId="8" xfId="1" applyFont="1" applyFill="1" applyBorder="1" applyAlignment="1">
      <alignment horizontal="center"/>
    </xf>
    <xf numFmtId="0" fontId="52" fillId="36" borderId="53" xfId="1" applyFont="1" applyFill="1" applyBorder="1"/>
    <xf numFmtId="0" fontId="4" fillId="35" borderId="10" xfId="1" applyFont="1" applyFill="1" applyBorder="1" applyAlignment="1">
      <alignment horizontal="center"/>
    </xf>
    <xf numFmtId="0" fontId="3" fillId="36" borderId="34" xfId="1" applyFill="1" applyBorder="1"/>
    <xf numFmtId="0" fontId="55" fillId="37" borderId="46" xfId="1" applyFont="1" applyFill="1" applyBorder="1" applyAlignment="1">
      <alignment horizontal="center" wrapText="1"/>
    </xf>
    <xf numFmtId="0" fontId="55" fillId="37" borderId="57" xfId="1" applyFont="1" applyFill="1" applyBorder="1" applyAlignment="1">
      <alignment horizontal="center" wrapText="1"/>
    </xf>
    <xf numFmtId="0" fontId="5" fillId="38" borderId="48" xfId="1" applyFont="1" applyFill="1" applyBorder="1"/>
    <xf numFmtId="0" fontId="55" fillId="37" borderId="49" xfId="1" applyFont="1" applyFill="1" applyBorder="1" applyAlignment="1">
      <alignment horizontal="center"/>
    </xf>
    <xf numFmtId="0" fontId="56" fillId="0" borderId="58" xfId="1" applyFont="1" applyBorder="1" applyAlignment="1">
      <alignment horizontal="center"/>
    </xf>
    <xf numFmtId="0" fontId="56" fillId="0" borderId="59" xfId="1" applyFont="1" applyBorder="1" applyAlignment="1">
      <alignment horizontal="center"/>
    </xf>
    <xf numFmtId="0" fontId="5" fillId="38" borderId="0" xfId="1" applyFont="1" applyFill="1"/>
    <xf numFmtId="0" fontId="56" fillId="0" borderId="7" xfId="1" applyFont="1" applyBorder="1" applyAlignment="1">
      <alignment horizontal="center"/>
    </xf>
    <xf numFmtId="0" fontId="5" fillId="38" borderId="1" xfId="1" applyFont="1" applyFill="1" applyBorder="1"/>
    <xf numFmtId="0" fontId="5" fillId="38" borderId="19" xfId="1" applyFont="1" applyFill="1" applyBorder="1"/>
    <xf numFmtId="0" fontId="5" fillId="38" borderId="52" xfId="1" applyFont="1" applyFill="1" applyBorder="1"/>
    <xf numFmtId="0" fontId="55" fillId="37" borderId="5" xfId="1" applyFont="1" applyFill="1" applyBorder="1" applyAlignment="1">
      <alignment horizontal="center"/>
    </xf>
    <xf numFmtId="0" fontId="55" fillId="37" borderId="60" xfId="1" applyFont="1" applyFill="1" applyBorder="1" applyAlignment="1">
      <alignment horizontal="center"/>
    </xf>
    <xf numFmtId="0" fontId="55" fillId="37" borderId="59" xfId="1" applyFont="1" applyFill="1" applyBorder="1" applyAlignment="1">
      <alignment horizontal="center"/>
    </xf>
    <xf numFmtId="0" fontId="55" fillId="37" borderId="8" xfId="1" applyFont="1" applyFill="1" applyBorder="1" applyAlignment="1">
      <alignment horizontal="center"/>
    </xf>
    <xf numFmtId="0" fontId="55" fillId="37" borderId="61" xfId="1" applyFont="1" applyFill="1" applyBorder="1" applyAlignment="1">
      <alignment horizontal="center"/>
    </xf>
    <xf numFmtId="0" fontId="5" fillId="38" borderId="62" xfId="1" applyFont="1" applyFill="1" applyBorder="1"/>
    <xf numFmtId="0" fontId="56" fillId="0" borderId="63" xfId="1" applyFont="1" applyBorder="1" applyAlignment="1">
      <alignment horizontal="center"/>
    </xf>
    <xf numFmtId="0" fontId="56" fillId="0" borderId="64" xfId="1" applyFont="1" applyBorder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4" fillId="3" borderId="0" xfId="0" applyFont="1" applyFill="1"/>
    <xf numFmtId="0" fontId="0" fillId="0" borderId="0" xfId="0" applyFont="1" applyFill="1"/>
    <xf numFmtId="0" fontId="56" fillId="33" borderId="63" xfId="1" applyFont="1" applyFill="1" applyBorder="1" applyAlignment="1">
      <alignment horizontal="center"/>
    </xf>
    <xf numFmtId="0" fontId="56" fillId="33" borderId="64" xfId="1" applyFont="1" applyFill="1" applyBorder="1" applyAlignment="1">
      <alignment horizontal="center"/>
    </xf>
    <xf numFmtId="0" fontId="3" fillId="4" borderId="0" xfId="1" applyFill="1" applyAlignment="1">
      <alignment horizontal="right"/>
    </xf>
    <xf numFmtId="0" fontId="4" fillId="3" borderId="0" xfId="1" applyFont="1" applyFill="1" applyAlignment="1">
      <alignment horizontal="right" wrapText="1"/>
    </xf>
    <xf numFmtId="0" fontId="4" fillId="3" borderId="0" xfId="1" applyFont="1" applyFill="1" applyAlignment="1">
      <alignment horizontal="right"/>
    </xf>
    <xf numFmtId="0" fontId="4" fillId="2" borderId="0" xfId="1" applyFont="1" applyFill="1" applyAlignment="1">
      <alignment horizontal="right"/>
    </xf>
    <xf numFmtId="0" fontId="5" fillId="0" borderId="0" xfId="1" applyFont="1" applyFill="1"/>
    <xf numFmtId="0" fontId="5" fillId="0" borderId="0" xfId="1" applyFont="1" applyAlignment="1">
      <alignment horizontal="right"/>
    </xf>
    <xf numFmtId="0" fontId="55" fillId="39" borderId="0" xfId="1" applyFont="1" applyFill="1"/>
    <xf numFmtId="0" fontId="57" fillId="4" borderId="0" xfId="1" applyFont="1" applyFill="1"/>
    <xf numFmtId="0" fontId="58" fillId="3" borderId="0" xfId="1" applyFont="1" applyFill="1" applyAlignment="1">
      <alignment wrapText="1"/>
    </xf>
    <xf numFmtId="0" fontId="58" fillId="3" borderId="0" xfId="1" applyFont="1" applyFill="1"/>
    <xf numFmtId="0" fontId="58" fillId="2" borderId="0" xfId="1" applyFont="1" applyFill="1"/>
    <xf numFmtId="0" fontId="57" fillId="0" borderId="0" xfId="1" applyFont="1" applyFill="1"/>
    <xf numFmtId="0" fontId="57" fillId="0" borderId="0" xfId="1" applyFont="1"/>
    <xf numFmtId="0" fontId="9" fillId="0" borderId="0" xfId="1" applyFont="1" applyFill="1"/>
    <xf numFmtId="0" fontId="9" fillId="0" borderId="0" xfId="1" applyFont="1"/>
    <xf numFmtId="0" fontId="0" fillId="41" borderId="0" xfId="0" applyFill="1"/>
    <xf numFmtId="0" fontId="59" fillId="41" borderId="0" xfId="0" applyFont="1" applyFill="1"/>
    <xf numFmtId="0" fontId="0" fillId="41" borderId="0" xfId="0" applyFont="1" applyFill="1"/>
    <xf numFmtId="0" fontId="60" fillId="41" borderId="0" xfId="0" applyFont="1" applyFill="1"/>
    <xf numFmtId="0" fontId="61" fillId="41" borderId="0" xfId="0" applyFont="1" applyFill="1"/>
    <xf numFmtId="0" fontId="62" fillId="41" borderId="0" xfId="0" applyFont="1" applyFill="1"/>
    <xf numFmtId="0" fontId="60" fillId="42" borderId="0" xfId="0" applyFont="1" applyFill="1" applyAlignment="1">
      <alignment horizontal="center"/>
    </xf>
    <xf numFmtId="0" fontId="60" fillId="43" borderId="0" xfId="0" applyFont="1" applyFill="1" applyAlignment="1">
      <alignment horizontal="center"/>
    </xf>
    <xf numFmtId="0" fontId="60" fillId="44" borderId="0" xfId="0" applyFont="1" applyFill="1" applyAlignment="1">
      <alignment horizontal="center"/>
    </xf>
    <xf numFmtId="0" fontId="60" fillId="45" borderId="0" xfId="0" applyFont="1" applyFill="1" applyAlignment="1">
      <alignment horizontal="center"/>
    </xf>
    <xf numFmtId="0" fontId="60" fillId="46" borderId="0" xfId="0" applyFont="1" applyFill="1" applyAlignment="1">
      <alignment horizontal="center"/>
    </xf>
    <xf numFmtId="0" fontId="60" fillId="47" borderId="0" xfId="0" applyFont="1" applyFill="1" applyAlignment="1">
      <alignment horizontal="center"/>
    </xf>
    <xf numFmtId="0" fontId="60" fillId="35" borderId="0" xfId="0" applyFont="1" applyFill="1"/>
    <xf numFmtId="0" fontId="62" fillId="41" borderId="0" xfId="0" applyFont="1" applyFill="1" applyAlignment="1"/>
    <xf numFmtId="0" fontId="60" fillId="47" borderId="0" xfId="0" applyFont="1" applyFill="1"/>
    <xf numFmtId="0" fontId="62" fillId="42" borderId="0" xfId="0" applyFont="1" applyFill="1"/>
    <xf numFmtId="0" fontId="62" fillId="43" borderId="0" xfId="0" applyFont="1" applyFill="1"/>
    <xf numFmtId="0" fontId="62" fillId="44" borderId="0" xfId="0" applyFont="1" applyFill="1"/>
    <xf numFmtId="0" fontId="62" fillId="45" borderId="0" xfId="0" applyFont="1" applyFill="1"/>
    <xf numFmtId="0" fontId="62" fillId="46" borderId="0" xfId="0" applyFont="1" applyFill="1"/>
    <xf numFmtId="0" fontId="62" fillId="47" borderId="0" xfId="0" applyFont="1" applyFill="1"/>
    <xf numFmtId="0" fontId="63" fillId="41" borderId="0" xfId="0" applyFont="1" applyFill="1"/>
    <xf numFmtId="0" fontId="4" fillId="41" borderId="0" xfId="0" applyFont="1" applyFill="1"/>
    <xf numFmtId="0" fontId="6" fillId="41" borderId="0" xfId="0" applyFont="1" applyFill="1"/>
    <xf numFmtId="0" fontId="62" fillId="40" borderId="0" xfId="0" applyFont="1" applyFill="1" applyAlignment="1">
      <alignment horizontal="center"/>
    </xf>
    <xf numFmtId="0" fontId="62" fillId="41" borderId="0" xfId="0" applyFont="1" applyFill="1" applyAlignment="1">
      <alignment horizontal="center"/>
    </xf>
    <xf numFmtId="0" fontId="62" fillId="33" borderId="0" xfId="0" applyFont="1" applyFill="1" applyAlignment="1">
      <alignment horizontal="center"/>
    </xf>
    <xf numFmtId="0" fontId="62" fillId="48" borderId="0" xfId="0" applyFont="1" applyFill="1" applyAlignment="1">
      <alignment horizontal="center"/>
    </xf>
    <xf numFmtId="0" fontId="60" fillId="35" borderId="0" xfId="0" applyFont="1" applyFill="1" applyAlignment="1"/>
    <xf numFmtId="0" fontId="62" fillId="40" borderId="0" xfId="0" applyFont="1" applyFill="1"/>
    <xf numFmtId="0" fontId="62" fillId="33" borderId="0" xfId="0" applyFont="1" applyFill="1"/>
    <xf numFmtId="0" fontId="62" fillId="48" borderId="0" xfId="0" applyFont="1" applyFill="1"/>
    <xf numFmtId="0" fontId="0" fillId="41" borderId="0" xfId="0" applyFont="1" applyFill="1" applyBorder="1"/>
    <xf numFmtId="0" fontId="60" fillId="47" borderId="0" xfId="0" applyFont="1" applyFill="1" applyBorder="1"/>
    <xf numFmtId="0" fontId="0" fillId="47" borderId="0" xfId="0" applyFill="1" applyBorder="1"/>
    <xf numFmtId="0" fontId="61" fillId="41" borderId="0" xfId="0" applyFont="1" applyFill="1" applyBorder="1"/>
    <xf numFmtId="0" fontId="0" fillId="41" borderId="0" xfId="0" applyFill="1" applyBorder="1"/>
    <xf numFmtId="0" fontId="3" fillId="0" borderId="65" xfId="1" applyBorder="1"/>
    <xf numFmtId="0" fontId="4" fillId="49" borderId="0" xfId="1" applyFont="1" applyFill="1"/>
    <xf numFmtId="0" fontId="3" fillId="49" borderId="0" xfId="1" applyFill="1"/>
    <xf numFmtId="0" fontId="5" fillId="49" borderId="0" xfId="1" applyFont="1" applyFill="1"/>
    <xf numFmtId="0" fontId="9" fillId="0" borderId="0" xfId="1" applyFont="1" applyFill="1" applyAlignment="1">
      <alignment horizontal="left"/>
    </xf>
    <xf numFmtId="0" fontId="66" fillId="50" borderId="0" xfId="5"/>
    <xf numFmtId="0" fontId="3" fillId="0" borderId="65" xfId="1" applyFill="1" applyBorder="1"/>
    <xf numFmtId="0" fontId="66" fillId="50" borderId="0" xfId="5" applyAlignment="1">
      <alignment horizontal="left"/>
    </xf>
    <xf numFmtId="0" fontId="66" fillId="50" borderId="0" xfId="5" applyAlignment="1">
      <alignment wrapText="1"/>
    </xf>
    <xf numFmtId="49" fontId="66" fillId="50" borderId="0" xfId="5" applyNumberFormat="1"/>
    <xf numFmtId="0" fontId="3" fillId="33" borderId="0" xfId="1" applyFill="1"/>
    <xf numFmtId="0" fontId="56" fillId="0" borderId="63" xfId="1" applyFont="1" applyFill="1" applyBorder="1" applyAlignment="1">
      <alignment horizontal="center"/>
    </xf>
    <xf numFmtId="0" fontId="67" fillId="0" borderId="0" xfId="0" applyFont="1" applyAlignment="1">
      <alignment horizontal="center" vertical="center" wrapText="1"/>
    </xf>
    <xf numFmtId="0" fontId="68" fillId="0" borderId="0" xfId="5" applyFont="1" applyFill="1"/>
    <xf numFmtId="0" fontId="68" fillId="0" borderId="0" xfId="5" applyFont="1" applyFill="1" applyBorder="1"/>
    <xf numFmtId="0" fontId="68" fillId="0" borderId="0" xfId="5" applyFont="1" applyFill="1" applyAlignment="1">
      <alignment wrapText="1"/>
    </xf>
    <xf numFmtId="49" fontId="68" fillId="0" borderId="0" xfId="5" applyNumberFormat="1" applyFont="1" applyFill="1"/>
    <xf numFmtId="0" fontId="3" fillId="51" borderId="0" xfId="1" applyFill="1"/>
    <xf numFmtId="0" fontId="4" fillId="51" borderId="0" xfId="1" applyFont="1" applyFill="1"/>
    <xf numFmtId="0" fontId="0" fillId="33" borderId="0" xfId="0" applyFill="1"/>
    <xf numFmtId="0" fontId="69" fillId="36" borderId="53" xfId="1" applyFont="1" applyFill="1" applyBorder="1"/>
    <xf numFmtId="0" fontId="56" fillId="0" borderId="64" xfId="1" applyFont="1" applyFill="1" applyBorder="1" applyAlignment="1">
      <alignment horizontal="center"/>
    </xf>
    <xf numFmtId="0" fontId="70" fillId="0" borderId="7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66" xfId="1" applyFont="1" applyFill="1" applyBorder="1" applyAlignment="1">
      <alignment wrapText="1"/>
    </xf>
    <xf numFmtId="0" fontId="0" fillId="0" borderId="66" xfId="0" applyBorder="1" applyAlignment="1">
      <alignment horizontal="center"/>
    </xf>
    <xf numFmtId="0" fontId="0" fillId="0" borderId="66" xfId="0" applyBorder="1"/>
    <xf numFmtId="0" fontId="4" fillId="0" borderId="66" xfId="1" applyFont="1" applyFill="1" applyBorder="1"/>
    <xf numFmtId="0" fontId="4" fillId="0" borderId="66" xfId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17" fontId="0" fillId="0" borderId="0" xfId="0" applyNumberFormat="1"/>
    <xf numFmtId="0" fontId="6" fillId="0" borderId="0" xfId="0" applyFont="1" applyAlignment="1">
      <alignment vertical="center"/>
    </xf>
    <xf numFmtId="0" fontId="56" fillId="52" borderId="63" xfId="1" applyFont="1" applyFill="1" applyBorder="1" applyAlignment="1">
      <alignment horizontal="center"/>
    </xf>
    <xf numFmtId="0" fontId="3" fillId="52" borderId="0" xfId="1" applyFill="1"/>
    <xf numFmtId="0" fontId="53" fillId="52" borderId="64" xfId="1" applyFont="1" applyFill="1" applyBorder="1" applyAlignment="1">
      <alignment horizontal="center"/>
    </xf>
    <xf numFmtId="49" fontId="16" fillId="0" borderId="60" xfId="2" applyFont="1" applyFill="1" applyBorder="1" applyAlignment="1">
      <alignment horizontal="center" vertical="center" wrapText="1"/>
    </xf>
    <xf numFmtId="49" fontId="16" fillId="0" borderId="51" xfId="2" applyFont="1" applyFill="1" applyBorder="1" applyAlignment="1">
      <alignment horizontal="center" vertical="center" wrapText="1"/>
    </xf>
    <xf numFmtId="49" fontId="16" fillId="53" borderId="11" xfId="2" applyFont="1" applyFill="1" applyBorder="1" applyAlignment="1">
      <alignment horizontal="left" wrapText="1"/>
    </xf>
    <xf numFmtId="0" fontId="74" fillId="54" borderId="0" xfId="6"/>
    <xf numFmtId="11" fontId="3" fillId="0" borderId="0" xfId="1" applyNumberFormat="1" applyFill="1"/>
    <xf numFmtId="0" fontId="3" fillId="0" borderId="0" xfId="1" applyNumberFormat="1" applyFill="1"/>
    <xf numFmtId="49" fontId="10" fillId="0" borderId="17" xfId="2" applyFill="1" applyBorder="1" applyAlignment="1">
      <alignment horizontal="center"/>
    </xf>
    <xf numFmtId="49" fontId="10" fillId="0" borderId="18" xfId="2" applyFill="1" applyBorder="1" applyAlignment="1">
      <alignment horizontal="center"/>
    </xf>
    <xf numFmtId="0" fontId="23" fillId="0" borderId="0" xfId="2" applyNumberFormat="1" applyFont="1" applyFill="1" applyBorder="1" applyAlignment="1">
      <alignment horizontal="center" vertical="center"/>
    </xf>
    <xf numFmtId="49" fontId="38" fillId="13" borderId="26" xfId="2" applyFont="1" applyFill="1" applyBorder="1" applyAlignment="1">
      <alignment horizontal="center" vertical="center" wrapText="1"/>
    </xf>
    <xf numFmtId="49" fontId="38" fillId="13" borderId="29" xfId="2" applyFont="1" applyFill="1" applyBorder="1" applyAlignment="1">
      <alignment horizontal="center" vertical="center" wrapText="1"/>
    </xf>
    <xf numFmtId="49" fontId="10" fillId="5" borderId="29" xfId="2" applyBorder="1" applyAlignment="1">
      <alignment horizontal="center" vertical="center" wrapText="1"/>
    </xf>
    <xf numFmtId="49" fontId="11" fillId="24" borderId="25" xfId="2" applyFont="1" applyFill="1" applyBorder="1" applyAlignment="1">
      <alignment horizontal="center" vertical="center"/>
    </xf>
    <xf numFmtId="49" fontId="11" fillId="24" borderId="31" xfId="2" applyFont="1" applyFill="1" applyBorder="1" applyAlignment="1">
      <alignment horizontal="center" vertical="center"/>
    </xf>
    <xf numFmtId="49" fontId="11" fillId="24" borderId="1" xfId="2" applyFont="1" applyFill="1" applyBorder="1" applyAlignment="1">
      <alignment horizontal="center" vertical="center"/>
    </xf>
    <xf numFmtId="49" fontId="11" fillId="24" borderId="36" xfId="2" applyFont="1" applyFill="1" applyBorder="1" applyAlignment="1">
      <alignment horizontal="center" vertical="center"/>
    </xf>
    <xf numFmtId="49" fontId="11" fillId="24" borderId="34" xfId="2" applyFont="1" applyFill="1" applyBorder="1" applyAlignment="1">
      <alignment horizontal="center" vertical="center"/>
    </xf>
    <xf numFmtId="49" fontId="11" fillId="24" borderId="39" xfId="2" applyFont="1" applyFill="1" applyBorder="1" applyAlignment="1">
      <alignment horizontal="center" vertical="center"/>
    </xf>
    <xf numFmtId="49" fontId="38" fillId="11" borderId="26" xfId="2" applyFont="1" applyFill="1" applyBorder="1" applyAlignment="1">
      <alignment horizontal="center" vertical="center" wrapText="1"/>
    </xf>
    <xf numFmtId="49" fontId="38" fillId="11" borderId="27" xfId="2" applyFont="1" applyFill="1" applyBorder="1" applyAlignment="1">
      <alignment horizontal="center" vertical="center" wrapText="1"/>
    </xf>
    <xf numFmtId="49" fontId="40" fillId="21" borderId="26" xfId="2" applyFont="1" applyFill="1" applyBorder="1" applyAlignment="1">
      <alignment horizontal="center" vertical="center"/>
    </xf>
    <xf numFmtId="49" fontId="40" fillId="21" borderId="27" xfId="2" applyFont="1" applyFill="1" applyBorder="1" applyAlignment="1">
      <alignment horizontal="center" vertical="center"/>
    </xf>
    <xf numFmtId="49" fontId="11" fillId="24" borderId="25" xfId="2" applyFont="1" applyFill="1" applyBorder="1" applyAlignment="1">
      <alignment horizontal="center" vertical="center" wrapText="1"/>
    </xf>
    <xf numFmtId="49" fontId="10" fillId="5" borderId="31" xfId="2" applyBorder="1" applyAlignment="1">
      <alignment horizontal="center" vertical="center"/>
    </xf>
    <xf numFmtId="49" fontId="10" fillId="5" borderId="1" xfId="2" applyBorder="1" applyAlignment="1">
      <alignment horizontal="center" vertical="center"/>
    </xf>
    <xf numFmtId="49" fontId="10" fillId="5" borderId="36" xfId="2" applyBorder="1" applyAlignment="1">
      <alignment horizontal="center" vertical="center"/>
    </xf>
    <xf numFmtId="49" fontId="10" fillId="5" borderId="34" xfId="2" applyBorder="1" applyAlignment="1">
      <alignment horizontal="center" vertical="center"/>
    </xf>
    <xf numFmtId="49" fontId="10" fillId="5" borderId="39" xfId="2" applyBorder="1" applyAlignment="1">
      <alignment horizontal="center" vertical="center"/>
    </xf>
    <xf numFmtId="49" fontId="38" fillId="15" borderId="25" xfId="2" applyFont="1" applyFill="1" applyBorder="1" applyAlignment="1">
      <alignment horizontal="center" vertical="center" wrapText="1"/>
    </xf>
    <xf numFmtId="49" fontId="38" fillId="15" borderId="31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38" fillId="12" borderId="26" xfId="2" applyFont="1" applyFill="1" applyBorder="1" applyAlignment="1">
      <alignment horizontal="center" vertical="center" wrapText="1"/>
    </xf>
    <xf numFmtId="49" fontId="38" fillId="12" borderId="27" xfId="2" applyFont="1" applyFill="1" applyBorder="1" applyAlignment="1">
      <alignment horizontal="center" vertical="center" wrapText="1"/>
    </xf>
    <xf numFmtId="49" fontId="43" fillId="25" borderId="25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38" fillId="11" borderId="40" xfId="2" applyFont="1" applyFill="1" applyBorder="1" applyAlignment="1">
      <alignment horizontal="center" vertical="center" wrapText="1"/>
    </xf>
    <xf numFmtId="49" fontId="38" fillId="11" borderId="41" xfId="2" applyFont="1" applyFill="1" applyBorder="1" applyAlignment="1">
      <alignment horizontal="center" vertical="center" wrapText="1"/>
    </xf>
    <xf numFmtId="49" fontId="42" fillId="3" borderId="26" xfId="2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11" fillId="24" borderId="37" xfId="2" applyFont="1" applyFill="1" applyBorder="1" applyAlignment="1">
      <alignment horizontal="center" vertical="center"/>
    </xf>
    <xf numFmtId="49" fontId="11" fillId="24" borderId="38" xfId="2" applyFont="1" applyFill="1" applyBorder="1" applyAlignment="1">
      <alignment horizontal="center" vertical="center"/>
    </xf>
    <xf numFmtId="49" fontId="39" fillId="23" borderId="25" xfId="2" applyFont="1" applyFill="1" applyBorder="1" applyAlignment="1">
      <alignment horizontal="center" vertical="center" wrapText="1"/>
    </xf>
    <xf numFmtId="49" fontId="39" fillId="23" borderId="28" xfId="2" applyFont="1" applyFill="1" applyBorder="1" applyAlignment="1">
      <alignment horizontal="center" vertical="center" wrapText="1"/>
    </xf>
    <xf numFmtId="49" fontId="39" fillId="23" borderId="1" xfId="2" applyFont="1" applyFill="1" applyBorder="1" applyAlignment="1">
      <alignment horizontal="center" vertical="center" wrapText="1"/>
    </xf>
    <xf numFmtId="49" fontId="39" fillId="23" borderId="30" xfId="2" applyFont="1" applyFill="1" applyBorder="1" applyAlignment="1">
      <alignment horizontal="center" vertical="center" wrapText="1"/>
    </xf>
    <xf numFmtId="49" fontId="39" fillId="23" borderId="34" xfId="2" applyFont="1" applyFill="1" applyBorder="1" applyAlignment="1">
      <alignment horizontal="center" vertical="center" wrapText="1"/>
    </xf>
    <xf numFmtId="49" fontId="39" fillId="23" borderId="35" xfId="2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40" fillId="22" borderId="26" xfId="2" applyFont="1" applyFill="1" applyBorder="1" applyAlignment="1">
      <alignment horizontal="center" vertical="center"/>
    </xf>
    <xf numFmtId="49" fontId="10" fillId="5" borderId="29" xfId="2" applyBorder="1" applyAlignment="1">
      <alignment horizontal="center" vertical="center"/>
    </xf>
    <xf numFmtId="49" fontId="44" fillId="30" borderId="26" xfId="2" applyFont="1" applyFill="1" applyBorder="1" applyAlignment="1">
      <alignment horizontal="center" vertical="center" wrapText="1"/>
    </xf>
    <xf numFmtId="49" fontId="38" fillId="30" borderId="27" xfId="2" applyFont="1" applyFill="1" applyBorder="1" applyAlignment="1">
      <alignment horizontal="center" vertical="center" wrapText="1"/>
    </xf>
    <xf numFmtId="49" fontId="38" fillId="11" borderId="25" xfId="2" applyFont="1" applyFill="1" applyBorder="1" applyAlignment="1">
      <alignment horizontal="center" vertical="center" wrapText="1"/>
    </xf>
    <xf numFmtId="49" fontId="38" fillId="11" borderId="28" xfId="2" applyFont="1" applyFill="1" applyBorder="1" applyAlignment="1">
      <alignment horizontal="center" vertical="center" wrapText="1"/>
    </xf>
    <xf numFmtId="49" fontId="44" fillId="29" borderId="26" xfId="2" applyFont="1" applyFill="1" applyBorder="1" applyAlignment="1">
      <alignment horizontal="center" vertical="center" wrapText="1"/>
    </xf>
    <xf numFmtId="49" fontId="38" fillId="29" borderId="27" xfId="2" applyFont="1" applyFill="1" applyBorder="1" applyAlignment="1">
      <alignment horizontal="center" vertical="center" wrapText="1"/>
    </xf>
    <xf numFmtId="49" fontId="11" fillId="26" borderId="42" xfId="2" applyFont="1" applyFill="1" applyBorder="1" applyAlignment="1">
      <alignment horizontal="center" vertical="center"/>
    </xf>
    <xf numFmtId="49" fontId="10" fillId="5" borderId="42" xfId="2" applyBorder="1" applyAlignment="1">
      <alignment horizontal="center"/>
    </xf>
    <xf numFmtId="49" fontId="10" fillId="5" borderId="0" xfId="2" applyAlignment="1">
      <alignment horizontal="center"/>
    </xf>
    <xf numFmtId="49" fontId="10" fillId="5" borderId="3" xfId="2" applyBorder="1" applyAlignment="1">
      <alignment horizontal="center"/>
    </xf>
    <xf numFmtId="49" fontId="39" fillId="20" borderId="25" xfId="2" applyFont="1" applyFill="1" applyBorder="1" applyAlignment="1">
      <alignment horizontal="center" vertical="center" wrapText="1"/>
    </xf>
    <xf numFmtId="49" fontId="39" fillId="20" borderId="31" xfId="2" applyFont="1" applyFill="1" applyBorder="1" applyAlignment="1">
      <alignment horizontal="center" vertical="center" wrapText="1"/>
    </xf>
    <xf numFmtId="49" fontId="39" fillId="20" borderId="1" xfId="2" applyFont="1" applyFill="1" applyBorder="1" applyAlignment="1">
      <alignment horizontal="center" vertical="center" wrapText="1"/>
    </xf>
    <xf numFmtId="49" fontId="39" fillId="20" borderId="36" xfId="2" applyFont="1" applyFill="1" applyBorder="1" applyAlignment="1">
      <alignment horizontal="center" vertical="center" wrapText="1"/>
    </xf>
    <xf numFmtId="49" fontId="39" fillId="20" borderId="34" xfId="2" applyFont="1" applyFill="1" applyBorder="1" applyAlignment="1">
      <alignment horizontal="center" vertical="center" wrapText="1"/>
    </xf>
    <xf numFmtId="49" fontId="39" fillId="20" borderId="39" xfId="2" applyFont="1" applyFill="1" applyBorder="1" applyAlignment="1">
      <alignment horizontal="center" vertical="center" wrapText="1"/>
    </xf>
    <xf numFmtId="49" fontId="38" fillId="17" borderId="25" xfId="2" applyNumberFormat="1" applyFont="1" applyFill="1" applyBorder="1" applyAlignment="1">
      <alignment horizontal="center" vertical="center" wrapText="1"/>
    </xf>
    <xf numFmtId="49" fontId="38" fillId="17" borderId="28" xfId="2" applyNumberFormat="1" applyFont="1" applyFill="1" applyBorder="1" applyAlignment="1">
      <alignment horizontal="center" vertical="center" wrapText="1"/>
    </xf>
    <xf numFmtId="49" fontId="10" fillId="5" borderId="34" xfId="2" applyBorder="1" applyAlignment="1"/>
    <xf numFmtId="49" fontId="10" fillId="5" borderId="35" xfId="2" applyBorder="1" applyAlignment="1"/>
    <xf numFmtId="49" fontId="49" fillId="30" borderId="26" xfId="2" applyFont="1" applyFill="1" applyBorder="1" applyAlignment="1">
      <alignment horizontal="center" vertical="center" wrapText="1"/>
    </xf>
    <xf numFmtId="49" fontId="49" fillId="30" borderId="27" xfId="2" applyFont="1" applyFill="1" applyBorder="1" applyAlignment="1">
      <alignment horizontal="center" vertical="center" wrapText="1"/>
    </xf>
    <xf numFmtId="49" fontId="38" fillId="17" borderId="34" xfId="2" applyNumberFormat="1" applyFont="1" applyFill="1" applyBorder="1" applyAlignment="1">
      <alignment horizontal="center" vertical="center" wrapText="1"/>
    </xf>
    <xf numFmtId="49" fontId="38" fillId="17" borderId="35" xfId="2" applyNumberFormat="1" applyFont="1" applyFill="1" applyBorder="1" applyAlignment="1">
      <alignment horizontal="center" vertical="center" wrapText="1"/>
    </xf>
    <xf numFmtId="49" fontId="38" fillId="27" borderId="26" xfId="2" applyFont="1" applyFill="1" applyBorder="1" applyAlignment="1">
      <alignment horizontal="center" vertical="center" wrapText="1"/>
    </xf>
    <xf numFmtId="49" fontId="38" fillId="27" borderId="29" xfId="2" applyFont="1" applyFill="1" applyBorder="1" applyAlignment="1">
      <alignment horizontal="center" vertical="center" wrapText="1"/>
    </xf>
    <xf numFmtId="49" fontId="39" fillId="14" borderId="26" xfId="2" applyFont="1" applyFill="1" applyBorder="1" applyAlignment="1">
      <alignment horizontal="center" vertical="center" wrapText="1"/>
    </xf>
    <xf numFmtId="49" fontId="39" fillId="14" borderId="27" xfId="2" applyFont="1" applyFill="1" applyBorder="1" applyAlignment="1">
      <alignment horizontal="center" vertical="center" wrapText="1"/>
    </xf>
    <xf numFmtId="49" fontId="38" fillId="16" borderId="32" xfId="2" applyFont="1" applyFill="1" applyBorder="1" applyAlignment="1">
      <alignment horizontal="center" vertical="center" wrapText="1"/>
    </xf>
    <xf numFmtId="49" fontId="38" fillId="16" borderId="33" xfId="2" applyFont="1" applyFill="1" applyBorder="1" applyAlignment="1">
      <alignment horizontal="center" vertical="center" wrapText="1"/>
    </xf>
    <xf numFmtId="49" fontId="41" fillId="19" borderId="42" xfId="2" applyFont="1" applyFill="1" applyBorder="1" applyAlignment="1">
      <alignment horizontal="center" vertical="center"/>
    </xf>
    <xf numFmtId="49" fontId="41" fillId="19" borderId="0" xfId="2" applyFont="1" applyFill="1" applyBorder="1" applyAlignment="1">
      <alignment horizontal="center" vertical="center"/>
    </xf>
    <xf numFmtId="49" fontId="41" fillId="19" borderId="3" xfId="2" applyFont="1" applyFill="1" applyBorder="1" applyAlignment="1">
      <alignment horizontal="center" vertical="center"/>
    </xf>
    <xf numFmtId="49" fontId="38" fillId="13" borderId="40" xfId="2" applyFont="1" applyFill="1" applyBorder="1" applyAlignment="1">
      <alignment horizontal="center" vertical="center" wrapText="1"/>
    </xf>
    <xf numFmtId="49" fontId="38" fillId="13" borderId="43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49" fontId="44" fillId="31" borderId="26" xfId="2" applyFont="1" applyFill="1" applyBorder="1" applyAlignment="1">
      <alignment horizontal="center" vertical="center" wrapText="1"/>
    </xf>
    <xf numFmtId="49" fontId="10" fillId="32" borderId="29" xfId="2" applyFill="1" applyBorder="1" applyAlignment="1">
      <alignment horizontal="center" vertical="center" wrapText="1"/>
    </xf>
    <xf numFmtId="49" fontId="11" fillId="18" borderId="25" xfId="2" applyFont="1" applyFill="1" applyBorder="1" applyAlignment="1">
      <alignment horizontal="center" vertical="center"/>
    </xf>
    <xf numFmtId="49" fontId="11" fillId="18" borderId="31" xfId="2" applyFont="1" applyFill="1" applyBorder="1" applyAlignment="1">
      <alignment horizontal="center" vertical="center"/>
    </xf>
    <xf numFmtId="49" fontId="11" fillId="18" borderId="1" xfId="2" applyFont="1" applyFill="1" applyBorder="1" applyAlignment="1">
      <alignment horizontal="center" vertical="center"/>
    </xf>
    <xf numFmtId="49" fontId="11" fillId="18" borderId="36" xfId="2" applyFont="1" applyFill="1" applyBorder="1" applyAlignment="1">
      <alignment horizontal="center" vertical="center"/>
    </xf>
    <xf numFmtId="49" fontId="11" fillId="18" borderId="37" xfId="2" applyFont="1" applyFill="1" applyBorder="1" applyAlignment="1">
      <alignment horizontal="center" vertical="center"/>
    </xf>
    <xf numFmtId="49" fontId="11" fillId="18" borderId="38" xfId="2" applyFont="1" applyFill="1" applyBorder="1" applyAlignment="1">
      <alignment horizontal="center" vertical="center"/>
    </xf>
    <xf numFmtId="49" fontId="38" fillId="11" borderId="34" xfId="2" applyFont="1" applyFill="1" applyBorder="1" applyAlignment="1">
      <alignment horizontal="center" vertical="center" wrapText="1"/>
    </xf>
    <xf numFmtId="49" fontId="38" fillId="11" borderId="35" xfId="2" applyFont="1" applyFill="1" applyBorder="1" applyAlignment="1">
      <alignment horizontal="center" vertical="center" wrapText="1"/>
    </xf>
    <xf numFmtId="49" fontId="48" fillId="28" borderId="25" xfId="2" applyFont="1" applyFill="1" applyBorder="1" applyAlignment="1">
      <alignment horizontal="center" vertical="center" wrapText="1"/>
    </xf>
    <xf numFmtId="49" fontId="10" fillId="28" borderId="28" xfId="2" applyFill="1" applyBorder="1" applyAlignment="1">
      <alignment horizontal="center" vertical="center"/>
    </xf>
    <xf numFmtId="49" fontId="10" fillId="28" borderId="1" xfId="2" applyFill="1" applyBorder="1" applyAlignment="1">
      <alignment horizontal="center" vertical="center"/>
    </xf>
    <xf numFmtId="49" fontId="10" fillId="28" borderId="30" xfId="2" applyFill="1" applyBorder="1" applyAlignment="1">
      <alignment horizontal="center" vertical="center"/>
    </xf>
    <xf numFmtId="49" fontId="10" fillId="28" borderId="34" xfId="2" applyFill="1" applyBorder="1" applyAlignment="1">
      <alignment horizontal="center" vertical="center"/>
    </xf>
    <xf numFmtId="49" fontId="10" fillId="28" borderId="35" xfId="2" applyFill="1" applyBorder="1" applyAlignment="1">
      <alignment horizontal="center" vertical="center"/>
    </xf>
    <xf numFmtId="49" fontId="38" fillId="15" borderId="26" xfId="2" applyFont="1" applyFill="1" applyBorder="1" applyAlignment="1">
      <alignment horizontal="center" vertical="center" wrapText="1"/>
    </xf>
    <xf numFmtId="49" fontId="38" fillId="15" borderId="29" xfId="2" applyFont="1" applyFill="1" applyBorder="1" applyAlignment="1">
      <alignment horizontal="center" vertical="center" wrapText="1"/>
    </xf>
    <xf numFmtId="0" fontId="53" fillId="37" borderId="54" xfId="1" applyFont="1" applyFill="1" applyBorder="1" applyAlignment="1">
      <alignment horizontal="center"/>
    </xf>
    <xf numFmtId="0" fontId="53" fillId="37" borderId="55" xfId="1" applyFont="1" applyFill="1" applyBorder="1" applyAlignment="1">
      <alignment horizontal="center"/>
    </xf>
    <xf numFmtId="0" fontId="54" fillId="0" borderId="56" xfId="1" applyFont="1" applyBorder="1" applyAlignment="1">
      <alignment horizontal="center"/>
    </xf>
    <xf numFmtId="0" fontId="54" fillId="0" borderId="55" xfId="1" applyFont="1" applyBorder="1" applyAlignment="1">
      <alignment horizontal="center"/>
    </xf>
    <xf numFmtId="0" fontId="50" fillId="35" borderId="44" xfId="1" applyFont="1" applyFill="1" applyBorder="1" applyAlignment="1">
      <alignment horizontal="center"/>
    </xf>
    <xf numFmtId="0" fontId="50" fillId="35" borderId="45" xfId="1" applyFont="1" applyFill="1" applyBorder="1" applyAlignment="1">
      <alignment horizontal="center"/>
    </xf>
    <xf numFmtId="0" fontId="51" fillId="0" borderId="44" xfId="1" applyFont="1" applyBorder="1" applyAlignment="1">
      <alignment horizontal="center"/>
    </xf>
    <xf numFmtId="0" fontId="51" fillId="0" borderId="45" xfId="1" applyFont="1" applyBorder="1" applyAlignment="1">
      <alignment horizontal="center"/>
    </xf>
    <xf numFmtId="0" fontId="1" fillId="0" borderId="0" xfId="1" applyFont="1" applyFill="1"/>
    <xf numFmtId="0" fontId="1" fillId="0" borderId="0" xfId="1" applyFont="1" applyFill="1" applyBorder="1"/>
  </cellXfs>
  <cellStyles count="7">
    <cellStyle name="40% - Accent6" xfId="4" builtinId="51"/>
    <cellStyle name="Bad" xfId="5" builtinId="27"/>
    <cellStyle name="Good" xfId="6" builtinId="26"/>
    <cellStyle name="LightGreyTextLeft" xfId="3"/>
    <cellStyle name="Normal" xfId="0" builtinId="0"/>
    <cellStyle name="Normal 2" xfId="1"/>
    <cellStyle name="Normal 3" xfId="2"/>
  </cellStyles>
  <dxfs count="16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FF66"/>
      <color rgb="FF00FFCC"/>
      <color rgb="FFE4DF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21" Type="http://schemas.openxmlformats.org/officeDocument/2006/relationships/customXml" Target="../customXml/item1.xml"/><Relationship Id="rId22" Type="http://schemas.openxmlformats.org/officeDocument/2006/relationships/customXml" Target="../customXml/item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32658</xdr:colOff>
      <xdr:row>37</xdr:row>
      <xdr:rowOff>235858</xdr:rowOff>
    </xdr:from>
    <xdr:to>
      <xdr:col>35</xdr:col>
      <xdr:colOff>97972</xdr:colOff>
      <xdr:row>45</xdr:row>
      <xdr:rowOff>177799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7298" y="8663578"/>
          <a:ext cx="1391194" cy="1862182"/>
        </a:xfrm>
        <a:prstGeom prst="rect">
          <a:avLst/>
        </a:prstGeom>
      </xdr:spPr>
    </xdr:pic>
    <xdr:clientData/>
  </xdr:twoCellAnchor>
  <xdr:twoCellAnchor editAs="oneCell">
    <xdr:from>
      <xdr:col>32</xdr:col>
      <xdr:colOff>925284</xdr:colOff>
      <xdr:row>49</xdr:row>
      <xdr:rowOff>32657</xdr:rowOff>
    </xdr:from>
    <xdr:to>
      <xdr:col>37</xdr:col>
      <xdr:colOff>21772</xdr:colOff>
      <xdr:row>59</xdr:row>
      <xdr:rowOff>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7904" y="11333117"/>
          <a:ext cx="2563588" cy="1909356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21</xdr:row>
      <xdr:rowOff>1</xdr:rowOff>
    </xdr:from>
    <xdr:to>
      <xdr:col>36</xdr:col>
      <xdr:colOff>555171</xdr:colOff>
      <xdr:row>21</xdr:row>
      <xdr:rowOff>231412</xdr:rowOff>
    </xdr:to>
    <xdr:pic>
      <xdr:nvPicPr>
        <xdr:cNvPr id="4" name="Picture 3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4" y="4659087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36</xdr:col>
      <xdr:colOff>555170</xdr:colOff>
      <xdr:row>28</xdr:row>
      <xdr:rowOff>231411</xdr:rowOff>
    </xdr:to>
    <xdr:pic>
      <xdr:nvPicPr>
        <xdr:cNvPr id="5" name="Picture 4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3" y="6335486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LT-R-XFD-CO-DR-SRX-002_Re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 information"/>
      <sheetName val="Component summary"/>
      <sheetName val="Component naming"/>
      <sheetName val="PLC IO summary"/>
      <sheetName val="PLC IO Detail"/>
      <sheetName val="PLC EPS Logic(Digital)"/>
      <sheetName val="PLC EPS Logic(Analog)"/>
      <sheetName val="PLC EPS Logic (Vac)"/>
      <sheetName val="Motion axis summary"/>
      <sheetName val="Motion controllers"/>
      <sheetName val="PMAC programs"/>
      <sheetName val="Cameras"/>
      <sheetName val="Cabling requirements"/>
      <sheetName val="Vacuum summary"/>
      <sheetName val="Vacuum comp. naming (sections)"/>
      <sheetName val="Cable schedule"/>
      <sheetName val="SmarAct cable termination"/>
      <sheetName val="Inter-rack cables"/>
      <sheetName val="Patch panels"/>
      <sheetName val="Vacuum components"/>
      <sheetName val="Vacuum controllers"/>
      <sheetName val="Moxa layout"/>
      <sheetName val="A Hutch rack layout"/>
      <sheetName val="A Hutch MC terminations"/>
      <sheetName val="D Hutch rack layout"/>
      <sheetName val="D Hutch MC terminations"/>
      <sheetName val="D Hutch Patch Panel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9">
          <cell r="A49" t="str">
            <v>XFN Branch Optics (Hutch A)</v>
          </cell>
        </row>
        <row r="62">
          <cell r="A62" t="str">
            <v>XFN Branch Endstation (Hutch C)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id="1" name="Table2" displayName="Table2" ref="A1:P23" totalsRowShown="0">
  <autoFilter ref="A1:P23"/>
  <tableColumns count="16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/>
    <tableColumn id="7" name="Column7" dataDxfId="9"/>
    <tableColumn id="8" name="Column8" dataDxfId="8"/>
    <tableColumn id="9" name="Column9" dataDxfId="7"/>
    <tableColumn id="10" name="Column10" dataDxfId="6"/>
    <tableColumn id="11" name="Column11" dataDxfId="5"/>
    <tableColumn id="12" name="Column12" dataDxfId="4"/>
    <tableColumn id="13" name="Column13" dataDxfId="3"/>
    <tableColumn id="14" name="Column14" dataDxfId="2"/>
    <tableColumn id="15" name="Column15" dataDxfId="1"/>
    <tableColumn id="16" name="Column16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7" sqref="D7"/>
    </sheetView>
  </sheetViews>
  <sheetFormatPr baseColWidth="10" defaultColWidth="12.5" defaultRowHeight="15" x14ac:dyDescent="0"/>
  <cols>
    <col min="1" max="2" width="12.5" style="1"/>
    <col min="3" max="3" width="19.33203125" style="1" customWidth="1"/>
    <col min="4" max="4" width="15.5" style="1" bestFit="1" customWidth="1"/>
    <col min="5" max="16384" width="12.5" style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1">
        <v>1</v>
      </c>
      <c r="B2" s="14">
        <v>41859</v>
      </c>
      <c r="C2" s="1" t="s">
        <v>4</v>
      </c>
      <c r="D2" s="1" t="s">
        <v>5</v>
      </c>
    </row>
    <row r="3" spans="1:4">
      <c r="B3" s="225">
        <v>42064</v>
      </c>
      <c r="C3" s="1" t="s">
        <v>4</v>
      </c>
      <c r="D3" s="1" t="s">
        <v>656</v>
      </c>
    </row>
  </sheetData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pane xSplit="1" ySplit="5" topLeftCell="B87" activePane="bottomRight" state="frozen"/>
      <selection pane="topRight" activeCell="B1" sqref="B1"/>
      <selection pane="bottomLeft" activeCell="A5" sqref="A5"/>
      <selection pane="bottomRight" activeCell="B100" sqref="B100"/>
    </sheetView>
  </sheetViews>
  <sheetFormatPr baseColWidth="10" defaultColWidth="10.1640625" defaultRowHeight="13" x14ac:dyDescent="0"/>
  <cols>
    <col min="1" max="1" width="45.1640625" style="139" customWidth="1"/>
    <col min="2" max="2" width="20.33203125" style="139" customWidth="1"/>
    <col min="3" max="3" width="11.6640625" style="72" customWidth="1"/>
    <col min="4" max="5" width="10.83203125" style="72" customWidth="1"/>
    <col min="6" max="7" width="10.1640625" style="187"/>
    <col min="8" max="8" width="10.1640625" style="188"/>
    <col min="9" max="9" width="44.5" style="189" customWidth="1"/>
    <col min="10" max="10" width="5.83203125" style="72" customWidth="1"/>
    <col min="11" max="11" width="5.33203125" style="73" customWidth="1"/>
    <col min="12" max="12" width="4.33203125" style="74" customWidth="1"/>
    <col min="13" max="256" width="10.1640625" style="75"/>
    <col min="257" max="257" width="31.1640625" style="75" customWidth="1"/>
    <col min="258" max="258" width="16.5" style="75" customWidth="1"/>
    <col min="259" max="259" width="11.6640625" style="75" customWidth="1"/>
    <col min="260" max="261" width="10.83203125" style="75" customWidth="1"/>
    <col min="262" max="264" width="10.1640625" style="75"/>
    <col min="265" max="265" width="44.5" style="75" customWidth="1"/>
    <col min="266" max="266" width="5.83203125" style="75" customWidth="1"/>
    <col min="267" max="267" width="5.33203125" style="75" customWidth="1"/>
    <col min="268" max="268" width="4.33203125" style="75" customWidth="1"/>
    <col min="269" max="512" width="10.1640625" style="75"/>
    <col min="513" max="513" width="31.1640625" style="75" customWidth="1"/>
    <col min="514" max="514" width="16.5" style="75" customWidth="1"/>
    <col min="515" max="515" width="11.6640625" style="75" customWidth="1"/>
    <col min="516" max="517" width="10.83203125" style="75" customWidth="1"/>
    <col min="518" max="520" width="10.1640625" style="75"/>
    <col min="521" max="521" width="44.5" style="75" customWidth="1"/>
    <col min="522" max="522" width="5.83203125" style="75" customWidth="1"/>
    <col min="523" max="523" width="5.33203125" style="75" customWidth="1"/>
    <col min="524" max="524" width="4.33203125" style="75" customWidth="1"/>
    <col min="525" max="768" width="10.1640625" style="75"/>
    <col min="769" max="769" width="31.1640625" style="75" customWidth="1"/>
    <col min="770" max="770" width="16.5" style="75" customWidth="1"/>
    <col min="771" max="771" width="11.6640625" style="75" customWidth="1"/>
    <col min="772" max="773" width="10.83203125" style="75" customWidth="1"/>
    <col min="774" max="776" width="10.1640625" style="75"/>
    <col min="777" max="777" width="44.5" style="75" customWidth="1"/>
    <col min="778" max="778" width="5.83203125" style="75" customWidth="1"/>
    <col min="779" max="779" width="5.33203125" style="75" customWidth="1"/>
    <col min="780" max="780" width="4.33203125" style="75" customWidth="1"/>
    <col min="781" max="1024" width="10.1640625" style="75"/>
    <col min="1025" max="1025" width="31.1640625" style="75" customWidth="1"/>
    <col min="1026" max="1026" width="16.5" style="75" customWidth="1"/>
    <col min="1027" max="1027" width="11.6640625" style="75" customWidth="1"/>
    <col min="1028" max="1029" width="10.83203125" style="75" customWidth="1"/>
    <col min="1030" max="1032" width="10.1640625" style="75"/>
    <col min="1033" max="1033" width="44.5" style="75" customWidth="1"/>
    <col min="1034" max="1034" width="5.83203125" style="75" customWidth="1"/>
    <col min="1035" max="1035" width="5.33203125" style="75" customWidth="1"/>
    <col min="1036" max="1036" width="4.33203125" style="75" customWidth="1"/>
    <col min="1037" max="1280" width="10.1640625" style="75"/>
    <col min="1281" max="1281" width="31.1640625" style="75" customWidth="1"/>
    <col min="1282" max="1282" width="16.5" style="75" customWidth="1"/>
    <col min="1283" max="1283" width="11.6640625" style="75" customWidth="1"/>
    <col min="1284" max="1285" width="10.83203125" style="75" customWidth="1"/>
    <col min="1286" max="1288" width="10.1640625" style="75"/>
    <col min="1289" max="1289" width="44.5" style="75" customWidth="1"/>
    <col min="1290" max="1290" width="5.83203125" style="75" customWidth="1"/>
    <col min="1291" max="1291" width="5.33203125" style="75" customWidth="1"/>
    <col min="1292" max="1292" width="4.33203125" style="75" customWidth="1"/>
    <col min="1293" max="1536" width="10.1640625" style="75"/>
    <col min="1537" max="1537" width="31.1640625" style="75" customWidth="1"/>
    <col min="1538" max="1538" width="16.5" style="75" customWidth="1"/>
    <col min="1539" max="1539" width="11.6640625" style="75" customWidth="1"/>
    <col min="1540" max="1541" width="10.83203125" style="75" customWidth="1"/>
    <col min="1542" max="1544" width="10.1640625" style="75"/>
    <col min="1545" max="1545" width="44.5" style="75" customWidth="1"/>
    <col min="1546" max="1546" width="5.83203125" style="75" customWidth="1"/>
    <col min="1547" max="1547" width="5.33203125" style="75" customWidth="1"/>
    <col min="1548" max="1548" width="4.33203125" style="75" customWidth="1"/>
    <col min="1549" max="1792" width="10.1640625" style="75"/>
    <col min="1793" max="1793" width="31.1640625" style="75" customWidth="1"/>
    <col min="1794" max="1794" width="16.5" style="75" customWidth="1"/>
    <col min="1795" max="1795" width="11.6640625" style="75" customWidth="1"/>
    <col min="1796" max="1797" width="10.83203125" style="75" customWidth="1"/>
    <col min="1798" max="1800" width="10.1640625" style="75"/>
    <col min="1801" max="1801" width="44.5" style="75" customWidth="1"/>
    <col min="1802" max="1802" width="5.83203125" style="75" customWidth="1"/>
    <col min="1803" max="1803" width="5.33203125" style="75" customWidth="1"/>
    <col min="1804" max="1804" width="4.33203125" style="75" customWidth="1"/>
    <col min="1805" max="2048" width="10.1640625" style="75"/>
    <col min="2049" max="2049" width="31.1640625" style="75" customWidth="1"/>
    <col min="2050" max="2050" width="16.5" style="75" customWidth="1"/>
    <col min="2051" max="2051" width="11.6640625" style="75" customWidth="1"/>
    <col min="2052" max="2053" width="10.83203125" style="75" customWidth="1"/>
    <col min="2054" max="2056" width="10.1640625" style="75"/>
    <col min="2057" max="2057" width="44.5" style="75" customWidth="1"/>
    <col min="2058" max="2058" width="5.83203125" style="75" customWidth="1"/>
    <col min="2059" max="2059" width="5.33203125" style="75" customWidth="1"/>
    <col min="2060" max="2060" width="4.33203125" style="75" customWidth="1"/>
    <col min="2061" max="2304" width="10.1640625" style="75"/>
    <col min="2305" max="2305" width="31.1640625" style="75" customWidth="1"/>
    <col min="2306" max="2306" width="16.5" style="75" customWidth="1"/>
    <col min="2307" max="2307" width="11.6640625" style="75" customWidth="1"/>
    <col min="2308" max="2309" width="10.83203125" style="75" customWidth="1"/>
    <col min="2310" max="2312" width="10.1640625" style="75"/>
    <col min="2313" max="2313" width="44.5" style="75" customWidth="1"/>
    <col min="2314" max="2314" width="5.83203125" style="75" customWidth="1"/>
    <col min="2315" max="2315" width="5.33203125" style="75" customWidth="1"/>
    <col min="2316" max="2316" width="4.33203125" style="75" customWidth="1"/>
    <col min="2317" max="2560" width="10.1640625" style="75"/>
    <col min="2561" max="2561" width="31.1640625" style="75" customWidth="1"/>
    <col min="2562" max="2562" width="16.5" style="75" customWidth="1"/>
    <col min="2563" max="2563" width="11.6640625" style="75" customWidth="1"/>
    <col min="2564" max="2565" width="10.83203125" style="75" customWidth="1"/>
    <col min="2566" max="2568" width="10.1640625" style="75"/>
    <col min="2569" max="2569" width="44.5" style="75" customWidth="1"/>
    <col min="2570" max="2570" width="5.83203125" style="75" customWidth="1"/>
    <col min="2571" max="2571" width="5.33203125" style="75" customWidth="1"/>
    <col min="2572" max="2572" width="4.33203125" style="75" customWidth="1"/>
    <col min="2573" max="2816" width="10.1640625" style="75"/>
    <col min="2817" max="2817" width="31.1640625" style="75" customWidth="1"/>
    <col min="2818" max="2818" width="16.5" style="75" customWidth="1"/>
    <col min="2819" max="2819" width="11.6640625" style="75" customWidth="1"/>
    <col min="2820" max="2821" width="10.83203125" style="75" customWidth="1"/>
    <col min="2822" max="2824" width="10.1640625" style="75"/>
    <col min="2825" max="2825" width="44.5" style="75" customWidth="1"/>
    <col min="2826" max="2826" width="5.83203125" style="75" customWidth="1"/>
    <col min="2827" max="2827" width="5.33203125" style="75" customWidth="1"/>
    <col min="2828" max="2828" width="4.33203125" style="75" customWidth="1"/>
    <col min="2829" max="3072" width="10.1640625" style="75"/>
    <col min="3073" max="3073" width="31.1640625" style="75" customWidth="1"/>
    <col min="3074" max="3074" width="16.5" style="75" customWidth="1"/>
    <col min="3075" max="3075" width="11.6640625" style="75" customWidth="1"/>
    <col min="3076" max="3077" width="10.83203125" style="75" customWidth="1"/>
    <col min="3078" max="3080" width="10.1640625" style="75"/>
    <col min="3081" max="3081" width="44.5" style="75" customWidth="1"/>
    <col min="3082" max="3082" width="5.83203125" style="75" customWidth="1"/>
    <col min="3083" max="3083" width="5.33203125" style="75" customWidth="1"/>
    <col min="3084" max="3084" width="4.33203125" style="75" customWidth="1"/>
    <col min="3085" max="3328" width="10.1640625" style="75"/>
    <col min="3329" max="3329" width="31.1640625" style="75" customWidth="1"/>
    <col min="3330" max="3330" width="16.5" style="75" customWidth="1"/>
    <col min="3331" max="3331" width="11.6640625" style="75" customWidth="1"/>
    <col min="3332" max="3333" width="10.83203125" style="75" customWidth="1"/>
    <col min="3334" max="3336" width="10.1640625" style="75"/>
    <col min="3337" max="3337" width="44.5" style="75" customWidth="1"/>
    <col min="3338" max="3338" width="5.83203125" style="75" customWidth="1"/>
    <col min="3339" max="3339" width="5.33203125" style="75" customWidth="1"/>
    <col min="3340" max="3340" width="4.33203125" style="75" customWidth="1"/>
    <col min="3341" max="3584" width="10.1640625" style="75"/>
    <col min="3585" max="3585" width="31.1640625" style="75" customWidth="1"/>
    <col min="3586" max="3586" width="16.5" style="75" customWidth="1"/>
    <col min="3587" max="3587" width="11.6640625" style="75" customWidth="1"/>
    <col min="3588" max="3589" width="10.83203125" style="75" customWidth="1"/>
    <col min="3590" max="3592" width="10.1640625" style="75"/>
    <col min="3593" max="3593" width="44.5" style="75" customWidth="1"/>
    <col min="3594" max="3594" width="5.83203125" style="75" customWidth="1"/>
    <col min="3595" max="3595" width="5.33203125" style="75" customWidth="1"/>
    <col min="3596" max="3596" width="4.33203125" style="75" customWidth="1"/>
    <col min="3597" max="3840" width="10.1640625" style="75"/>
    <col min="3841" max="3841" width="31.1640625" style="75" customWidth="1"/>
    <col min="3842" max="3842" width="16.5" style="75" customWidth="1"/>
    <col min="3843" max="3843" width="11.6640625" style="75" customWidth="1"/>
    <col min="3844" max="3845" width="10.83203125" style="75" customWidth="1"/>
    <col min="3846" max="3848" width="10.1640625" style="75"/>
    <col min="3849" max="3849" width="44.5" style="75" customWidth="1"/>
    <col min="3850" max="3850" width="5.83203125" style="75" customWidth="1"/>
    <col min="3851" max="3851" width="5.33203125" style="75" customWidth="1"/>
    <col min="3852" max="3852" width="4.33203125" style="75" customWidth="1"/>
    <col min="3853" max="4096" width="10.1640625" style="75"/>
    <col min="4097" max="4097" width="31.1640625" style="75" customWidth="1"/>
    <col min="4098" max="4098" width="16.5" style="75" customWidth="1"/>
    <col min="4099" max="4099" width="11.6640625" style="75" customWidth="1"/>
    <col min="4100" max="4101" width="10.83203125" style="75" customWidth="1"/>
    <col min="4102" max="4104" width="10.1640625" style="75"/>
    <col min="4105" max="4105" width="44.5" style="75" customWidth="1"/>
    <col min="4106" max="4106" width="5.83203125" style="75" customWidth="1"/>
    <col min="4107" max="4107" width="5.33203125" style="75" customWidth="1"/>
    <col min="4108" max="4108" width="4.33203125" style="75" customWidth="1"/>
    <col min="4109" max="4352" width="10.1640625" style="75"/>
    <col min="4353" max="4353" width="31.1640625" style="75" customWidth="1"/>
    <col min="4354" max="4354" width="16.5" style="75" customWidth="1"/>
    <col min="4355" max="4355" width="11.6640625" style="75" customWidth="1"/>
    <col min="4356" max="4357" width="10.83203125" style="75" customWidth="1"/>
    <col min="4358" max="4360" width="10.1640625" style="75"/>
    <col min="4361" max="4361" width="44.5" style="75" customWidth="1"/>
    <col min="4362" max="4362" width="5.83203125" style="75" customWidth="1"/>
    <col min="4363" max="4363" width="5.33203125" style="75" customWidth="1"/>
    <col min="4364" max="4364" width="4.33203125" style="75" customWidth="1"/>
    <col min="4365" max="4608" width="10.1640625" style="75"/>
    <col min="4609" max="4609" width="31.1640625" style="75" customWidth="1"/>
    <col min="4610" max="4610" width="16.5" style="75" customWidth="1"/>
    <col min="4611" max="4611" width="11.6640625" style="75" customWidth="1"/>
    <col min="4612" max="4613" width="10.83203125" style="75" customWidth="1"/>
    <col min="4614" max="4616" width="10.1640625" style="75"/>
    <col min="4617" max="4617" width="44.5" style="75" customWidth="1"/>
    <col min="4618" max="4618" width="5.83203125" style="75" customWidth="1"/>
    <col min="4619" max="4619" width="5.33203125" style="75" customWidth="1"/>
    <col min="4620" max="4620" width="4.33203125" style="75" customWidth="1"/>
    <col min="4621" max="4864" width="10.1640625" style="75"/>
    <col min="4865" max="4865" width="31.1640625" style="75" customWidth="1"/>
    <col min="4866" max="4866" width="16.5" style="75" customWidth="1"/>
    <col min="4867" max="4867" width="11.6640625" style="75" customWidth="1"/>
    <col min="4868" max="4869" width="10.83203125" style="75" customWidth="1"/>
    <col min="4870" max="4872" width="10.1640625" style="75"/>
    <col min="4873" max="4873" width="44.5" style="75" customWidth="1"/>
    <col min="4874" max="4874" width="5.83203125" style="75" customWidth="1"/>
    <col min="4875" max="4875" width="5.33203125" style="75" customWidth="1"/>
    <col min="4876" max="4876" width="4.33203125" style="75" customWidth="1"/>
    <col min="4877" max="5120" width="10.1640625" style="75"/>
    <col min="5121" max="5121" width="31.1640625" style="75" customWidth="1"/>
    <col min="5122" max="5122" width="16.5" style="75" customWidth="1"/>
    <col min="5123" max="5123" width="11.6640625" style="75" customWidth="1"/>
    <col min="5124" max="5125" width="10.83203125" style="75" customWidth="1"/>
    <col min="5126" max="5128" width="10.1640625" style="75"/>
    <col min="5129" max="5129" width="44.5" style="75" customWidth="1"/>
    <col min="5130" max="5130" width="5.83203125" style="75" customWidth="1"/>
    <col min="5131" max="5131" width="5.33203125" style="75" customWidth="1"/>
    <col min="5132" max="5132" width="4.33203125" style="75" customWidth="1"/>
    <col min="5133" max="5376" width="10.1640625" style="75"/>
    <col min="5377" max="5377" width="31.1640625" style="75" customWidth="1"/>
    <col min="5378" max="5378" width="16.5" style="75" customWidth="1"/>
    <col min="5379" max="5379" width="11.6640625" style="75" customWidth="1"/>
    <col min="5380" max="5381" width="10.83203125" style="75" customWidth="1"/>
    <col min="5382" max="5384" width="10.1640625" style="75"/>
    <col min="5385" max="5385" width="44.5" style="75" customWidth="1"/>
    <col min="5386" max="5386" width="5.83203125" style="75" customWidth="1"/>
    <col min="5387" max="5387" width="5.33203125" style="75" customWidth="1"/>
    <col min="5388" max="5388" width="4.33203125" style="75" customWidth="1"/>
    <col min="5389" max="5632" width="10.1640625" style="75"/>
    <col min="5633" max="5633" width="31.1640625" style="75" customWidth="1"/>
    <col min="5634" max="5634" width="16.5" style="75" customWidth="1"/>
    <col min="5635" max="5635" width="11.6640625" style="75" customWidth="1"/>
    <col min="5636" max="5637" width="10.83203125" style="75" customWidth="1"/>
    <col min="5638" max="5640" width="10.1640625" style="75"/>
    <col min="5641" max="5641" width="44.5" style="75" customWidth="1"/>
    <col min="5642" max="5642" width="5.83203125" style="75" customWidth="1"/>
    <col min="5643" max="5643" width="5.33203125" style="75" customWidth="1"/>
    <col min="5644" max="5644" width="4.33203125" style="75" customWidth="1"/>
    <col min="5645" max="5888" width="10.1640625" style="75"/>
    <col min="5889" max="5889" width="31.1640625" style="75" customWidth="1"/>
    <col min="5890" max="5890" width="16.5" style="75" customWidth="1"/>
    <col min="5891" max="5891" width="11.6640625" style="75" customWidth="1"/>
    <col min="5892" max="5893" width="10.83203125" style="75" customWidth="1"/>
    <col min="5894" max="5896" width="10.1640625" style="75"/>
    <col min="5897" max="5897" width="44.5" style="75" customWidth="1"/>
    <col min="5898" max="5898" width="5.83203125" style="75" customWidth="1"/>
    <col min="5899" max="5899" width="5.33203125" style="75" customWidth="1"/>
    <col min="5900" max="5900" width="4.33203125" style="75" customWidth="1"/>
    <col min="5901" max="6144" width="10.1640625" style="75"/>
    <col min="6145" max="6145" width="31.1640625" style="75" customWidth="1"/>
    <col min="6146" max="6146" width="16.5" style="75" customWidth="1"/>
    <col min="6147" max="6147" width="11.6640625" style="75" customWidth="1"/>
    <col min="6148" max="6149" width="10.83203125" style="75" customWidth="1"/>
    <col min="6150" max="6152" width="10.1640625" style="75"/>
    <col min="6153" max="6153" width="44.5" style="75" customWidth="1"/>
    <col min="6154" max="6154" width="5.83203125" style="75" customWidth="1"/>
    <col min="6155" max="6155" width="5.33203125" style="75" customWidth="1"/>
    <col min="6156" max="6156" width="4.33203125" style="75" customWidth="1"/>
    <col min="6157" max="6400" width="10.1640625" style="75"/>
    <col min="6401" max="6401" width="31.1640625" style="75" customWidth="1"/>
    <col min="6402" max="6402" width="16.5" style="75" customWidth="1"/>
    <col min="6403" max="6403" width="11.6640625" style="75" customWidth="1"/>
    <col min="6404" max="6405" width="10.83203125" style="75" customWidth="1"/>
    <col min="6406" max="6408" width="10.1640625" style="75"/>
    <col min="6409" max="6409" width="44.5" style="75" customWidth="1"/>
    <col min="6410" max="6410" width="5.83203125" style="75" customWidth="1"/>
    <col min="6411" max="6411" width="5.33203125" style="75" customWidth="1"/>
    <col min="6412" max="6412" width="4.33203125" style="75" customWidth="1"/>
    <col min="6413" max="6656" width="10.1640625" style="75"/>
    <col min="6657" max="6657" width="31.1640625" style="75" customWidth="1"/>
    <col min="6658" max="6658" width="16.5" style="75" customWidth="1"/>
    <col min="6659" max="6659" width="11.6640625" style="75" customWidth="1"/>
    <col min="6660" max="6661" width="10.83203125" style="75" customWidth="1"/>
    <col min="6662" max="6664" width="10.1640625" style="75"/>
    <col min="6665" max="6665" width="44.5" style="75" customWidth="1"/>
    <col min="6666" max="6666" width="5.83203125" style="75" customWidth="1"/>
    <col min="6667" max="6667" width="5.33203125" style="75" customWidth="1"/>
    <col min="6668" max="6668" width="4.33203125" style="75" customWidth="1"/>
    <col min="6669" max="6912" width="10.1640625" style="75"/>
    <col min="6913" max="6913" width="31.1640625" style="75" customWidth="1"/>
    <col min="6914" max="6914" width="16.5" style="75" customWidth="1"/>
    <col min="6915" max="6915" width="11.6640625" style="75" customWidth="1"/>
    <col min="6916" max="6917" width="10.83203125" style="75" customWidth="1"/>
    <col min="6918" max="6920" width="10.1640625" style="75"/>
    <col min="6921" max="6921" width="44.5" style="75" customWidth="1"/>
    <col min="6922" max="6922" width="5.83203125" style="75" customWidth="1"/>
    <col min="6923" max="6923" width="5.33203125" style="75" customWidth="1"/>
    <col min="6924" max="6924" width="4.33203125" style="75" customWidth="1"/>
    <col min="6925" max="7168" width="10.1640625" style="75"/>
    <col min="7169" max="7169" width="31.1640625" style="75" customWidth="1"/>
    <col min="7170" max="7170" width="16.5" style="75" customWidth="1"/>
    <col min="7171" max="7171" width="11.6640625" style="75" customWidth="1"/>
    <col min="7172" max="7173" width="10.83203125" style="75" customWidth="1"/>
    <col min="7174" max="7176" width="10.1640625" style="75"/>
    <col min="7177" max="7177" width="44.5" style="75" customWidth="1"/>
    <col min="7178" max="7178" width="5.83203125" style="75" customWidth="1"/>
    <col min="7179" max="7179" width="5.33203125" style="75" customWidth="1"/>
    <col min="7180" max="7180" width="4.33203125" style="75" customWidth="1"/>
    <col min="7181" max="7424" width="10.1640625" style="75"/>
    <col min="7425" max="7425" width="31.1640625" style="75" customWidth="1"/>
    <col min="7426" max="7426" width="16.5" style="75" customWidth="1"/>
    <col min="7427" max="7427" width="11.6640625" style="75" customWidth="1"/>
    <col min="7428" max="7429" width="10.83203125" style="75" customWidth="1"/>
    <col min="7430" max="7432" width="10.1640625" style="75"/>
    <col min="7433" max="7433" width="44.5" style="75" customWidth="1"/>
    <col min="7434" max="7434" width="5.83203125" style="75" customWidth="1"/>
    <col min="7435" max="7435" width="5.33203125" style="75" customWidth="1"/>
    <col min="7436" max="7436" width="4.33203125" style="75" customWidth="1"/>
    <col min="7437" max="7680" width="10.1640625" style="75"/>
    <col min="7681" max="7681" width="31.1640625" style="75" customWidth="1"/>
    <col min="7682" max="7682" width="16.5" style="75" customWidth="1"/>
    <col min="7683" max="7683" width="11.6640625" style="75" customWidth="1"/>
    <col min="7684" max="7685" width="10.83203125" style="75" customWidth="1"/>
    <col min="7686" max="7688" width="10.1640625" style="75"/>
    <col min="7689" max="7689" width="44.5" style="75" customWidth="1"/>
    <col min="7690" max="7690" width="5.83203125" style="75" customWidth="1"/>
    <col min="7691" max="7691" width="5.33203125" style="75" customWidth="1"/>
    <col min="7692" max="7692" width="4.33203125" style="75" customWidth="1"/>
    <col min="7693" max="7936" width="10.1640625" style="75"/>
    <col min="7937" max="7937" width="31.1640625" style="75" customWidth="1"/>
    <col min="7938" max="7938" width="16.5" style="75" customWidth="1"/>
    <col min="7939" max="7939" width="11.6640625" style="75" customWidth="1"/>
    <col min="7940" max="7941" width="10.83203125" style="75" customWidth="1"/>
    <col min="7942" max="7944" width="10.1640625" style="75"/>
    <col min="7945" max="7945" width="44.5" style="75" customWidth="1"/>
    <col min="7946" max="7946" width="5.83203125" style="75" customWidth="1"/>
    <col min="7947" max="7947" width="5.33203125" style="75" customWidth="1"/>
    <col min="7948" max="7948" width="4.33203125" style="75" customWidth="1"/>
    <col min="7949" max="8192" width="10.1640625" style="75"/>
    <col min="8193" max="8193" width="31.1640625" style="75" customWidth="1"/>
    <col min="8194" max="8194" width="16.5" style="75" customWidth="1"/>
    <col min="8195" max="8195" width="11.6640625" style="75" customWidth="1"/>
    <col min="8196" max="8197" width="10.83203125" style="75" customWidth="1"/>
    <col min="8198" max="8200" width="10.1640625" style="75"/>
    <col min="8201" max="8201" width="44.5" style="75" customWidth="1"/>
    <col min="8202" max="8202" width="5.83203125" style="75" customWidth="1"/>
    <col min="8203" max="8203" width="5.33203125" style="75" customWidth="1"/>
    <col min="8204" max="8204" width="4.33203125" style="75" customWidth="1"/>
    <col min="8205" max="8448" width="10.1640625" style="75"/>
    <col min="8449" max="8449" width="31.1640625" style="75" customWidth="1"/>
    <col min="8450" max="8450" width="16.5" style="75" customWidth="1"/>
    <col min="8451" max="8451" width="11.6640625" style="75" customWidth="1"/>
    <col min="8452" max="8453" width="10.83203125" style="75" customWidth="1"/>
    <col min="8454" max="8456" width="10.1640625" style="75"/>
    <col min="8457" max="8457" width="44.5" style="75" customWidth="1"/>
    <col min="8458" max="8458" width="5.83203125" style="75" customWidth="1"/>
    <col min="8459" max="8459" width="5.33203125" style="75" customWidth="1"/>
    <col min="8460" max="8460" width="4.33203125" style="75" customWidth="1"/>
    <col min="8461" max="8704" width="10.1640625" style="75"/>
    <col min="8705" max="8705" width="31.1640625" style="75" customWidth="1"/>
    <col min="8706" max="8706" width="16.5" style="75" customWidth="1"/>
    <col min="8707" max="8707" width="11.6640625" style="75" customWidth="1"/>
    <col min="8708" max="8709" width="10.83203125" style="75" customWidth="1"/>
    <col min="8710" max="8712" width="10.1640625" style="75"/>
    <col min="8713" max="8713" width="44.5" style="75" customWidth="1"/>
    <col min="8714" max="8714" width="5.83203125" style="75" customWidth="1"/>
    <col min="8715" max="8715" width="5.33203125" style="75" customWidth="1"/>
    <col min="8716" max="8716" width="4.33203125" style="75" customWidth="1"/>
    <col min="8717" max="8960" width="10.1640625" style="75"/>
    <col min="8961" max="8961" width="31.1640625" style="75" customWidth="1"/>
    <col min="8962" max="8962" width="16.5" style="75" customWidth="1"/>
    <col min="8963" max="8963" width="11.6640625" style="75" customWidth="1"/>
    <col min="8964" max="8965" width="10.83203125" style="75" customWidth="1"/>
    <col min="8966" max="8968" width="10.1640625" style="75"/>
    <col min="8969" max="8969" width="44.5" style="75" customWidth="1"/>
    <col min="8970" max="8970" width="5.83203125" style="75" customWidth="1"/>
    <col min="8971" max="8971" width="5.33203125" style="75" customWidth="1"/>
    <col min="8972" max="8972" width="4.33203125" style="75" customWidth="1"/>
    <col min="8973" max="9216" width="10.1640625" style="75"/>
    <col min="9217" max="9217" width="31.1640625" style="75" customWidth="1"/>
    <col min="9218" max="9218" width="16.5" style="75" customWidth="1"/>
    <col min="9219" max="9219" width="11.6640625" style="75" customWidth="1"/>
    <col min="9220" max="9221" width="10.83203125" style="75" customWidth="1"/>
    <col min="9222" max="9224" width="10.1640625" style="75"/>
    <col min="9225" max="9225" width="44.5" style="75" customWidth="1"/>
    <col min="9226" max="9226" width="5.83203125" style="75" customWidth="1"/>
    <col min="9227" max="9227" width="5.33203125" style="75" customWidth="1"/>
    <col min="9228" max="9228" width="4.33203125" style="75" customWidth="1"/>
    <col min="9229" max="9472" width="10.1640625" style="75"/>
    <col min="9473" max="9473" width="31.1640625" style="75" customWidth="1"/>
    <col min="9474" max="9474" width="16.5" style="75" customWidth="1"/>
    <col min="9475" max="9475" width="11.6640625" style="75" customWidth="1"/>
    <col min="9476" max="9477" width="10.83203125" style="75" customWidth="1"/>
    <col min="9478" max="9480" width="10.1640625" style="75"/>
    <col min="9481" max="9481" width="44.5" style="75" customWidth="1"/>
    <col min="9482" max="9482" width="5.83203125" style="75" customWidth="1"/>
    <col min="9483" max="9483" width="5.33203125" style="75" customWidth="1"/>
    <col min="9484" max="9484" width="4.33203125" style="75" customWidth="1"/>
    <col min="9485" max="9728" width="10.1640625" style="75"/>
    <col min="9729" max="9729" width="31.1640625" style="75" customWidth="1"/>
    <col min="9730" max="9730" width="16.5" style="75" customWidth="1"/>
    <col min="9731" max="9731" width="11.6640625" style="75" customWidth="1"/>
    <col min="9732" max="9733" width="10.83203125" style="75" customWidth="1"/>
    <col min="9734" max="9736" width="10.1640625" style="75"/>
    <col min="9737" max="9737" width="44.5" style="75" customWidth="1"/>
    <col min="9738" max="9738" width="5.83203125" style="75" customWidth="1"/>
    <col min="9739" max="9739" width="5.33203125" style="75" customWidth="1"/>
    <col min="9740" max="9740" width="4.33203125" style="75" customWidth="1"/>
    <col min="9741" max="9984" width="10.1640625" style="75"/>
    <col min="9985" max="9985" width="31.1640625" style="75" customWidth="1"/>
    <col min="9986" max="9986" width="16.5" style="75" customWidth="1"/>
    <col min="9987" max="9987" width="11.6640625" style="75" customWidth="1"/>
    <col min="9988" max="9989" width="10.83203125" style="75" customWidth="1"/>
    <col min="9990" max="9992" width="10.1640625" style="75"/>
    <col min="9993" max="9993" width="44.5" style="75" customWidth="1"/>
    <col min="9994" max="9994" width="5.83203125" style="75" customWidth="1"/>
    <col min="9995" max="9995" width="5.33203125" style="75" customWidth="1"/>
    <col min="9996" max="9996" width="4.33203125" style="75" customWidth="1"/>
    <col min="9997" max="10240" width="10.1640625" style="75"/>
    <col min="10241" max="10241" width="31.1640625" style="75" customWidth="1"/>
    <col min="10242" max="10242" width="16.5" style="75" customWidth="1"/>
    <col min="10243" max="10243" width="11.6640625" style="75" customWidth="1"/>
    <col min="10244" max="10245" width="10.83203125" style="75" customWidth="1"/>
    <col min="10246" max="10248" width="10.1640625" style="75"/>
    <col min="10249" max="10249" width="44.5" style="75" customWidth="1"/>
    <col min="10250" max="10250" width="5.83203125" style="75" customWidth="1"/>
    <col min="10251" max="10251" width="5.33203125" style="75" customWidth="1"/>
    <col min="10252" max="10252" width="4.33203125" style="75" customWidth="1"/>
    <col min="10253" max="10496" width="10.1640625" style="75"/>
    <col min="10497" max="10497" width="31.1640625" style="75" customWidth="1"/>
    <col min="10498" max="10498" width="16.5" style="75" customWidth="1"/>
    <col min="10499" max="10499" width="11.6640625" style="75" customWidth="1"/>
    <col min="10500" max="10501" width="10.83203125" style="75" customWidth="1"/>
    <col min="10502" max="10504" width="10.1640625" style="75"/>
    <col min="10505" max="10505" width="44.5" style="75" customWidth="1"/>
    <col min="10506" max="10506" width="5.83203125" style="75" customWidth="1"/>
    <col min="10507" max="10507" width="5.33203125" style="75" customWidth="1"/>
    <col min="10508" max="10508" width="4.33203125" style="75" customWidth="1"/>
    <col min="10509" max="10752" width="10.1640625" style="75"/>
    <col min="10753" max="10753" width="31.1640625" style="75" customWidth="1"/>
    <col min="10754" max="10754" width="16.5" style="75" customWidth="1"/>
    <col min="10755" max="10755" width="11.6640625" style="75" customWidth="1"/>
    <col min="10756" max="10757" width="10.83203125" style="75" customWidth="1"/>
    <col min="10758" max="10760" width="10.1640625" style="75"/>
    <col min="10761" max="10761" width="44.5" style="75" customWidth="1"/>
    <col min="10762" max="10762" width="5.83203125" style="75" customWidth="1"/>
    <col min="10763" max="10763" width="5.33203125" style="75" customWidth="1"/>
    <col min="10764" max="10764" width="4.33203125" style="75" customWidth="1"/>
    <col min="10765" max="11008" width="10.1640625" style="75"/>
    <col min="11009" max="11009" width="31.1640625" style="75" customWidth="1"/>
    <col min="11010" max="11010" width="16.5" style="75" customWidth="1"/>
    <col min="11011" max="11011" width="11.6640625" style="75" customWidth="1"/>
    <col min="11012" max="11013" width="10.83203125" style="75" customWidth="1"/>
    <col min="11014" max="11016" width="10.1640625" style="75"/>
    <col min="11017" max="11017" width="44.5" style="75" customWidth="1"/>
    <col min="11018" max="11018" width="5.83203125" style="75" customWidth="1"/>
    <col min="11019" max="11019" width="5.33203125" style="75" customWidth="1"/>
    <col min="11020" max="11020" width="4.33203125" style="75" customWidth="1"/>
    <col min="11021" max="11264" width="10.1640625" style="75"/>
    <col min="11265" max="11265" width="31.1640625" style="75" customWidth="1"/>
    <col min="11266" max="11266" width="16.5" style="75" customWidth="1"/>
    <col min="11267" max="11267" width="11.6640625" style="75" customWidth="1"/>
    <col min="11268" max="11269" width="10.83203125" style="75" customWidth="1"/>
    <col min="11270" max="11272" width="10.1640625" style="75"/>
    <col min="11273" max="11273" width="44.5" style="75" customWidth="1"/>
    <col min="11274" max="11274" width="5.83203125" style="75" customWidth="1"/>
    <col min="11275" max="11275" width="5.33203125" style="75" customWidth="1"/>
    <col min="11276" max="11276" width="4.33203125" style="75" customWidth="1"/>
    <col min="11277" max="11520" width="10.1640625" style="75"/>
    <col min="11521" max="11521" width="31.1640625" style="75" customWidth="1"/>
    <col min="11522" max="11522" width="16.5" style="75" customWidth="1"/>
    <col min="11523" max="11523" width="11.6640625" style="75" customWidth="1"/>
    <col min="11524" max="11525" width="10.83203125" style="75" customWidth="1"/>
    <col min="11526" max="11528" width="10.1640625" style="75"/>
    <col min="11529" max="11529" width="44.5" style="75" customWidth="1"/>
    <col min="11530" max="11530" width="5.83203125" style="75" customWidth="1"/>
    <col min="11531" max="11531" width="5.33203125" style="75" customWidth="1"/>
    <col min="11532" max="11532" width="4.33203125" style="75" customWidth="1"/>
    <col min="11533" max="11776" width="10.1640625" style="75"/>
    <col min="11777" max="11777" width="31.1640625" style="75" customWidth="1"/>
    <col min="11778" max="11778" width="16.5" style="75" customWidth="1"/>
    <col min="11779" max="11779" width="11.6640625" style="75" customWidth="1"/>
    <col min="11780" max="11781" width="10.83203125" style="75" customWidth="1"/>
    <col min="11782" max="11784" width="10.1640625" style="75"/>
    <col min="11785" max="11785" width="44.5" style="75" customWidth="1"/>
    <col min="11786" max="11786" width="5.83203125" style="75" customWidth="1"/>
    <col min="11787" max="11787" width="5.33203125" style="75" customWidth="1"/>
    <col min="11788" max="11788" width="4.33203125" style="75" customWidth="1"/>
    <col min="11789" max="12032" width="10.1640625" style="75"/>
    <col min="12033" max="12033" width="31.1640625" style="75" customWidth="1"/>
    <col min="12034" max="12034" width="16.5" style="75" customWidth="1"/>
    <col min="12035" max="12035" width="11.6640625" style="75" customWidth="1"/>
    <col min="12036" max="12037" width="10.83203125" style="75" customWidth="1"/>
    <col min="12038" max="12040" width="10.1640625" style="75"/>
    <col min="12041" max="12041" width="44.5" style="75" customWidth="1"/>
    <col min="12042" max="12042" width="5.83203125" style="75" customWidth="1"/>
    <col min="12043" max="12043" width="5.33203125" style="75" customWidth="1"/>
    <col min="12044" max="12044" width="4.33203125" style="75" customWidth="1"/>
    <col min="12045" max="12288" width="10.1640625" style="75"/>
    <col min="12289" max="12289" width="31.1640625" style="75" customWidth="1"/>
    <col min="12290" max="12290" width="16.5" style="75" customWidth="1"/>
    <col min="12291" max="12291" width="11.6640625" style="75" customWidth="1"/>
    <col min="12292" max="12293" width="10.83203125" style="75" customWidth="1"/>
    <col min="12294" max="12296" width="10.1640625" style="75"/>
    <col min="12297" max="12297" width="44.5" style="75" customWidth="1"/>
    <col min="12298" max="12298" width="5.83203125" style="75" customWidth="1"/>
    <col min="12299" max="12299" width="5.33203125" style="75" customWidth="1"/>
    <col min="12300" max="12300" width="4.33203125" style="75" customWidth="1"/>
    <col min="12301" max="12544" width="10.1640625" style="75"/>
    <col min="12545" max="12545" width="31.1640625" style="75" customWidth="1"/>
    <col min="12546" max="12546" width="16.5" style="75" customWidth="1"/>
    <col min="12547" max="12547" width="11.6640625" style="75" customWidth="1"/>
    <col min="12548" max="12549" width="10.83203125" style="75" customWidth="1"/>
    <col min="12550" max="12552" width="10.1640625" style="75"/>
    <col min="12553" max="12553" width="44.5" style="75" customWidth="1"/>
    <col min="12554" max="12554" width="5.83203125" style="75" customWidth="1"/>
    <col min="12555" max="12555" width="5.33203125" style="75" customWidth="1"/>
    <col min="12556" max="12556" width="4.33203125" style="75" customWidth="1"/>
    <col min="12557" max="12800" width="10.1640625" style="75"/>
    <col min="12801" max="12801" width="31.1640625" style="75" customWidth="1"/>
    <col min="12802" max="12802" width="16.5" style="75" customWidth="1"/>
    <col min="12803" max="12803" width="11.6640625" style="75" customWidth="1"/>
    <col min="12804" max="12805" width="10.83203125" style="75" customWidth="1"/>
    <col min="12806" max="12808" width="10.1640625" style="75"/>
    <col min="12809" max="12809" width="44.5" style="75" customWidth="1"/>
    <col min="12810" max="12810" width="5.83203125" style="75" customWidth="1"/>
    <col min="12811" max="12811" width="5.33203125" style="75" customWidth="1"/>
    <col min="12812" max="12812" width="4.33203125" style="75" customWidth="1"/>
    <col min="12813" max="13056" width="10.1640625" style="75"/>
    <col min="13057" max="13057" width="31.1640625" style="75" customWidth="1"/>
    <col min="13058" max="13058" width="16.5" style="75" customWidth="1"/>
    <col min="13059" max="13059" width="11.6640625" style="75" customWidth="1"/>
    <col min="13060" max="13061" width="10.83203125" style="75" customWidth="1"/>
    <col min="13062" max="13064" width="10.1640625" style="75"/>
    <col min="13065" max="13065" width="44.5" style="75" customWidth="1"/>
    <col min="13066" max="13066" width="5.83203125" style="75" customWidth="1"/>
    <col min="13067" max="13067" width="5.33203125" style="75" customWidth="1"/>
    <col min="13068" max="13068" width="4.33203125" style="75" customWidth="1"/>
    <col min="13069" max="13312" width="10.1640625" style="75"/>
    <col min="13313" max="13313" width="31.1640625" style="75" customWidth="1"/>
    <col min="13314" max="13314" width="16.5" style="75" customWidth="1"/>
    <col min="13315" max="13315" width="11.6640625" style="75" customWidth="1"/>
    <col min="13316" max="13317" width="10.83203125" style="75" customWidth="1"/>
    <col min="13318" max="13320" width="10.1640625" style="75"/>
    <col min="13321" max="13321" width="44.5" style="75" customWidth="1"/>
    <col min="13322" max="13322" width="5.83203125" style="75" customWidth="1"/>
    <col min="13323" max="13323" width="5.33203125" style="75" customWidth="1"/>
    <col min="13324" max="13324" width="4.33203125" style="75" customWidth="1"/>
    <col min="13325" max="13568" width="10.1640625" style="75"/>
    <col min="13569" max="13569" width="31.1640625" style="75" customWidth="1"/>
    <col min="13570" max="13570" width="16.5" style="75" customWidth="1"/>
    <col min="13571" max="13571" width="11.6640625" style="75" customWidth="1"/>
    <col min="13572" max="13573" width="10.83203125" style="75" customWidth="1"/>
    <col min="13574" max="13576" width="10.1640625" style="75"/>
    <col min="13577" max="13577" width="44.5" style="75" customWidth="1"/>
    <col min="13578" max="13578" width="5.83203125" style="75" customWidth="1"/>
    <col min="13579" max="13579" width="5.33203125" style="75" customWidth="1"/>
    <col min="13580" max="13580" width="4.33203125" style="75" customWidth="1"/>
    <col min="13581" max="13824" width="10.1640625" style="75"/>
    <col min="13825" max="13825" width="31.1640625" style="75" customWidth="1"/>
    <col min="13826" max="13826" width="16.5" style="75" customWidth="1"/>
    <col min="13827" max="13827" width="11.6640625" style="75" customWidth="1"/>
    <col min="13828" max="13829" width="10.83203125" style="75" customWidth="1"/>
    <col min="13830" max="13832" width="10.1640625" style="75"/>
    <col min="13833" max="13833" width="44.5" style="75" customWidth="1"/>
    <col min="13834" max="13834" width="5.83203125" style="75" customWidth="1"/>
    <col min="13835" max="13835" width="5.33203125" style="75" customWidth="1"/>
    <col min="13836" max="13836" width="4.33203125" style="75" customWidth="1"/>
    <col min="13837" max="14080" width="10.1640625" style="75"/>
    <col min="14081" max="14081" width="31.1640625" style="75" customWidth="1"/>
    <col min="14082" max="14082" width="16.5" style="75" customWidth="1"/>
    <col min="14083" max="14083" width="11.6640625" style="75" customWidth="1"/>
    <col min="14084" max="14085" width="10.83203125" style="75" customWidth="1"/>
    <col min="14086" max="14088" width="10.1640625" style="75"/>
    <col min="14089" max="14089" width="44.5" style="75" customWidth="1"/>
    <col min="14090" max="14090" width="5.83203125" style="75" customWidth="1"/>
    <col min="14091" max="14091" width="5.33203125" style="75" customWidth="1"/>
    <col min="14092" max="14092" width="4.33203125" style="75" customWidth="1"/>
    <col min="14093" max="14336" width="10.1640625" style="75"/>
    <col min="14337" max="14337" width="31.1640625" style="75" customWidth="1"/>
    <col min="14338" max="14338" width="16.5" style="75" customWidth="1"/>
    <col min="14339" max="14339" width="11.6640625" style="75" customWidth="1"/>
    <col min="14340" max="14341" width="10.83203125" style="75" customWidth="1"/>
    <col min="14342" max="14344" width="10.1640625" style="75"/>
    <col min="14345" max="14345" width="44.5" style="75" customWidth="1"/>
    <col min="14346" max="14346" width="5.83203125" style="75" customWidth="1"/>
    <col min="14347" max="14347" width="5.33203125" style="75" customWidth="1"/>
    <col min="14348" max="14348" width="4.33203125" style="75" customWidth="1"/>
    <col min="14349" max="14592" width="10.1640625" style="75"/>
    <col min="14593" max="14593" width="31.1640625" style="75" customWidth="1"/>
    <col min="14594" max="14594" width="16.5" style="75" customWidth="1"/>
    <col min="14595" max="14595" width="11.6640625" style="75" customWidth="1"/>
    <col min="14596" max="14597" width="10.83203125" style="75" customWidth="1"/>
    <col min="14598" max="14600" width="10.1640625" style="75"/>
    <col min="14601" max="14601" width="44.5" style="75" customWidth="1"/>
    <col min="14602" max="14602" width="5.83203125" style="75" customWidth="1"/>
    <col min="14603" max="14603" width="5.33203125" style="75" customWidth="1"/>
    <col min="14604" max="14604" width="4.33203125" style="75" customWidth="1"/>
    <col min="14605" max="14848" width="10.1640625" style="75"/>
    <col min="14849" max="14849" width="31.1640625" style="75" customWidth="1"/>
    <col min="14850" max="14850" width="16.5" style="75" customWidth="1"/>
    <col min="14851" max="14851" width="11.6640625" style="75" customWidth="1"/>
    <col min="14852" max="14853" width="10.83203125" style="75" customWidth="1"/>
    <col min="14854" max="14856" width="10.1640625" style="75"/>
    <col min="14857" max="14857" width="44.5" style="75" customWidth="1"/>
    <col min="14858" max="14858" width="5.83203125" style="75" customWidth="1"/>
    <col min="14859" max="14859" width="5.33203125" style="75" customWidth="1"/>
    <col min="14860" max="14860" width="4.33203125" style="75" customWidth="1"/>
    <col min="14861" max="15104" width="10.1640625" style="75"/>
    <col min="15105" max="15105" width="31.1640625" style="75" customWidth="1"/>
    <col min="15106" max="15106" width="16.5" style="75" customWidth="1"/>
    <col min="15107" max="15107" width="11.6640625" style="75" customWidth="1"/>
    <col min="15108" max="15109" width="10.83203125" style="75" customWidth="1"/>
    <col min="15110" max="15112" width="10.1640625" style="75"/>
    <col min="15113" max="15113" width="44.5" style="75" customWidth="1"/>
    <col min="15114" max="15114" width="5.83203125" style="75" customWidth="1"/>
    <col min="15115" max="15115" width="5.33203125" style="75" customWidth="1"/>
    <col min="15116" max="15116" width="4.33203125" style="75" customWidth="1"/>
    <col min="15117" max="15360" width="10.1640625" style="75"/>
    <col min="15361" max="15361" width="31.1640625" style="75" customWidth="1"/>
    <col min="15362" max="15362" width="16.5" style="75" customWidth="1"/>
    <col min="15363" max="15363" width="11.6640625" style="75" customWidth="1"/>
    <col min="15364" max="15365" width="10.83203125" style="75" customWidth="1"/>
    <col min="15366" max="15368" width="10.1640625" style="75"/>
    <col min="15369" max="15369" width="44.5" style="75" customWidth="1"/>
    <col min="15370" max="15370" width="5.83203125" style="75" customWidth="1"/>
    <col min="15371" max="15371" width="5.33203125" style="75" customWidth="1"/>
    <col min="15372" max="15372" width="4.33203125" style="75" customWidth="1"/>
    <col min="15373" max="15616" width="10.1640625" style="75"/>
    <col min="15617" max="15617" width="31.1640625" style="75" customWidth="1"/>
    <col min="15618" max="15618" width="16.5" style="75" customWidth="1"/>
    <col min="15619" max="15619" width="11.6640625" style="75" customWidth="1"/>
    <col min="15620" max="15621" width="10.83203125" style="75" customWidth="1"/>
    <col min="15622" max="15624" width="10.1640625" style="75"/>
    <col min="15625" max="15625" width="44.5" style="75" customWidth="1"/>
    <col min="15626" max="15626" width="5.83203125" style="75" customWidth="1"/>
    <col min="15627" max="15627" width="5.33203125" style="75" customWidth="1"/>
    <col min="15628" max="15628" width="4.33203125" style="75" customWidth="1"/>
    <col min="15629" max="15872" width="10.1640625" style="75"/>
    <col min="15873" max="15873" width="31.1640625" style="75" customWidth="1"/>
    <col min="15874" max="15874" width="16.5" style="75" customWidth="1"/>
    <col min="15875" max="15875" width="11.6640625" style="75" customWidth="1"/>
    <col min="15876" max="15877" width="10.83203125" style="75" customWidth="1"/>
    <col min="15878" max="15880" width="10.1640625" style="75"/>
    <col min="15881" max="15881" width="44.5" style="75" customWidth="1"/>
    <col min="15882" max="15882" width="5.83203125" style="75" customWidth="1"/>
    <col min="15883" max="15883" width="5.33203125" style="75" customWidth="1"/>
    <col min="15884" max="15884" width="4.33203125" style="75" customWidth="1"/>
    <col min="15885" max="16128" width="10.1640625" style="75"/>
    <col min="16129" max="16129" width="31.1640625" style="75" customWidth="1"/>
    <col min="16130" max="16130" width="16.5" style="75" customWidth="1"/>
    <col min="16131" max="16131" width="11.6640625" style="75" customWidth="1"/>
    <col min="16132" max="16133" width="10.83203125" style="75" customWidth="1"/>
    <col min="16134" max="16136" width="10.1640625" style="75"/>
    <col min="16137" max="16137" width="44.5" style="75" customWidth="1"/>
    <col min="16138" max="16138" width="5.83203125" style="75" customWidth="1"/>
    <col min="16139" max="16139" width="5.33203125" style="75" customWidth="1"/>
    <col min="16140" max="16140" width="4.33203125" style="75" customWidth="1"/>
    <col min="16141" max="16384" width="10.1640625" style="75"/>
  </cols>
  <sheetData>
    <row r="1" spans="1:12">
      <c r="A1" s="66"/>
      <c r="B1" s="67"/>
      <c r="C1" s="68"/>
      <c r="D1" s="68"/>
      <c r="E1" s="68"/>
      <c r="F1" s="69"/>
      <c r="G1" s="69"/>
      <c r="H1" s="70"/>
      <c r="I1" s="71"/>
    </row>
    <row r="2" spans="1:12" ht="19" thickBot="1">
      <c r="A2" s="76" t="s">
        <v>246</v>
      </c>
      <c r="B2" s="364" t="s">
        <v>414</v>
      </c>
      <c r="C2" s="364"/>
      <c r="D2" s="365"/>
      <c r="E2" s="70"/>
      <c r="F2" s="69"/>
      <c r="G2" s="69"/>
      <c r="H2" s="70"/>
      <c r="I2" s="77"/>
    </row>
    <row r="3" spans="1:12" s="84" customFormat="1">
      <c r="A3" s="78"/>
      <c r="B3" s="79" t="s">
        <v>247</v>
      </c>
      <c r="C3" s="80">
        <f>(C63+C76+C117)</f>
        <v>63</v>
      </c>
      <c r="D3" s="80">
        <f>(D63+D76+D117)</f>
        <v>9</v>
      </c>
      <c r="E3" s="80">
        <f>(E63+E76+E117)</f>
        <v>16</v>
      </c>
      <c r="F3" s="366" t="s">
        <v>248</v>
      </c>
      <c r="G3" s="366"/>
      <c r="H3" s="366"/>
      <c r="I3" s="366"/>
      <c r="J3" s="81"/>
      <c r="K3" s="82"/>
      <c r="L3" s="83"/>
    </row>
    <row r="4" spans="1:12">
      <c r="A4" s="85"/>
      <c r="B4" s="66"/>
      <c r="C4" s="86"/>
      <c r="D4" s="86"/>
      <c r="E4" s="86"/>
      <c r="F4" s="87"/>
      <c r="G4" s="87"/>
      <c r="H4" s="88"/>
      <c r="I4" s="71"/>
    </row>
    <row r="5" spans="1:12" s="94" customFormat="1" ht="36" customHeight="1">
      <c r="A5" s="89" t="s">
        <v>249</v>
      </c>
      <c r="B5" s="90" t="s">
        <v>250</v>
      </c>
      <c r="C5" s="90" t="s">
        <v>251</v>
      </c>
      <c r="D5" s="90" t="s">
        <v>252</v>
      </c>
      <c r="E5" s="90" t="s">
        <v>253</v>
      </c>
      <c r="F5" s="90" t="s">
        <v>254</v>
      </c>
      <c r="G5" s="90" t="s">
        <v>255</v>
      </c>
      <c r="H5" s="90" t="s">
        <v>256</v>
      </c>
      <c r="I5" s="91" t="s">
        <v>257</v>
      </c>
      <c r="J5" s="92" t="s">
        <v>258</v>
      </c>
      <c r="K5" s="92" t="s">
        <v>259</v>
      </c>
      <c r="L5" s="93" t="s">
        <v>260</v>
      </c>
    </row>
    <row r="6" spans="1:12">
      <c r="A6" s="85"/>
      <c r="B6" s="85"/>
      <c r="C6" s="95"/>
      <c r="D6" s="95"/>
      <c r="E6" s="95"/>
      <c r="F6" s="96"/>
      <c r="G6" s="96"/>
      <c r="H6" s="97"/>
      <c r="I6" s="98"/>
      <c r="J6" s="95"/>
      <c r="K6" s="99"/>
      <c r="L6" s="100"/>
    </row>
    <row r="7" spans="1:12" s="109" customFormat="1">
      <c r="A7" s="101" t="s">
        <v>261</v>
      </c>
      <c r="B7" s="102"/>
      <c r="C7" s="103"/>
      <c r="D7" s="103"/>
      <c r="E7" s="103"/>
      <c r="F7" s="104"/>
      <c r="G7" s="104"/>
      <c r="H7" s="105"/>
      <c r="I7" s="106"/>
      <c r="J7" s="103"/>
      <c r="K7" s="107"/>
      <c r="L7" s="108"/>
    </row>
    <row r="8" spans="1:12">
      <c r="A8" s="85"/>
      <c r="B8" s="85"/>
      <c r="C8" s="95"/>
      <c r="D8" s="95"/>
      <c r="E8" s="95"/>
      <c r="F8" s="96"/>
      <c r="G8" s="96"/>
      <c r="H8" s="97"/>
      <c r="I8" s="98"/>
      <c r="J8" s="95"/>
      <c r="K8" s="99"/>
      <c r="L8" s="100"/>
    </row>
    <row r="9" spans="1:12">
      <c r="A9" s="110" t="s">
        <v>262</v>
      </c>
      <c r="B9" s="110" t="s">
        <v>95</v>
      </c>
      <c r="C9" s="111">
        <v>1</v>
      </c>
      <c r="D9" s="111"/>
      <c r="E9" s="111"/>
      <c r="F9" s="112"/>
      <c r="G9" s="112"/>
      <c r="H9" s="113"/>
      <c r="I9" s="114" t="s">
        <v>263</v>
      </c>
      <c r="J9" s="95"/>
      <c r="K9" s="99"/>
      <c r="L9" s="100"/>
    </row>
    <row r="10" spans="1:12">
      <c r="A10" s="115"/>
      <c r="B10" s="115" t="s">
        <v>99</v>
      </c>
      <c r="C10" s="116">
        <v>1</v>
      </c>
      <c r="D10" s="116"/>
      <c r="E10" s="116"/>
      <c r="F10" s="117"/>
      <c r="G10" s="117"/>
      <c r="H10" s="118"/>
      <c r="I10" s="119" t="s">
        <v>263</v>
      </c>
      <c r="J10" s="95"/>
      <c r="K10" s="99"/>
      <c r="L10" s="100"/>
    </row>
    <row r="11" spans="1:12">
      <c r="A11" s="110"/>
      <c r="B11" s="110"/>
      <c r="C11" s="111"/>
      <c r="D11" s="111"/>
      <c r="E11" s="111"/>
      <c r="F11" s="112"/>
      <c r="G11" s="112"/>
      <c r="H11" s="113"/>
      <c r="I11" s="114"/>
      <c r="J11" s="95"/>
      <c r="K11" s="99"/>
      <c r="L11" s="100"/>
    </row>
    <row r="12" spans="1:12">
      <c r="A12" s="115"/>
      <c r="B12" s="115"/>
      <c r="C12" s="116"/>
      <c r="D12" s="116"/>
      <c r="E12" s="116"/>
      <c r="F12" s="117"/>
      <c r="G12" s="117"/>
      <c r="H12" s="118"/>
      <c r="I12" s="119"/>
      <c r="J12" s="95"/>
      <c r="K12" s="99"/>
      <c r="L12" s="100"/>
    </row>
    <row r="13" spans="1:12">
      <c r="A13" s="110"/>
      <c r="B13" s="110"/>
      <c r="C13" s="111"/>
      <c r="D13" s="111"/>
      <c r="E13" s="111"/>
      <c r="F13" s="112"/>
      <c r="G13" s="112"/>
      <c r="H13" s="113"/>
      <c r="I13" s="114"/>
      <c r="J13" s="95"/>
      <c r="K13" s="99"/>
      <c r="L13" s="100"/>
    </row>
    <row r="14" spans="1:12">
      <c r="A14" s="115"/>
      <c r="B14" s="115"/>
      <c r="C14" s="116"/>
      <c r="D14" s="116"/>
      <c r="E14" s="116"/>
      <c r="F14" s="117"/>
      <c r="G14" s="117"/>
      <c r="H14" s="118"/>
      <c r="I14" s="119"/>
      <c r="J14" s="95"/>
      <c r="K14" s="99"/>
      <c r="L14" s="100"/>
    </row>
    <row r="15" spans="1:12">
      <c r="A15" s="85" t="s">
        <v>264</v>
      </c>
      <c r="B15" s="85" t="s">
        <v>265</v>
      </c>
      <c r="C15" s="95">
        <v>1</v>
      </c>
      <c r="D15" s="95"/>
      <c r="E15" s="95"/>
      <c r="F15" s="96"/>
      <c r="G15" s="96"/>
      <c r="H15" s="97"/>
      <c r="I15" s="98" t="s">
        <v>263</v>
      </c>
      <c r="J15" s="95"/>
      <c r="K15" s="99"/>
      <c r="L15" s="100"/>
    </row>
    <row r="16" spans="1:12">
      <c r="A16" s="85"/>
      <c r="B16" s="85" t="s">
        <v>266</v>
      </c>
      <c r="C16" s="95">
        <v>1</v>
      </c>
      <c r="D16" s="95"/>
      <c r="E16" s="95"/>
      <c r="F16" s="96"/>
      <c r="G16" s="96"/>
      <c r="H16" s="97"/>
      <c r="I16" s="98" t="s">
        <v>263</v>
      </c>
      <c r="J16" s="95"/>
      <c r="K16" s="99"/>
      <c r="L16" s="100"/>
    </row>
    <row r="17" spans="1:12">
      <c r="A17" s="85"/>
      <c r="B17" s="85" t="s">
        <v>122</v>
      </c>
      <c r="C17" s="95">
        <v>1</v>
      </c>
      <c r="D17" s="95"/>
      <c r="E17" s="95"/>
      <c r="F17" s="96"/>
      <c r="G17" s="96"/>
      <c r="H17" s="97"/>
      <c r="I17" s="98" t="s">
        <v>263</v>
      </c>
      <c r="J17" s="95"/>
      <c r="K17" s="99"/>
      <c r="L17" s="100"/>
    </row>
    <row r="18" spans="1:12">
      <c r="A18" s="85"/>
      <c r="B18" s="85" t="s">
        <v>124</v>
      </c>
      <c r="C18" s="95">
        <v>1</v>
      </c>
      <c r="D18" s="95"/>
      <c r="E18" s="95"/>
      <c r="F18" s="96"/>
      <c r="G18" s="96"/>
      <c r="H18" s="97"/>
      <c r="I18" s="98" t="s">
        <v>263</v>
      </c>
      <c r="J18" s="95"/>
      <c r="K18" s="99"/>
      <c r="L18" s="100"/>
    </row>
    <row r="19" spans="1:12">
      <c r="A19" s="85"/>
      <c r="B19" s="85"/>
      <c r="C19" s="95"/>
      <c r="D19" s="95"/>
      <c r="E19" s="95"/>
      <c r="F19" s="96"/>
      <c r="G19" s="96"/>
      <c r="H19" s="97"/>
      <c r="I19" s="98"/>
      <c r="J19" s="95"/>
      <c r="K19" s="99"/>
      <c r="L19" s="100"/>
    </row>
    <row r="20" spans="1:12" s="130" customFormat="1" ht="26">
      <c r="A20" s="120"/>
      <c r="B20" s="121" t="s">
        <v>267</v>
      </c>
      <c r="C20" s="122">
        <f>SUM(C8:C19)</f>
        <v>6</v>
      </c>
      <c r="D20" s="122">
        <f>SUM(D8:D19)</f>
        <v>0</v>
      </c>
      <c r="E20" s="123"/>
      <c r="F20" s="124"/>
      <c r="G20" s="124"/>
      <c r="H20" s="125"/>
      <c r="I20" s="126" t="s">
        <v>268</v>
      </c>
      <c r="J20" s="127"/>
      <c r="K20" s="128"/>
      <c r="L20" s="129"/>
    </row>
    <row r="21" spans="1:12">
      <c r="A21" s="85"/>
      <c r="B21" s="85"/>
      <c r="C21" s="95"/>
      <c r="D21" s="95"/>
      <c r="E21" s="95"/>
      <c r="F21" s="96"/>
      <c r="G21" s="96"/>
      <c r="H21" s="97"/>
      <c r="I21" s="98"/>
      <c r="J21" s="95"/>
      <c r="K21" s="99"/>
      <c r="L21" s="100"/>
    </row>
    <row r="22" spans="1:12" s="109" customFormat="1">
      <c r="A22" s="101" t="s">
        <v>269</v>
      </c>
      <c r="B22" s="102"/>
      <c r="C22" s="103"/>
      <c r="D22" s="103"/>
      <c r="E22" s="103"/>
      <c r="F22" s="104"/>
      <c r="G22" s="104"/>
      <c r="H22" s="105"/>
      <c r="I22" s="106"/>
      <c r="J22" s="103"/>
      <c r="K22" s="107"/>
      <c r="L22" s="108"/>
    </row>
    <row r="23" spans="1:12">
      <c r="A23" s="85"/>
      <c r="B23" s="85"/>
      <c r="C23" s="95"/>
      <c r="D23" s="95"/>
      <c r="E23" s="95"/>
      <c r="F23" s="96"/>
      <c r="G23" s="96"/>
      <c r="H23" s="97"/>
      <c r="I23" s="98"/>
      <c r="J23" s="95"/>
      <c r="K23" s="99"/>
      <c r="L23" s="100"/>
    </row>
    <row r="24" spans="1:12">
      <c r="A24" s="131"/>
      <c r="B24" s="85"/>
      <c r="C24" s="95"/>
      <c r="D24" s="95"/>
      <c r="E24" s="95"/>
      <c r="F24" s="96"/>
      <c r="G24" s="96"/>
      <c r="H24" s="97"/>
      <c r="I24" s="98"/>
      <c r="J24" s="95"/>
      <c r="K24" s="99"/>
      <c r="L24" s="100"/>
    </row>
    <row r="25" spans="1:12">
      <c r="A25" s="132" t="s">
        <v>270</v>
      </c>
      <c r="B25" s="85"/>
      <c r="C25" s="95"/>
      <c r="D25" s="95"/>
      <c r="E25" s="95"/>
      <c r="F25" s="96"/>
      <c r="G25" s="96"/>
      <c r="H25" s="97"/>
      <c r="I25" s="98" t="s">
        <v>271</v>
      </c>
      <c r="J25" s="95"/>
      <c r="K25" s="99"/>
      <c r="L25" s="100"/>
    </row>
    <row r="26" spans="1:12">
      <c r="A26" s="133" t="s">
        <v>272</v>
      </c>
      <c r="B26" s="134" t="s">
        <v>95</v>
      </c>
      <c r="C26" s="135">
        <v>1</v>
      </c>
      <c r="D26" s="135"/>
      <c r="E26" s="135"/>
      <c r="F26" s="136"/>
      <c r="G26" s="136"/>
      <c r="H26" s="137"/>
      <c r="I26" s="138" t="s">
        <v>273</v>
      </c>
      <c r="J26" s="95">
        <v>1</v>
      </c>
      <c r="K26" s="99"/>
      <c r="L26" s="100"/>
    </row>
    <row r="27" spans="1:12">
      <c r="A27" s="133"/>
      <c r="B27" s="134" t="s">
        <v>99</v>
      </c>
      <c r="C27" s="135">
        <v>1</v>
      </c>
      <c r="D27" s="135"/>
      <c r="E27" s="135"/>
      <c r="F27" s="136"/>
      <c r="G27" s="136"/>
      <c r="H27" s="137"/>
      <c r="I27" s="138" t="s">
        <v>274</v>
      </c>
      <c r="J27" s="95">
        <v>1</v>
      </c>
      <c r="K27" s="99"/>
      <c r="L27" s="100"/>
    </row>
    <row r="28" spans="1:12">
      <c r="B28" s="134" t="s">
        <v>100</v>
      </c>
      <c r="C28" s="135">
        <v>1</v>
      </c>
      <c r="D28" s="135"/>
      <c r="E28" s="135"/>
      <c r="F28" s="136"/>
      <c r="G28" s="136"/>
      <c r="H28" s="137"/>
      <c r="I28" s="138" t="s">
        <v>275</v>
      </c>
      <c r="J28" s="95">
        <v>1</v>
      </c>
      <c r="K28" s="99"/>
      <c r="L28" s="100"/>
    </row>
    <row r="29" spans="1:12">
      <c r="B29" s="134" t="s">
        <v>276</v>
      </c>
      <c r="C29" s="135"/>
      <c r="D29" s="135">
        <v>1</v>
      </c>
      <c r="E29" s="135"/>
      <c r="F29" s="136"/>
      <c r="G29" s="136"/>
      <c r="H29" s="137"/>
      <c r="I29" s="138"/>
      <c r="J29" s="95"/>
      <c r="K29" s="99"/>
      <c r="L29" s="100"/>
    </row>
    <row r="30" spans="1:12">
      <c r="A30" s="140" t="s">
        <v>277</v>
      </c>
      <c r="B30" s="141" t="s">
        <v>278</v>
      </c>
      <c r="C30" s="135"/>
      <c r="D30" s="135"/>
      <c r="E30" s="135"/>
      <c r="F30" s="136"/>
      <c r="G30" s="136"/>
      <c r="H30" s="137"/>
      <c r="I30" s="138" t="s">
        <v>271</v>
      </c>
      <c r="J30" s="95"/>
      <c r="K30" s="99"/>
      <c r="L30" s="100"/>
    </row>
    <row r="31" spans="1:12">
      <c r="A31" s="133" t="s">
        <v>279</v>
      </c>
      <c r="B31" s="134" t="s">
        <v>280</v>
      </c>
      <c r="C31" s="135">
        <v>1</v>
      </c>
      <c r="D31" s="135"/>
      <c r="E31" s="135"/>
      <c r="F31" s="136"/>
      <c r="G31" s="136"/>
      <c r="H31" s="137"/>
      <c r="I31" s="138" t="s">
        <v>275</v>
      </c>
      <c r="J31" s="95">
        <v>1</v>
      </c>
      <c r="K31" s="99"/>
      <c r="L31" s="100"/>
    </row>
    <row r="32" spans="1:12">
      <c r="A32" s="132"/>
      <c r="B32" s="134" t="s">
        <v>281</v>
      </c>
      <c r="C32" s="135">
        <v>1</v>
      </c>
      <c r="D32" s="135"/>
      <c r="E32" s="135"/>
      <c r="F32" s="136"/>
      <c r="G32" s="136"/>
      <c r="H32" s="137"/>
      <c r="I32" s="138" t="s">
        <v>275</v>
      </c>
      <c r="J32" s="95">
        <v>1</v>
      </c>
      <c r="K32" s="99"/>
      <c r="L32" s="100"/>
    </row>
    <row r="33" spans="1:12">
      <c r="A33" s="132"/>
      <c r="B33" s="134" t="s">
        <v>282</v>
      </c>
      <c r="C33" s="135">
        <v>1</v>
      </c>
      <c r="D33" s="135"/>
      <c r="E33" s="135"/>
      <c r="F33" s="136"/>
      <c r="G33" s="136"/>
      <c r="H33" s="137"/>
      <c r="I33" s="138" t="s">
        <v>275</v>
      </c>
      <c r="J33" s="95">
        <v>1</v>
      </c>
      <c r="K33" s="99"/>
      <c r="L33" s="100"/>
    </row>
    <row r="34" spans="1:12">
      <c r="A34" s="132"/>
      <c r="B34" s="134" t="s">
        <v>283</v>
      </c>
      <c r="C34" s="135">
        <v>1</v>
      </c>
      <c r="D34" s="135"/>
      <c r="E34" s="135"/>
      <c r="F34" s="136"/>
      <c r="G34" s="136"/>
      <c r="H34" s="137"/>
      <c r="I34" s="138" t="s">
        <v>275</v>
      </c>
      <c r="J34" s="95">
        <v>1</v>
      </c>
      <c r="K34" s="99"/>
      <c r="L34" s="100"/>
    </row>
    <row r="35" spans="1:12">
      <c r="A35" s="132"/>
      <c r="B35" s="134" t="s">
        <v>284</v>
      </c>
      <c r="C35" s="135"/>
      <c r="D35" s="135"/>
      <c r="E35" s="135">
        <v>1</v>
      </c>
      <c r="F35" s="136"/>
      <c r="G35" s="136"/>
      <c r="H35" s="137"/>
      <c r="I35" s="138" t="s">
        <v>285</v>
      </c>
      <c r="J35" s="95"/>
      <c r="K35" s="99"/>
      <c r="L35" s="100"/>
    </row>
    <row r="36" spans="1:12">
      <c r="A36" s="132"/>
      <c r="B36" s="134" t="s">
        <v>286</v>
      </c>
      <c r="C36" s="135"/>
      <c r="D36" s="135">
        <v>1</v>
      </c>
      <c r="E36" s="135"/>
      <c r="F36" s="136"/>
      <c r="G36" s="136"/>
      <c r="H36" s="137"/>
      <c r="I36" s="138"/>
      <c r="J36" s="95"/>
      <c r="K36" s="99"/>
      <c r="L36" s="100"/>
    </row>
    <row r="37" spans="1:12">
      <c r="A37" s="133" t="s">
        <v>287</v>
      </c>
      <c r="B37" s="134" t="s">
        <v>288</v>
      </c>
      <c r="C37" s="135">
        <v>1</v>
      </c>
      <c r="D37" s="135"/>
      <c r="E37" s="135"/>
      <c r="F37" s="136"/>
      <c r="G37" s="136"/>
      <c r="H37" s="137"/>
      <c r="I37" s="138" t="s">
        <v>289</v>
      </c>
      <c r="J37" s="95">
        <v>1</v>
      </c>
      <c r="K37" s="99"/>
      <c r="L37" s="100"/>
    </row>
    <row r="38" spans="1:12">
      <c r="A38" s="133"/>
      <c r="B38" s="134" t="s">
        <v>290</v>
      </c>
      <c r="C38" s="135">
        <v>1</v>
      </c>
      <c r="D38" s="135"/>
      <c r="E38" s="135"/>
      <c r="F38" s="136"/>
      <c r="G38" s="136"/>
      <c r="H38" s="137"/>
      <c r="I38" s="138" t="s">
        <v>291</v>
      </c>
      <c r="J38" s="95">
        <v>1</v>
      </c>
      <c r="K38" s="99"/>
      <c r="L38" s="100"/>
    </row>
    <row r="39" spans="1:12">
      <c r="A39" s="133"/>
      <c r="B39" s="134" t="s">
        <v>292</v>
      </c>
      <c r="C39" s="135">
        <v>1</v>
      </c>
      <c r="D39" s="135"/>
      <c r="E39" s="135"/>
      <c r="F39" s="136"/>
      <c r="G39" s="136"/>
      <c r="H39" s="137"/>
      <c r="I39" s="138" t="s">
        <v>293</v>
      </c>
      <c r="J39" s="95"/>
      <c r="K39" s="99">
        <v>1</v>
      </c>
      <c r="L39" s="100"/>
    </row>
    <row r="40" spans="1:12">
      <c r="A40" s="133"/>
      <c r="B40" s="134" t="s">
        <v>294</v>
      </c>
      <c r="C40" s="135">
        <v>1</v>
      </c>
      <c r="D40" s="135"/>
      <c r="E40" s="135"/>
      <c r="F40" s="136"/>
      <c r="G40" s="136"/>
      <c r="H40" s="137"/>
      <c r="I40" s="138" t="s">
        <v>295</v>
      </c>
      <c r="J40" s="95"/>
      <c r="K40" s="99">
        <v>1</v>
      </c>
      <c r="L40" s="100"/>
    </row>
    <row r="41" spans="1:12">
      <c r="A41" s="133"/>
      <c r="B41" s="134" t="s">
        <v>296</v>
      </c>
      <c r="C41" s="135">
        <v>1</v>
      </c>
      <c r="D41" s="135"/>
      <c r="E41" s="135"/>
      <c r="F41" s="136"/>
      <c r="G41" s="136"/>
      <c r="H41" s="137"/>
      <c r="I41" s="138" t="s">
        <v>297</v>
      </c>
      <c r="J41" s="95"/>
      <c r="K41" s="99">
        <v>1</v>
      </c>
      <c r="L41" s="100"/>
    </row>
    <row r="42" spans="1:12">
      <c r="A42" s="133"/>
      <c r="B42" s="134" t="s">
        <v>298</v>
      </c>
      <c r="C42" s="135"/>
      <c r="D42" s="135">
        <v>1</v>
      </c>
      <c r="E42" s="135"/>
      <c r="F42" s="136"/>
      <c r="G42" s="136"/>
      <c r="H42" s="137"/>
      <c r="I42" s="138" t="s">
        <v>299</v>
      </c>
      <c r="J42" s="95"/>
      <c r="K42" s="99"/>
      <c r="L42" s="100"/>
    </row>
    <row r="43" spans="1:12">
      <c r="A43" s="133"/>
      <c r="B43" s="134" t="s">
        <v>300</v>
      </c>
      <c r="C43" s="135">
        <v>1</v>
      </c>
      <c r="D43" s="135"/>
      <c r="E43" s="135"/>
      <c r="F43" s="136"/>
      <c r="G43" s="136"/>
      <c r="H43" s="137"/>
      <c r="I43" s="138" t="s">
        <v>301</v>
      </c>
      <c r="J43" s="95"/>
      <c r="K43" s="99">
        <v>1</v>
      </c>
      <c r="L43" s="100"/>
    </row>
    <row r="44" spans="1:12">
      <c r="A44" s="133"/>
      <c r="B44" s="134"/>
      <c r="C44" s="135"/>
      <c r="D44" s="135"/>
      <c r="E44" s="135"/>
      <c r="F44" s="136"/>
      <c r="G44" s="136"/>
      <c r="H44" s="137"/>
      <c r="I44" s="138"/>
      <c r="J44" s="95"/>
      <c r="K44" s="99"/>
      <c r="L44" s="100"/>
    </row>
    <row r="45" spans="1:12">
      <c r="A45" s="133"/>
      <c r="B45" s="134"/>
      <c r="C45" s="135"/>
      <c r="D45" s="135"/>
      <c r="E45" s="135"/>
      <c r="F45" s="136"/>
      <c r="G45" s="136"/>
      <c r="H45" s="137"/>
      <c r="I45" s="138"/>
      <c r="J45" s="95"/>
      <c r="K45" s="99"/>
      <c r="L45" s="100"/>
    </row>
    <row r="46" spans="1:12">
      <c r="A46" s="133"/>
      <c r="B46" s="134"/>
      <c r="C46" s="135"/>
      <c r="D46" s="135"/>
      <c r="E46" s="135"/>
      <c r="F46" s="136"/>
      <c r="G46" s="136"/>
      <c r="H46" s="137"/>
      <c r="I46" s="138"/>
      <c r="J46" s="95"/>
      <c r="K46" s="99"/>
      <c r="L46" s="100"/>
    </row>
    <row r="47" spans="1:12">
      <c r="A47" s="133" t="s">
        <v>302</v>
      </c>
      <c r="B47" s="134" t="s">
        <v>278</v>
      </c>
      <c r="C47" s="135">
        <v>1</v>
      </c>
      <c r="D47" s="135"/>
      <c r="E47" s="135"/>
      <c r="F47" s="136"/>
      <c r="G47" s="136"/>
      <c r="H47" s="137"/>
      <c r="I47" s="138" t="s">
        <v>275</v>
      </c>
      <c r="J47" s="95">
        <v>1</v>
      </c>
      <c r="K47" s="99"/>
      <c r="L47" s="100"/>
    </row>
    <row r="48" spans="1:12">
      <c r="A48" s="139" t="s">
        <v>303</v>
      </c>
      <c r="B48" s="134" t="s">
        <v>265</v>
      </c>
      <c r="C48" s="135">
        <v>1</v>
      </c>
      <c r="D48" s="135"/>
      <c r="E48" s="135"/>
      <c r="F48" s="136"/>
      <c r="G48" s="136"/>
      <c r="H48" s="137"/>
      <c r="I48" s="138" t="s">
        <v>275</v>
      </c>
      <c r="J48" s="95">
        <v>1</v>
      </c>
      <c r="K48" s="99"/>
      <c r="L48" s="100"/>
    </row>
    <row r="49" spans="1:12">
      <c r="A49" s="133"/>
      <c r="B49" s="134" t="s">
        <v>266</v>
      </c>
      <c r="C49" s="135">
        <v>1</v>
      </c>
      <c r="D49" s="135"/>
      <c r="E49" s="135"/>
      <c r="F49" s="136"/>
      <c r="G49" s="136"/>
      <c r="H49" s="137"/>
      <c r="I49" s="138" t="s">
        <v>275</v>
      </c>
      <c r="J49" s="95">
        <v>1</v>
      </c>
      <c r="K49" s="99"/>
      <c r="L49" s="100"/>
    </row>
    <row r="50" spans="1:12">
      <c r="A50" s="133"/>
      <c r="B50" s="134" t="s">
        <v>122</v>
      </c>
      <c r="C50" s="135">
        <v>1</v>
      </c>
      <c r="D50" s="135"/>
      <c r="E50" s="135"/>
      <c r="F50" s="136"/>
      <c r="G50" s="136"/>
      <c r="H50" s="137"/>
      <c r="I50" s="138" t="s">
        <v>275</v>
      </c>
      <c r="J50" s="95">
        <v>1</v>
      </c>
      <c r="K50" s="99"/>
      <c r="L50" s="100"/>
    </row>
    <row r="51" spans="1:12">
      <c r="A51" s="133"/>
      <c r="B51" s="134" t="s">
        <v>124</v>
      </c>
      <c r="C51" s="135">
        <v>1</v>
      </c>
      <c r="D51" s="135"/>
      <c r="E51" s="135"/>
      <c r="F51" s="136"/>
      <c r="G51" s="136"/>
      <c r="H51" s="137"/>
      <c r="I51" s="138" t="s">
        <v>275</v>
      </c>
      <c r="J51" s="95">
        <v>1</v>
      </c>
      <c r="K51" s="99"/>
      <c r="L51" s="100"/>
    </row>
    <row r="52" spans="1:12">
      <c r="A52" s="133" t="s">
        <v>44</v>
      </c>
      <c r="B52" s="134" t="s">
        <v>125</v>
      </c>
      <c r="C52" s="135">
        <v>1</v>
      </c>
      <c r="D52" s="135"/>
      <c r="E52" s="135"/>
      <c r="F52" s="136"/>
      <c r="G52" s="136"/>
      <c r="H52" s="137"/>
      <c r="I52" s="138" t="s">
        <v>304</v>
      </c>
      <c r="J52" s="95">
        <v>1</v>
      </c>
      <c r="K52" s="99"/>
      <c r="L52" s="100"/>
    </row>
    <row r="53" spans="1:12">
      <c r="A53" s="133"/>
      <c r="B53" s="134" t="s">
        <v>305</v>
      </c>
      <c r="C53" s="135">
        <v>1</v>
      </c>
      <c r="D53" s="135"/>
      <c r="E53" s="135"/>
      <c r="F53" s="136"/>
      <c r="G53" s="136"/>
      <c r="H53" s="137"/>
      <c r="I53" s="138" t="s">
        <v>304</v>
      </c>
      <c r="J53" s="95">
        <v>1</v>
      </c>
      <c r="K53" s="99"/>
      <c r="L53" s="100"/>
    </row>
    <row r="54" spans="1:12">
      <c r="A54" s="133"/>
      <c r="B54" s="134" t="s">
        <v>306</v>
      </c>
      <c r="C54" s="135">
        <v>1</v>
      </c>
      <c r="D54" s="135"/>
      <c r="E54" s="135"/>
      <c r="F54" s="136"/>
      <c r="G54" s="136"/>
      <c r="H54" s="137"/>
      <c r="I54" s="138" t="s">
        <v>304</v>
      </c>
      <c r="J54" s="95">
        <v>1</v>
      </c>
      <c r="K54" s="99"/>
      <c r="L54" s="100"/>
    </row>
    <row r="55" spans="1:12">
      <c r="A55" s="133"/>
      <c r="B55" s="134" t="s">
        <v>307</v>
      </c>
      <c r="C55" s="135">
        <v>1</v>
      </c>
      <c r="D55" s="135"/>
      <c r="E55" s="135"/>
      <c r="F55" s="136"/>
      <c r="G55" s="136"/>
      <c r="H55" s="137"/>
      <c r="I55" s="138" t="s">
        <v>304</v>
      </c>
      <c r="J55" s="95">
        <v>1</v>
      </c>
      <c r="K55" s="99"/>
      <c r="L55" s="100"/>
    </row>
    <row r="56" spans="1:12">
      <c r="A56" s="133"/>
      <c r="B56" s="134" t="s">
        <v>308</v>
      </c>
      <c r="C56" s="135">
        <v>1</v>
      </c>
      <c r="D56" s="135"/>
      <c r="E56" s="135"/>
      <c r="F56" s="136"/>
      <c r="G56" s="136"/>
      <c r="H56" s="137"/>
      <c r="I56" s="138" t="s">
        <v>304</v>
      </c>
      <c r="J56" s="95">
        <v>1</v>
      </c>
      <c r="K56" s="99"/>
      <c r="L56" s="100"/>
    </row>
    <row r="57" spans="1:12">
      <c r="A57" s="133"/>
      <c r="C57" s="135"/>
      <c r="D57" s="135"/>
      <c r="E57" s="135"/>
      <c r="F57" s="136"/>
      <c r="G57" s="136"/>
      <c r="H57" s="137"/>
      <c r="I57" s="134" t="s">
        <v>309</v>
      </c>
      <c r="J57" s="95">
        <v>1</v>
      </c>
      <c r="K57" s="99"/>
      <c r="L57" s="100"/>
    </row>
    <row r="58" spans="1:12">
      <c r="A58" s="133"/>
      <c r="B58" s="134" t="s">
        <v>310</v>
      </c>
      <c r="C58" s="135">
        <v>1</v>
      </c>
      <c r="D58" s="135"/>
      <c r="E58" s="135"/>
      <c r="F58" s="136"/>
      <c r="G58" s="136"/>
      <c r="H58" s="137"/>
      <c r="I58" s="138" t="s">
        <v>304</v>
      </c>
      <c r="J58" s="95"/>
      <c r="K58" s="99"/>
      <c r="L58" s="100"/>
    </row>
    <row r="59" spans="1:12">
      <c r="A59" s="133"/>
      <c r="B59" s="134" t="s">
        <v>311</v>
      </c>
      <c r="C59" s="135">
        <v>1</v>
      </c>
      <c r="D59" s="135"/>
      <c r="E59" s="135"/>
      <c r="F59" s="136"/>
      <c r="G59" s="136"/>
      <c r="H59" s="137"/>
      <c r="I59" s="138" t="s">
        <v>304</v>
      </c>
      <c r="J59" s="95">
        <v>1</v>
      </c>
      <c r="K59" s="99"/>
      <c r="L59" s="100"/>
    </row>
    <row r="60" spans="1:12">
      <c r="A60" s="133"/>
      <c r="B60" s="134" t="s">
        <v>312</v>
      </c>
      <c r="C60" s="135"/>
      <c r="D60" s="135">
        <v>2</v>
      </c>
      <c r="E60" s="135"/>
      <c r="F60" s="136"/>
      <c r="G60" s="136"/>
      <c r="H60" s="137"/>
      <c r="I60" s="138" t="s">
        <v>313</v>
      </c>
      <c r="J60" s="95"/>
      <c r="K60" s="99"/>
      <c r="L60" s="100"/>
    </row>
    <row r="61" spans="1:12">
      <c r="A61" s="133" t="s">
        <v>50</v>
      </c>
      <c r="B61" s="134" t="s">
        <v>278</v>
      </c>
      <c r="C61" s="135">
        <v>1</v>
      </c>
      <c r="D61" s="135"/>
      <c r="E61" s="135"/>
      <c r="F61" s="136"/>
      <c r="G61" s="136"/>
      <c r="H61" s="137"/>
      <c r="I61" s="138" t="s">
        <v>275</v>
      </c>
      <c r="J61" s="95">
        <v>1</v>
      </c>
      <c r="K61" s="99"/>
      <c r="L61" s="100"/>
    </row>
    <row r="62" spans="1:12">
      <c r="A62" s="133"/>
      <c r="B62" s="85"/>
      <c r="C62" s="95"/>
      <c r="D62" s="95"/>
      <c r="E62" s="95"/>
      <c r="F62" s="96"/>
      <c r="G62" s="96"/>
      <c r="H62" s="97"/>
      <c r="I62" s="98"/>
      <c r="J62" s="95"/>
      <c r="K62" s="99"/>
      <c r="L62" s="100"/>
    </row>
    <row r="63" spans="1:12" s="84" customFormat="1">
      <c r="A63" s="78"/>
      <c r="B63" s="142" t="s">
        <v>267</v>
      </c>
      <c r="C63" s="143">
        <f>SUM(C23:C62)</f>
        <v>26</v>
      </c>
      <c r="D63" s="143">
        <f>SUM(D23:D62)</f>
        <v>5</v>
      </c>
      <c r="E63" s="143">
        <f>SUM(E23:E62)</f>
        <v>1</v>
      </c>
      <c r="F63" s="144"/>
      <c r="G63" s="144"/>
      <c r="H63" s="145"/>
      <c r="I63" s="146" t="s">
        <v>314</v>
      </c>
      <c r="J63" s="147">
        <f>SUM(J23:J62)+SUM(K23:K62)</f>
        <v>26</v>
      </c>
      <c r="K63" s="148"/>
      <c r="L63" s="149">
        <f>SUM(L23:L62)</f>
        <v>0</v>
      </c>
    </row>
    <row r="64" spans="1:12">
      <c r="A64" s="85"/>
      <c r="B64" s="85"/>
      <c r="C64" s="95"/>
      <c r="D64" s="95"/>
      <c r="E64" s="95"/>
      <c r="F64" s="96"/>
      <c r="G64" s="96"/>
      <c r="H64" s="97"/>
      <c r="I64" s="98"/>
      <c r="J64" s="95"/>
      <c r="K64" s="99"/>
      <c r="L64" s="100"/>
    </row>
    <row r="65" spans="1:12" s="109" customFormat="1">
      <c r="A65" s="101" t="s">
        <v>315</v>
      </c>
      <c r="B65" s="102"/>
      <c r="C65" s="103"/>
      <c r="D65" s="103"/>
      <c r="E65" s="103"/>
      <c r="F65" s="104"/>
      <c r="G65" s="104"/>
      <c r="H65" s="105"/>
      <c r="I65" s="106"/>
      <c r="J65" s="103"/>
      <c r="K65" s="107"/>
      <c r="L65" s="108"/>
    </row>
    <row r="66" spans="1:12">
      <c r="A66" s="85"/>
      <c r="B66" s="85"/>
      <c r="C66" s="95"/>
      <c r="D66" s="95"/>
      <c r="E66" s="95"/>
      <c r="F66" s="96"/>
      <c r="G66" s="96"/>
      <c r="H66" s="97"/>
      <c r="I66" s="98"/>
      <c r="J66" s="95"/>
      <c r="K66" s="99"/>
      <c r="L66" s="100"/>
    </row>
    <row r="67" spans="1:12">
      <c r="A67" s="134" t="s">
        <v>316</v>
      </c>
      <c r="B67" s="134" t="s">
        <v>290</v>
      </c>
      <c r="C67" s="135"/>
      <c r="D67" s="135"/>
      <c r="E67" s="135">
        <v>1</v>
      </c>
      <c r="F67" s="136"/>
      <c r="G67" s="136"/>
      <c r="H67" s="137"/>
      <c r="I67" s="138" t="s">
        <v>317</v>
      </c>
      <c r="J67" s="95"/>
      <c r="K67" s="99"/>
      <c r="L67" s="100"/>
    </row>
    <row r="68" spans="1:12">
      <c r="A68" s="134" t="s">
        <v>318</v>
      </c>
      <c r="B68" s="134" t="s">
        <v>319</v>
      </c>
      <c r="C68" s="135"/>
      <c r="D68" s="135">
        <v>1</v>
      </c>
      <c r="E68" s="135"/>
      <c r="F68" s="136"/>
      <c r="G68" s="136"/>
      <c r="H68" s="137"/>
      <c r="I68" s="138" t="s">
        <v>320</v>
      </c>
      <c r="J68" s="95"/>
      <c r="K68" s="99"/>
      <c r="L68" s="100"/>
    </row>
    <row r="69" spans="1:12">
      <c r="A69" s="134"/>
      <c r="B69" s="134" t="s">
        <v>321</v>
      </c>
      <c r="C69" s="135"/>
      <c r="D69" s="135">
        <v>1</v>
      </c>
      <c r="E69" s="135"/>
      <c r="F69" s="136"/>
      <c r="G69" s="136"/>
      <c r="H69" s="137"/>
      <c r="I69" s="138" t="s">
        <v>322</v>
      </c>
      <c r="J69" s="95"/>
      <c r="K69" s="99"/>
      <c r="L69" s="100"/>
    </row>
    <row r="70" spans="1:12">
      <c r="A70" s="134" t="s">
        <v>323</v>
      </c>
      <c r="B70" s="134" t="s">
        <v>324</v>
      </c>
      <c r="C70" s="135">
        <v>3</v>
      </c>
      <c r="D70" s="135"/>
      <c r="E70" s="135"/>
      <c r="F70" s="136"/>
      <c r="G70" s="136"/>
      <c r="H70" s="137"/>
      <c r="I70" s="138" t="s">
        <v>325</v>
      </c>
      <c r="J70" s="95"/>
      <c r="K70" s="99"/>
      <c r="L70" s="99">
        <v>3</v>
      </c>
    </row>
    <row r="71" spans="1:12">
      <c r="A71" s="134" t="s">
        <v>326</v>
      </c>
      <c r="B71" s="134" t="s">
        <v>327</v>
      </c>
      <c r="C71" s="135"/>
      <c r="D71" s="135"/>
      <c r="E71" s="135">
        <v>1</v>
      </c>
      <c r="F71" s="136"/>
      <c r="G71" s="136"/>
      <c r="H71" s="137"/>
      <c r="I71" s="138" t="s">
        <v>328</v>
      </c>
      <c r="J71" s="95"/>
      <c r="K71" s="99"/>
      <c r="L71" s="100"/>
    </row>
    <row r="72" spans="1:12">
      <c r="A72" s="134"/>
      <c r="B72" s="134" t="s">
        <v>329</v>
      </c>
      <c r="C72" s="135"/>
      <c r="D72" s="135"/>
      <c r="E72" s="135">
        <v>1</v>
      </c>
      <c r="F72" s="136"/>
      <c r="G72" s="136"/>
      <c r="H72" s="137"/>
      <c r="I72" s="138" t="s">
        <v>330</v>
      </c>
      <c r="J72" s="95"/>
      <c r="K72" s="99"/>
      <c r="L72" s="100"/>
    </row>
    <row r="73" spans="1:12" ht="39">
      <c r="A73" s="134" t="s">
        <v>331</v>
      </c>
      <c r="B73" s="134" t="s">
        <v>288</v>
      </c>
      <c r="C73" s="135"/>
      <c r="D73" s="135"/>
      <c r="E73" s="135">
        <v>1</v>
      </c>
      <c r="F73" s="136"/>
      <c r="G73" s="136"/>
      <c r="H73" s="137"/>
      <c r="I73" s="138" t="s">
        <v>332</v>
      </c>
      <c r="J73" s="95"/>
      <c r="K73" s="99"/>
      <c r="L73" s="100"/>
    </row>
    <row r="74" spans="1:12">
      <c r="A74" s="134" t="s">
        <v>333</v>
      </c>
      <c r="B74" s="134" t="s">
        <v>334</v>
      </c>
      <c r="C74" s="135">
        <v>4</v>
      </c>
      <c r="D74" s="135"/>
      <c r="E74" s="135"/>
      <c r="F74" s="136"/>
      <c r="G74" s="136"/>
      <c r="H74" s="137"/>
      <c r="I74" s="138" t="s">
        <v>335</v>
      </c>
      <c r="J74" s="95"/>
      <c r="K74" s="99">
        <v>4</v>
      </c>
      <c r="L74" s="100"/>
    </row>
    <row r="75" spans="1:12">
      <c r="A75" s="85"/>
      <c r="B75" s="85"/>
      <c r="C75" s="95"/>
      <c r="D75" s="95"/>
      <c r="E75" s="95"/>
      <c r="F75" s="96"/>
      <c r="G75" s="96"/>
      <c r="H75" s="97"/>
      <c r="I75" s="98"/>
      <c r="J75" s="95"/>
      <c r="K75" s="99"/>
      <c r="L75" s="100"/>
    </row>
    <row r="76" spans="1:12" s="84" customFormat="1">
      <c r="A76" s="78"/>
      <c r="B76" s="142" t="s">
        <v>267</v>
      </c>
      <c r="C76" s="143">
        <f>SUM(C66:C75)</f>
        <v>7</v>
      </c>
      <c r="D76" s="143">
        <f>SUM(D66:D75)</f>
        <v>2</v>
      </c>
      <c r="E76" s="143">
        <f>SUM(E66:E75)</f>
        <v>4</v>
      </c>
      <c r="F76" s="144"/>
      <c r="G76" s="144"/>
      <c r="H76" s="145"/>
      <c r="I76" s="146" t="s">
        <v>336</v>
      </c>
      <c r="J76" s="147">
        <f>SUM(J66:J75)</f>
        <v>0</v>
      </c>
      <c r="K76" s="148">
        <f>SUM(K66:K75)</f>
        <v>4</v>
      </c>
      <c r="L76" s="149">
        <f>SUM(L66:L75)</f>
        <v>3</v>
      </c>
    </row>
    <row r="77" spans="1:12">
      <c r="A77" s="85"/>
      <c r="B77" s="85"/>
      <c r="C77" s="95"/>
      <c r="D77" s="95"/>
      <c r="E77" s="95"/>
      <c r="F77" s="96"/>
      <c r="G77" s="96"/>
      <c r="H77" s="97"/>
      <c r="I77" s="98"/>
      <c r="J77" s="95"/>
      <c r="K77" s="99"/>
      <c r="L77" s="100"/>
    </row>
    <row r="78" spans="1:12" s="109" customFormat="1">
      <c r="A78" s="101" t="s">
        <v>337</v>
      </c>
      <c r="B78" s="102"/>
      <c r="C78" s="103"/>
      <c r="D78" s="103"/>
      <c r="E78" s="103"/>
      <c r="F78" s="104"/>
      <c r="G78" s="104"/>
      <c r="H78" s="105"/>
      <c r="I78" s="106"/>
      <c r="J78" s="103"/>
      <c r="K78" s="107"/>
      <c r="L78" s="108"/>
    </row>
    <row r="79" spans="1:12">
      <c r="A79" s="85"/>
      <c r="B79" s="85"/>
      <c r="C79" s="95"/>
      <c r="D79" s="95"/>
      <c r="E79" s="95"/>
      <c r="F79" s="96"/>
      <c r="G79" s="96"/>
      <c r="H79" s="97"/>
      <c r="I79" s="98"/>
      <c r="J79" s="95"/>
      <c r="K79" s="99"/>
      <c r="L79" s="100"/>
    </row>
    <row r="80" spans="1:12" ht="26">
      <c r="A80" s="134" t="s">
        <v>338</v>
      </c>
      <c r="B80" s="134" t="s">
        <v>339</v>
      </c>
      <c r="C80" s="135">
        <v>1</v>
      </c>
      <c r="D80" s="135"/>
      <c r="E80" s="135"/>
      <c r="F80" s="136"/>
      <c r="G80" s="136"/>
      <c r="H80" s="137"/>
      <c r="I80" s="138" t="s">
        <v>340</v>
      </c>
      <c r="J80" s="95">
        <v>1</v>
      </c>
      <c r="K80" s="99"/>
      <c r="L80" s="99"/>
    </row>
    <row r="81" spans="1:12">
      <c r="A81" s="134"/>
      <c r="B81" s="134" t="s">
        <v>341</v>
      </c>
      <c r="C81" s="135">
        <v>1</v>
      </c>
      <c r="D81" s="135"/>
      <c r="E81" s="135"/>
      <c r="F81" s="136"/>
      <c r="G81" s="136"/>
      <c r="H81" s="137"/>
      <c r="I81" s="138" t="s">
        <v>342</v>
      </c>
      <c r="J81" s="95">
        <v>1</v>
      </c>
      <c r="K81" s="99"/>
      <c r="L81" s="99"/>
    </row>
    <row r="82" spans="1:12" ht="26">
      <c r="A82" s="134" t="s">
        <v>343</v>
      </c>
      <c r="B82" s="134" t="s">
        <v>344</v>
      </c>
      <c r="C82" s="135">
        <v>1</v>
      </c>
      <c r="D82" s="135"/>
      <c r="E82" s="135"/>
      <c r="F82" s="136"/>
      <c r="G82" s="136"/>
      <c r="H82" s="137"/>
      <c r="I82" s="138" t="s">
        <v>345</v>
      </c>
      <c r="J82" s="95">
        <v>1</v>
      </c>
      <c r="K82" s="99"/>
      <c r="L82" s="99"/>
    </row>
    <row r="83" spans="1:12">
      <c r="A83" s="134"/>
      <c r="B83" s="134" t="s">
        <v>346</v>
      </c>
      <c r="C83" s="135">
        <v>1</v>
      </c>
      <c r="D83" s="135"/>
      <c r="E83" s="135"/>
      <c r="F83" s="136"/>
      <c r="G83" s="136"/>
      <c r="H83" s="137"/>
      <c r="I83" s="138" t="s">
        <v>347</v>
      </c>
      <c r="J83" s="95">
        <v>1</v>
      </c>
      <c r="K83" s="99"/>
      <c r="L83" s="99"/>
    </row>
    <row r="84" spans="1:12">
      <c r="A84" s="134"/>
      <c r="B84" s="134" t="s">
        <v>348</v>
      </c>
      <c r="C84" s="135">
        <v>1</v>
      </c>
      <c r="D84" s="135"/>
      <c r="E84" s="135"/>
      <c r="F84" s="136"/>
      <c r="G84" s="136"/>
      <c r="H84" s="137"/>
      <c r="I84" s="138" t="s">
        <v>349</v>
      </c>
      <c r="J84" s="95">
        <v>1</v>
      </c>
      <c r="K84" s="99"/>
      <c r="L84" s="99"/>
    </row>
    <row r="85" spans="1:12">
      <c r="A85" s="134"/>
      <c r="B85" s="134" t="s">
        <v>350</v>
      </c>
      <c r="C85" s="135">
        <v>1</v>
      </c>
      <c r="D85" s="135"/>
      <c r="E85" s="135"/>
      <c r="F85" s="136"/>
      <c r="G85" s="136"/>
      <c r="H85" s="137"/>
      <c r="I85" s="138" t="s">
        <v>349</v>
      </c>
      <c r="J85" s="95">
        <v>1</v>
      </c>
      <c r="K85" s="99"/>
      <c r="L85" s="99"/>
    </row>
    <row r="86" spans="1:12" ht="26">
      <c r="A86" s="134"/>
      <c r="B86" s="134" t="s">
        <v>351</v>
      </c>
      <c r="C86" s="135"/>
      <c r="D86" s="135"/>
      <c r="E86" s="135">
        <v>9</v>
      </c>
      <c r="F86" s="136"/>
      <c r="G86" s="136"/>
      <c r="H86" s="137"/>
      <c r="I86" s="138" t="s">
        <v>352</v>
      </c>
      <c r="J86" s="95"/>
      <c r="K86" s="99"/>
      <c r="L86" s="99"/>
    </row>
    <row r="87" spans="1:12">
      <c r="A87" s="134" t="s">
        <v>353</v>
      </c>
      <c r="B87" s="134" t="s">
        <v>334</v>
      </c>
      <c r="C87" s="135">
        <v>4</v>
      </c>
      <c r="D87" s="135"/>
      <c r="E87" s="135"/>
      <c r="F87" s="136"/>
      <c r="G87" s="136"/>
      <c r="H87" s="137"/>
      <c r="I87" s="138" t="s">
        <v>354</v>
      </c>
      <c r="J87" s="95"/>
      <c r="K87" s="99">
        <v>4</v>
      </c>
      <c r="L87" s="99"/>
    </row>
    <row r="88" spans="1:12" ht="17.25" customHeight="1">
      <c r="A88" s="134" t="s">
        <v>355</v>
      </c>
      <c r="B88" s="134" t="s">
        <v>106</v>
      </c>
      <c r="C88" s="135">
        <v>1</v>
      </c>
      <c r="D88" s="135"/>
      <c r="E88" s="135"/>
      <c r="F88" s="136"/>
      <c r="G88" s="136"/>
      <c r="H88" s="137"/>
      <c r="I88" s="138" t="s">
        <v>356</v>
      </c>
      <c r="J88" s="95">
        <v>1</v>
      </c>
      <c r="K88" s="99"/>
      <c r="L88" s="99"/>
    </row>
    <row r="89" spans="1:12" ht="18.75" customHeight="1">
      <c r="A89" s="134"/>
      <c r="B89" s="134" t="s">
        <v>278</v>
      </c>
      <c r="C89" s="135">
        <v>1</v>
      </c>
      <c r="D89" s="135"/>
      <c r="E89" s="135"/>
      <c r="F89" s="136"/>
      <c r="G89" s="136"/>
      <c r="H89" s="137"/>
      <c r="I89" s="138" t="s">
        <v>357</v>
      </c>
      <c r="J89" s="95">
        <v>1</v>
      </c>
      <c r="K89" s="99"/>
      <c r="L89" s="99"/>
    </row>
    <row r="90" spans="1:12" ht="15.75" customHeight="1">
      <c r="A90" s="134" t="s">
        <v>358</v>
      </c>
      <c r="B90" s="134" t="s">
        <v>359</v>
      </c>
      <c r="C90" s="135">
        <v>1</v>
      </c>
      <c r="D90" s="135"/>
      <c r="E90" s="135"/>
      <c r="F90" s="136"/>
      <c r="G90" s="136"/>
      <c r="H90" s="137"/>
      <c r="I90" s="138" t="s">
        <v>360</v>
      </c>
      <c r="J90" s="95"/>
      <c r="K90" s="99"/>
      <c r="L90" s="99">
        <v>1</v>
      </c>
    </row>
    <row r="91" spans="1:12" ht="15" customHeight="1">
      <c r="A91" s="134"/>
      <c r="B91" s="134" t="s">
        <v>278</v>
      </c>
      <c r="C91" s="135">
        <v>1</v>
      </c>
      <c r="D91" s="135"/>
      <c r="E91" s="135"/>
      <c r="F91" s="136"/>
      <c r="G91" s="136"/>
      <c r="H91" s="137"/>
      <c r="I91" s="138" t="s">
        <v>357</v>
      </c>
      <c r="J91" s="95">
        <v>1</v>
      </c>
      <c r="K91" s="99"/>
      <c r="L91" s="99"/>
    </row>
    <row r="92" spans="1:12">
      <c r="A92" s="134" t="s">
        <v>361</v>
      </c>
      <c r="B92" s="134" t="s">
        <v>334</v>
      </c>
      <c r="C92" s="135">
        <v>4</v>
      </c>
      <c r="D92" s="135"/>
      <c r="E92" s="135"/>
      <c r="F92" s="136"/>
      <c r="G92" s="136"/>
      <c r="H92" s="137"/>
      <c r="I92" s="138" t="s">
        <v>354</v>
      </c>
      <c r="J92" s="95"/>
      <c r="K92" s="99">
        <v>4</v>
      </c>
      <c r="L92" s="99"/>
    </row>
    <row r="93" spans="1:12">
      <c r="A93" s="134" t="s">
        <v>362</v>
      </c>
      <c r="B93" s="134" t="s">
        <v>278</v>
      </c>
      <c r="C93" s="135"/>
      <c r="D93" s="135"/>
      <c r="E93" s="135">
        <v>1</v>
      </c>
      <c r="F93" s="136"/>
      <c r="G93" s="136"/>
      <c r="H93" s="137"/>
      <c r="I93" s="138" t="s">
        <v>363</v>
      </c>
      <c r="J93" s="95"/>
      <c r="K93" s="99"/>
      <c r="L93" s="99"/>
    </row>
    <row r="94" spans="1:12">
      <c r="A94" s="134" t="s">
        <v>509</v>
      </c>
      <c r="B94" s="134" t="s">
        <v>364</v>
      </c>
      <c r="C94" s="135">
        <v>4</v>
      </c>
      <c r="D94" s="135"/>
      <c r="E94" s="135"/>
      <c r="F94" s="136"/>
      <c r="G94" s="136"/>
      <c r="H94" s="137"/>
      <c r="I94" s="138" t="s">
        <v>354</v>
      </c>
      <c r="J94" s="95"/>
      <c r="K94" s="99">
        <v>4</v>
      </c>
      <c r="L94" s="99"/>
    </row>
    <row r="95" spans="1:12">
      <c r="A95" s="134" t="s">
        <v>510</v>
      </c>
      <c r="B95" s="134" t="s">
        <v>511</v>
      </c>
      <c r="C95" s="135"/>
      <c r="D95" s="135"/>
      <c r="E95" s="135">
        <v>2</v>
      </c>
      <c r="F95" s="136"/>
      <c r="G95" s="136"/>
      <c r="H95" s="137"/>
      <c r="I95" s="138" t="s">
        <v>445</v>
      </c>
      <c r="J95" s="95"/>
      <c r="K95" s="99"/>
      <c r="L95" s="99"/>
    </row>
    <row r="96" spans="1:12">
      <c r="A96" s="134"/>
      <c r="B96" s="85"/>
      <c r="C96" s="95"/>
      <c r="D96" s="95"/>
      <c r="E96" s="95"/>
      <c r="F96" s="136"/>
      <c r="G96" s="136"/>
      <c r="H96" s="137"/>
      <c r="I96" s="138"/>
      <c r="J96" s="95"/>
      <c r="K96" s="99"/>
      <c r="L96" s="99"/>
    </row>
    <row r="97" spans="1:12">
      <c r="A97" s="134"/>
      <c r="B97" s="142" t="s">
        <v>267</v>
      </c>
      <c r="C97" s="143">
        <f>SUM(C78:C95)</f>
        <v>22</v>
      </c>
      <c r="D97" s="143">
        <f>SUM(D80:D95)</f>
        <v>0</v>
      </c>
      <c r="E97" s="143">
        <f>SUM(E80:E95)</f>
        <v>12</v>
      </c>
      <c r="F97" s="136"/>
      <c r="G97" s="136"/>
      <c r="H97" s="137"/>
      <c r="I97" s="138"/>
      <c r="J97" s="95"/>
      <c r="K97" s="99"/>
      <c r="L97" s="99"/>
    </row>
    <row r="98" spans="1:12">
      <c r="A98" s="134"/>
      <c r="B98" s="134"/>
      <c r="C98" s="135"/>
      <c r="D98" s="135"/>
      <c r="E98" s="135"/>
      <c r="F98" s="136"/>
      <c r="G98" s="136"/>
      <c r="H98" s="137"/>
      <c r="I98" s="138"/>
      <c r="J98" s="95"/>
      <c r="K98" s="99"/>
      <c r="L98" s="99"/>
    </row>
    <row r="99" spans="1:12" ht="14">
      <c r="A99" s="190" t="s">
        <v>417</v>
      </c>
      <c r="B99" s="157" t="s">
        <v>365</v>
      </c>
      <c r="C99" s="151">
        <v>2</v>
      </c>
      <c r="D99" s="151"/>
      <c r="E99" s="151"/>
      <c r="F99" s="152"/>
      <c r="G99" s="152"/>
      <c r="H99" s="153"/>
      <c r="I99" s="154" t="s">
        <v>366</v>
      </c>
      <c r="J99" s="155"/>
      <c r="K99" s="156"/>
      <c r="L99" s="156"/>
    </row>
    <row r="100" spans="1:12" ht="14">
      <c r="A100" s="150"/>
      <c r="B100" s="198" t="s">
        <v>367</v>
      </c>
      <c r="C100" s="199">
        <v>1</v>
      </c>
      <c r="D100" s="151"/>
      <c r="E100" s="151"/>
      <c r="F100" s="152"/>
      <c r="G100" s="152"/>
      <c r="H100" s="153"/>
      <c r="I100" s="154" t="s">
        <v>366</v>
      </c>
      <c r="J100" s="155"/>
      <c r="K100" s="156"/>
      <c r="L100" s="156"/>
    </row>
    <row r="101" spans="1:12" ht="14">
      <c r="A101" s="150"/>
      <c r="B101" s="157" t="s">
        <v>368</v>
      </c>
      <c r="C101" s="158">
        <v>2</v>
      </c>
      <c r="D101" s="151"/>
      <c r="E101" s="151"/>
      <c r="F101" s="152"/>
      <c r="G101" s="152"/>
      <c r="H101" s="153"/>
      <c r="I101" s="154" t="s">
        <v>366</v>
      </c>
      <c r="J101" s="155"/>
      <c r="K101" s="156"/>
      <c r="L101" s="156"/>
    </row>
    <row r="102" spans="1:12" ht="14">
      <c r="A102" s="150"/>
      <c r="B102" s="190" t="s">
        <v>451</v>
      </c>
      <c r="C102" s="151">
        <v>3</v>
      </c>
      <c r="D102" s="151"/>
      <c r="E102" s="151"/>
      <c r="F102" s="152"/>
      <c r="G102" s="152"/>
      <c r="H102" s="153"/>
      <c r="I102" s="154" t="s">
        <v>366</v>
      </c>
      <c r="J102" s="155"/>
      <c r="K102" s="156"/>
      <c r="L102" s="156"/>
    </row>
    <row r="103" spans="1:12" ht="14">
      <c r="A103" s="190" t="s">
        <v>369</v>
      </c>
      <c r="B103" s="150" t="s">
        <v>370</v>
      </c>
      <c r="C103" s="151">
        <v>2</v>
      </c>
      <c r="D103" s="151"/>
      <c r="E103" s="151"/>
      <c r="F103" s="152"/>
      <c r="G103" s="152"/>
      <c r="H103" s="153"/>
      <c r="I103" s="154" t="s">
        <v>371</v>
      </c>
      <c r="J103" s="155"/>
      <c r="K103" s="156">
        <v>2</v>
      </c>
      <c r="L103" s="156"/>
    </row>
    <row r="104" spans="1:12" ht="14">
      <c r="A104" s="150"/>
      <c r="B104" s="150" t="s">
        <v>372</v>
      </c>
      <c r="C104" s="151"/>
      <c r="D104" s="151">
        <v>2</v>
      </c>
      <c r="E104" s="151"/>
      <c r="F104" s="152"/>
      <c r="G104" s="152"/>
      <c r="H104" s="153"/>
      <c r="I104" s="194" t="s">
        <v>489</v>
      </c>
      <c r="J104" s="155"/>
      <c r="K104" s="156"/>
      <c r="L104" s="156"/>
    </row>
    <row r="105" spans="1:12" ht="14">
      <c r="A105" s="150"/>
      <c r="B105" s="150" t="s">
        <v>373</v>
      </c>
      <c r="C105" s="151">
        <v>1</v>
      </c>
      <c r="D105" s="151"/>
      <c r="E105" s="151"/>
      <c r="F105" s="152"/>
      <c r="G105" s="152"/>
      <c r="H105" s="153"/>
      <c r="I105" s="154" t="s">
        <v>374</v>
      </c>
      <c r="J105" s="155">
        <v>1</v>
      </c>
      <c r="K105" s="156"/>
      <c r="L105" s="156"/>
    </row>
    <row r="106" spans="1:12" ht="14">
      <c r="A106" s="190" t="s">
        <v>526</v>
      </c>
      <c r="B106" s="190" t="s">
        <v>453</v>
      </c>
      <c r="C106" s="151"/>
      <c r="D106" s="151"/>
      <c r="E106" s="151">
        <v>7</v>
      </c>
      <c r="F106" s="152"/>
      <c r="G106" s="152"/>
      <c r="H106" s="153"/>
      <c r="I106" s="194" t="s">
        <v>452</v>
      </c>
      <c r="J106" s="155"/>
      <c r="K106" s="156"/>
      <c r="L106" s="156"/>
    </row>
    <row r="107" spans="1:12" ht="14">
      <c r="A107" s="190" t="s">
        <v>525</v>
      </c>
      <c r="B107" s="150" t="s">
        <v>375</v>
      </c>
      <c r="C107" s="151">
        <v>2</v>
      </c>
      <c r="D107" s="151"/>
      <c r="E107" s="151"/>
      <c r="F107" s="152"/>
      <c r="G107" s="152"/>
      <c r="H107" s="153"/>
      <c r="I107" s="154" t="s">
        <v>376</v>
      </c>
      <c r="J107" s="155">
        <v>2</v>
      </c>
      <c r="K107" s="156"/>
      <c r="L107" s="156"/>
    </row>
    <row r="108" spans="1:12" ht="14">
      <c r="A108" s="150"/>
      <c r="B108" s="150" t="s">
        <v>377</v>
      </c>
      <c r="C108" s="151"/>
      <c r="D108" s="151"/>
      <c r="E108" s="151">
        <v>2</v>
      </c>
      <c r="F108" s="152"/>
      <c r="G108" s="152"/>
      <c r="H108" s="153"/>
      <c r="I108" s="154" t="s">
        <v>378</v>
      </c>
      <c r="J108" s="155"/>
      <c r="K108" s="156"/>
      <c r="L108" s="156"/>
    </row>
    <row r="109" spans="1:12" ht="14">
      <c r="A109" s="190" t="s">
        <v>418</v>
      </c>
      <c r="B109" s="150" t="s">
        <v>379</v>
      </c>
      <c r="C109" s="151">
        <v>6</v>
      </c>
      <c r="D109" s="151"/>
      <c r="E109" s="151"/>
      <c r="F109" s="152"/>
      <c r="G109" s="152"/>
      <c r="H109" s="153"/>
      <c r="I109" s="154" t="s">
        <v>380</v>
      </c>
      <c r="J109" s="155">
        <v>6</v>
      </c>
      <c r="K109" s="156"/>
      <c r="L109" s="156"/>
    </row>
    <row r="110" spans="1:12" ht="14">
      <c r="A110" s="150" t="s">
        <v>381</v>
      </c>
      <c r="B110" s="190" t="s">
        <v>459</v>
      </c>
      <c r="C110" s="151">
        <v>3</v>
      </c>
      <c r="D110" s="151"/>
      <c r="E110" s="151"/>
      <c r="F110" s="152"/>
      <c r="G110" s="152"/>
      <c r="H110" s="153"/>
      <c r="I110" s="194" t="s">
        <v>445</v>
      </c>
      <c r="J110" s="155"/>
      <c r="K110" s="156"/>
      <c r="L110" s="156"/>
    </row>
    <row r="111" spans="1:12" ht="14">
      <c r="A111" s="159" t="s">
        <v>382</v>
      </c>
      <c r="B111" s="159" t="s">
        <v>383</v>
      </c>
      <c r="C111" s="160">
        <v>3</v>
      </c>
      <c r="D111" s="160"/>
      <c r="E111" s="160"/>
      <c r="F111" s="161"/>
      <c r="G111" s="161"/>
      <c r="H111" s="162"/>
      <c r="I111" s="163" t="s">
        <v>384</v>
      </c>
      <c r="J111" s="155">
        <v>3</v>
      </c>
      <c r="K111" s="156"/>
      <c r="L111" s="156"/>
    </row>
    <row r="112" spans="1:12" ht="14">
      <c r="A112" s="150" t="s">
        <v>385</v>
      </c>
      <c r="B112" s="150" t="s">
        <v>386</v>
      </c>
      <c r="C112" s="151">
        <v>3</v>
      </c>
      <c r="D112" s="151"/>
      <c r="E112" s="151"/>
      <c r="F112" s="152"/>
      <c r="G112" s="152"/>
      <c r="H112" s="153"/>
      <c r="I112" s="154" t="s">
        <v>387</v>
      </c>
      <c r="J112" s="155"/>
      <c r="K112" s="156"/>
      <c r="L112" s="156">
        <v>3</v>
      </c>
    </row>
    <row r="113" spans="1:12" ht="14">
      <c r="A113" s="159"/>
      <c r="B113" s="159" t="s">
        <v>388</v>
      </c>
      <c r="C113" s="160">
        <v>2</v>
      </c>
      <c r="D113" s="160"/>
      <c r="E113" s="160"/>
      <c r="F113" s="161"/>
      <c r="G113" s="161"/>
      <c r="H113" s="162"/>
      <c r="I113" s="163" t="s">
        <v>389</v>
      </c>
      <c r="J113" s="155"/>
      <c r="K113" s="156"/>
      <c r="L113" s="156">
        <v>2</v>
      </c>
    </row>
    <row r="114" spans="1:12" ht="14">
      <c r="A114" s="150"/>
      <c r="B114" s="150" t="s">
        <v>390</v>
      </c>
      <c r="C114" s="151"/>
      <c r="D114" s="151"/>
      <c r="E114" s="151">
        <v>2</v>
      </c>
      <c r="F114" s="152"/>
      <c r="G114" s="152"/>
      <c r="H114" s="153"/>
      <c r="I114" s="154" t="s">
        <v>391</v>
      </c>
      <c r="J114" s="155"/>
      <c r="K114" s="156"/>
      <c r="L114" s="156"/>
    </row>
    <row r="115" spans="1:12">
      <c r="A115" s="164"/>
      <c r="B115" s="164"/>
      <c r="C115" s="165"/>
      <c r="D115" s="165"/>
      <c r="E115" s="165"/>
      <c r="F115" s="166"/>
      <c r="G115" s="166"/>
      <c r="H115" s="167"/>
      <c r="I115" s="168"/>
      <c r="J115" s="165"/>
      <c r="K115" s="169"/>
      <c r="L115" s="169"/>
    </row>
    <row r="116" spans="1:12">
      <c r="A116" s="170"/>
      <c r="B116" s="170"/>
      <c r="C116" s="171"/>
      <c r="D116" s="171"/>
      <c r="E116" s="171"/>
      <c r="F116" s="172"/>
      <c r="G116" s="172"/>
      <c r="H116" s="173"/>
      <c r="I116" s="174"/>
      <c r="J116" s="171"/>
      <c r="K116" s="175"/>
      <c r="L116" s="175"/>
    </row>
    <row r="117" spans="1:12" s="84" customFormat="1">
      <c r="A117" s="176"/>
      <c r="B117" s="177" t="s">
        <v>267</v>
      </c>
      <c r="C117" s="178">
        <f>SUM(C99:C116)</f>
        <v>30</v>
      </c>
      <c r="D117" s="178">
        <f>SUM(D99:D116)</f>
        <v>2</v>
      </c>
      <c r="E117" s="178">
        <f>SUM(E99:E116)</f>
        <v>11</v>
      </c>
      <c r="F117" s="179"/>
      <c r="G117" s="179"/>
      <c r="H117" s="180"/>
      <c r="I117" s="181" t="s">
        <v>392</v>
      </c>
      <c r="J117" s="182">
        <f>SUM(J79:J114)</f>
        <v>21</v>
      </c>
      <c r="K117" s="183">
        <f>SUM(K79:K114)</f>
        <v>14</v>
      </c>
      <c r="L117" s="184">
        <f>SUM(L79:L114)</f>
        <v>6</v>
      </c>
    </row>
    <row r="118" spans="1:12">
      <c r="A118" s="85"/>
      <c r="B118" s="85"/>
      <c r="C118" s="95"/>
      <c r="D118" s="95"/>
      <c r="E118" s="95"/>
      <c r="F118" s="96"/>
      <c r="G118" s="96"/>
      <c r="H118" s="97"/>
      <c r="I118" s="185"/>
    </row>
    <row r="123" spans="1:12">
      <c r="B123" s="139" t="s">
        <v>393</v>
      </c>
      <c r="C123" s="72">
        <f>C117+C97+C76+C63</f>
        <v>85</v>
      </c>
      <c r="D123" s="72">
        <f>D117+D97+D76+D63</f>
        <v>9</v>
      </c>
      <c r="E123" s="72">
        <f>E117+E97+E76+E63</f>
        <v>28</v>
      </c>
      <c r="F123" s="186">
        <f>SUM(C123:E123)</f>
        <v>122</v>
      </c>
    </row>
  </sheetData>
  <sheetProtection selectLockedCells="1" selectUnlockedCells="1"/>
  <mergeCells count="2">
    <mergeCell ref="B2:D2"/>
    <mergeCell ref="F3:I3"/>
  </mergeCells>
  <pageMargins left="0.4" right="0.4" top="0.63888888888888895" bottom="0.83" header="0.4" footer="0.4"/>
  <pageSetup scale="99" fitToHeight="6" orientation="landscape" verticalDpi="300"/>
  <headerFooter alignWithMargins="0">
    <oddHeader>&amp;C&amp;"Arial,Bold"&amp;12Motor Channels</oddHeader>
    <oddFooter>&amp;L&amp;9&amp;F, 
&amp;A&amp;C&amp;"Arial,Regular"&amp;9Page &amp;P of &amp;N</oddFooter>
  </headerFooter>
  <rowBreaks count="1" manualBreakCount="1">
    <brk id="77" max="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55"/>
  <sheetViews>
    <sheetView topLeftCell="A12" zoomScale="70" zoomScaleNormal="70" zoomScalePageLayoutView="70" workbookViewId="0">
      <selection activeCell="O39" sqref="O39:O42"/>
    </sheetView>
  </sheetViews>
  <sheetFormatPr baseColWidth="10" defaultColWidth="8.83203125" defaultRowHeight="14" x14ac:dyDescent="0"/>
  <cols>
    <col min="1" max="1" width="4.83203125" customWidth="1"/>
    <col min="2" max="3" width="13.5" customWidth="1"/>
    <col min="4" max="6" width="4.83203125" customWidth="1"/>
    <col min="7" max="8" width="13.5" customWidth="1"/>
    <col min="9" max="9" width="4.83203125" customWidth="1"/>
    <col min="11" max="11" width="4.83203125" customWidth="1"/>
    <col min="12" max="13" width="13.5" customWidth="1"/>
    <col min="14" max="14" width="4.83203125" customWidth="1"/>
    <col min="16" max="16" width="4.83203125" customWidth="1"/>
    <col min="17" max="18" width="13.5" customWidth="1"/>
    <col min="19" max="19" width="4.83203125" customWidth="1"/>
    <col min="21" max="21" width="4.83203125" customWidth="1"/>
    <col min="22" max="23" width="13.5" customWidth="1"/>
    <col min="24" max="24" width="4.83203125" customWidth="1"/>
    <col min="26" max="26" width="4.83203125" customWidth="1"/>
    <col min="27" max="28" width="13.5" customWidth="1"/>
    <col min="29" max="29" width="4.83203125" customWidth="1"/>
    <col min="32" max="33" width="13.5" customWidth="1"/>
    <col min="34" max="34" width="10.5" customWidth="1"/>
  </cols>
  <sheetData>
    <row r="1" spans="1:29">
      <c r="B1" t="s">
        <v>596</v>
      </c>
    </row>
    <row r="2" spans="1:29"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</row>
    <row r="3" spans="1:29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9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</row>
    <row r="5" spans="1:29" ht="18.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7" spans="1:29">
      <c r="B7" t="s">
        <v>527</v>
      </c>
      <c r="G7" t="s">
        <v>594</v>
      </c>
      <c r="L7" t="s">
        <v>591</v>
      </c>
      <c r="Q7" t="s">
        <v>528</v>
      </c>
      <c r="V7" t="s">
        <v>529</v>
      </c>
      <c r="AA7" t="s">
        <v>530</v>
      </c>
    </row>
    <row r="8" spans="1:29" ht="15" customHeight="1" thickBot="1"/>
    <row r="9" spans="1:29" ht="18.5" customHeight="1">
      <c r="A9" s="207">
        <f>42</f>
        <v>42</v>
      </c>
      <c r="B9" s="211"/>
      <c r="C9" s="211"/>
      <c r="D9" s="208">
        <f>42</f>
        <v>42</v>
      </c>
      <c r="F9" s="207">
        <f>42</f>
        <v>42</v>
      </c>
      <c r="G9" s="211"/>
      <c r="H9" s="211"/>
      <c r="I9" s="208">
        <f>42</f>
        <v>42</v>
      </c>
      <c r="K9" s="207">
        <f>42</f>
        <v>42</v>
      </c>
      <c r="L9" s="211"/>
      <c r="M9" s="211"/>
      <c r="N9" s="208">
        <f>42</f>
        <v>42</v>
      </c>
      <c r="P9" s="207">
        <f>42</f>
        <v>42</v>
      </c>
      <c r="Q9" s="211"/>
      <c r="R9" s="211"/>
      <c r="S9" s="208">
        <f>42</f>
        <v>42</v>
      </c>
      <c r="U9" s="207">
        <f>42</f>
        <v>42</v>
      </c>
      <c r="V9" s="211"/>
      <c r="W9" s="211"/>
      <c r="X9" s="208">
        <f>42</f>
        <v>42</v>
      </c>
      <c r="Z9" s="207">
        <f>42</f>
        <v>42</v>
      </c>
      <c r="AA9" s="211"/>
      <c r="AB9" s="211"/>
      <c r="AC9" s="208">
        <f>42</f>
        <v>42</v>
      </c>
    </row>
    <row r="10" spans="1:29" ht="19.5" customHeight="1" thickBot="1">
      <c r="A10" s="209">
        <f>A9-1</f>
        <v>41</v>
      </c>
      <c r="B10" s="211"/>
      <c r="C10" s="211"/>
      <c r="D10" s="210">
        <f>D9-1</f>
        <v>41</v>
      </c>
      <c r="F10" s="209">
        <f>F9-1</f>
        <v>41</v>
      </c>
      <c r="G10" s="211" t="s">
        <v>908</v>
      </c>
      <c r="H10" s="211"/>
      <c r="I10" s="210">
        <f>I9-1</f>
        <v>41</v>
      </c>
      <c r="K10" s="209">
        <f>K9-1</f>
        <v>41</v>
      </c>
      <c r="L10" s="211"/>
      <c r="M10" s="211"/>
      <c r="N10" s="210">
        <f>N9-1</f>
        <v>41</v>
      </c>
      <c r="P10" s="209">
        <f>P9-1</f>
        <v>41</v>
      </c>
      <c r="Q10" s="211"/>
      <c r="R10" s="211"/>
      <c r="S10" s="210">
        <f>S9-1</f>
        <v>41</v>
      </c>
      <c r="U10" s="209">
        <f t="shared" ref="U10:U50" si="0">U9-1</f>
        <v>41</v>
      </c>
      <c r="V10" s="211"/>
      <c r="W10" s="211"/>
      <c r="X10" s="210">
        <f t="shared" ref="X10:X50" si="1">X9-1</f>
        <v>41</v>
      </c>
      <c r="Z10" s="209">
        <f t="shared" ref="Z10:Z50" si="2">Z9-1</f>
        <v>41</v>
      </c>
      <c r="AA10" s="211"/>
      <c r="AB10" s="211"/>
      <c r="AC10" s="210">
        <f>AC9-1</f>
        <v>41</v>
      </c>
    </row>
    <row r="11" spans="1:29" ht="18.5" customHeight="1" thickBot="1">
      <c r="A11" s="209">
        <f t="shared" ref="A11:A49" si="3">A10-1</f>
        <v>40</v>
      </c>
      <c r="B11" s="211"/>
      <c r="C11" s="211"/>
      <c r="D11" s="210">
        <f t="shared" ref="D11:D50" si="4">D10-1</f>
        <v>40</v>
      </c>
      <c r="F11" s="209">
        <f t="shared" ref="F11:F49" si="5">F10-1</f>
        <v>40</v>
      </c>
      <c r="G11" s="439" t="s">
        <v>587</v>
      </c>
      <c r="H11" s="440"/>
      <c r="I11" s="210">
        <f t="shared" ref="I11:I50" si="6">I10-1</f>
        <v>40</v>
      </c>
      <c r="K11" s="209">
        <f t="shared" ref="K11:K49" si="7">K10-1</f>
        <v>40</v>
      </c>
      <c r="L11" s="390" t="s">
        <v>531</v>
      </c>
      <c r="M11" s="391"/>
      <c r="N11" s="210">
        <f t="shared" ref="N11:N50" si="8">N10-1</f>
        <v>40</v>
      </c>
      <c r="P11" s="209">
        <f t="shared" ref="P11:P49" si="9">P10-1</f>
        <v>40</v>
      </c>
      <c r="Q11" s="211"/>
      <c r="R11" s="211"/>
      <c r="S11" s="210">
        <f t="shared" ref="S11:S50" si="10">S10-1</f>
        <v>40</v>
      </c>
      <c r="U11" s="209">
        <f t="shared" si="0"/>
        <v>40</v>
      </c>
      <c r="V11" s="390" t="s">
        <v>531</v>
      </c>
      <c r="W11" s="391"/>
      <c r="X11" s="210">
        <f t="shared" si="1"/>
        <v>40</v>
      </c>
      <c r="Z11" s="209">
        <f t="shared" si="2"/>
        <v>40</v>
      </c>
      <c r="AA11" s="390" t="s">
        <v>531</v>
      </c>
      <c r="AB11" s="391"/>
      <c r="AC11" s="210">
        <f t="shared" ref="AC11:AC50" si="11">AC10-1</f>
        <v>40</v>
      </c>
    </row>
    <row r="12" spans="1:29" ht="18.5" customHeight="1" thickBot="1">
      <c r="A12" s="209">
        <f t="shared" si="3"/>
        <v>39</v>
      </c>
      <c r="B12" s="211"/>
      <c r="C12" s="211"/>
      <c r="D12" s="210">
        <f t="shared" si="4"/>
        <v>39</v>
      </c>
      <c r="F12" s="209">
        <f t="shared" si="5"/>
        <v>39</v>
      </c>
      <c r="G12" s="439" t="s">
        <v>552</v>
      </c>
      <c r="H12" s="440"/>
      <c r="I12" s="210">
        <f t="shared" si="6"/>
        <v>39</v>
      </c>
      <c r="K12" s="209">
        <f t="shared" si="7"/>
        <v>39</v>
      </c>
      <c r="L12" s="367" t="s">
        <v>532</v>
      </c>
      <c r="M12" s="368"/>
      <c r="N12" s="210">
        <f t="shared" si="8"/>
        <v>39</v>
      </c>
      <c r="P12" s="209">
        <f t="shared" si="9"/>
        <v>39</v>
      </c>
      <c r="Q12" s="441" t="s">
        <v>533</v>
      </c>
      <c r="R12" s="442"/>
      <c r="S12" s="210">
        <f t="shared" si="10"/>
        <v>39</v>
      </c>
      <c r="U12" s="209">
        <f t="shared" si="0"/>
        <v>39</v>
      </c>
      <c r="V12" s="367" t="s">
        <v>551</v>
      </c>
      <c r="W12" s="368"/>
      <c r="X12" s="210">
        <f t="shared" si="1"/>
        <v>39</v>
      </c>
      <c r="Z12" s="209">
        <f t="shared" si="2"/>
        <v>39</v>
      </c>
      <c r="AA12" s="367" t="s">
        <v>551</v>
      </c>
      <c r="AB12" s="368"/>
      <c r="AC12" s="210">
        <f t="shared" si="11"/>
        <v>39</v>
      </c>
    </row>
    <row r="13" spans="1:29" ht="19.5" customHeight="1" thickBot="1">
      <c r="A13" s="209">
        <f t="shared" si="3"/>
        <v>38</v>
      </c>
      <c r="B13" s="386" t="s">
        <v>534</v>
      </c>
      <c r="C13" s="387"/>
      <c r="D13" s="210">
        <f t="shared" si="4"/>
        <v>38</v>
      </c>
      <c r="F13" s="209">
        <f t="shared" si="5"/>
        <v>38</v>
      </c>
      <c r="G13" s="211"/>
      <c r="H13" s="211"/>
      <c r="I13" s="210">
        <f t="shared" si="6"/>
        <v>38</v>
      </c>
      <c r="K13" s="209">
        <f t="shared" si="7"/>
        <v>38</v>
      </c>
      <c r="L13" s="441" t="s">
        <v>533</v>
      </c>
      <c r="M13" s="442"/>
      <c r="N13" s="210">
        <f t="shared" si="8"/>
        <v>38</v>
      </c>
      <c r="P13" s="209">
        <f t="shared" si="9"/>
        <v>38</v>
      </c>
      <c r="Q13" s="367" t="s">
        <v>532</v>
      </c>
      <c r="R13" s="368"/>
      <c r="S13" s="210">
        <f t="shared" si="10"/>
        <v>38</v>
      </c>
      <c r="U13" s="209">
        <f t="shared" si="0"/>
        <v>38</v>
      </c>
      <c r="V13" s="367" t="s">
        <v>588</v>
      </c>
      <c r="W13" s="368"/>
      <c r="X13" s="210">
        <f t="shared" si="1"/>
        <v>38</v>
      </c>
      <c r="Z13" s="209">
        <f t="shared" si="2"/>
        <v>38</v>
      </c>
      <c r="AA13" s="441" t="s">
        <v>533</v>
      </c>
      <c r="AB13" s="442"/>
      <c r="AC13" s="210">
        <f t="shared" si="11"/>
        <v>38</v>
      </c>
    </row>
    <row r="14" spans="1:29" ht="18.5" customHeight="1" thickBot="1">
      <c r="A14" s="209">
        <f t="shared" si="3"/>
        <v>37</v>
      </c>
      <c r="B14" s="441" t="s">
        <v>533</v>
      </c>
      <c r="C14" s="442"/>
      <c r="D14" s="210">
        <f t="shared" si="4"/>
        <v>37</v>
      </c>
      <c r="F14" s="209">
        <f t="shared" si="5"/>
        <v>37</v>
      </c>
      <c r="G14" s="211"/>
      <c r="H14" s="211"/>
      <c r="I14" s="210">
        <f t="shared" si="6"/>
        <v>37</v>
      </c>
      <c r="K14" s="209">
        <f t="shared" si="7"/>
        <v>37</v>
      </c>
      <c r="L14" s="367" t="s">
        <v>532</v>
      </c>
      <c r="M14" s="368"/>
      <c r="N14" s="210">
        <f t="shared" si="8"/>
        <v>37</v>
      </c>
      <c r="P14" s="209">
        <f t="shared" si="9"/>
        <v>37</v>
      </c>
      <c r="Q14" s="431" t="s">
        <v>537</v>
      </c>
      <c r="R14" s="432"/>
      <c r="S14" s="210">
        <f t="shared" si="10"/>
        <v>37</v>
      </c>
      <c r="U14" s="209">
        <f t="shared" si="0"/>
        <v>37</v>
      </c>
      <c r="V14" s="367" t="s">
        <v>552</v>
      </c>
      <c r="W14" s="368"/>
      <c r="X14" s="210">
        <f t="shared" si="1"/>
        <v>37</v>
      </c>
      <c r="Z14" s="209">
        <f t="shared" si="2"/>
        <v>37</v>
      </c>
      <c r="AA14" s="211"/>
      <c r="AB14" s="211"/>
      <c r="AC14" s="210">
        <f t="shared" si="11"/>
        <v>37</v>
      </c>
    </row>
    <row r="15" spans="1:29" ht="18.5" customHeight="1" thickBot="1">
      <c r="A15" s="209">
        <f t="shared" si="3"/>
        <v>36</v>
      </c>
      <c r="B15" s="367" t="s">
        <v>532</v>
      </c>
      <c r="C15" s="368"/>
      <c r="D15" s="210">
        <f t="shared" si="4"/>
        <v>36</v>
      </c>
      <c r="F15" s="209">
        <f t="shared" si="5"/>
        <v>36</v>
      </c>
      <c r="G15" s="211"/>
      <c r="H15" s="211"/>
      <c r="I15" s="210">
        <f t="shared" si="6"/>
        <v>36</v>
      </c>
      <c r="K15" s="209">
        <f t="shared" si="7"/>
        <v>36</v>
      </c>
      <c r="L15" s="443" t="s">
        <v>535</v>
      </c>
      <c r="M15" s="443" t="s">
        <v>535</v>
      </c>
      <c r="N15" s="210">
        <f t="shared" si="8"/>
        <v>36</v>
      </c>
      <c r="P15" s="209">
        <f t="shared" si="9"/>
        <v>36</v>
      </c>
      <c r="Q15" s="433"/>
      <c r="R15" s="434"/>
      <c r="S15" s="210">
        <f t="shared" si="10"/>
        <v>36</v>
      </c>
      <c r="U15" s="209">
        <f t="shared" si="0"/>
        <v>36</v>
      </c>
      <c r="V15" s="367" t="s">
        <v>552</v>
      </c>
      <c r="W15" s="368"/>
      <c r="X15" s="210">
        <f t="shared" si="1"/>
        <v>36</v>
      </c>
      <c r="Z15" s="209">
        <f t="shared" si="2"/>
        <v>36</v>
      </c>
      <c r="AA15" s="211"/>
      <c r="AB15" s="211"/>
      <c r="AC15" s="210">
        <f t="shared" si="11"/>
        <v>36</v>
      </c>
    </row>
    <row r="16" spans="1:29" ht="19.5" customHeight="1" thickBot="1">
      <c r="A16" s="209">
        <f t="shared" si="3"/>
        <v>35</v>
      </c>
      <c r="B16" s="431" t="s">
        <v>536</v>
      </c>
      <c r="C16" s="432"/>
      <c r="D16" s="210">
        <f t="shared" si="4"/>
        <v>35</v>
      </c>
      <c r="F16" s="209">
        <f t="shared" si="5"/>
        <v>35</v>
      </c>
      <c r="G16" s="211"/>
      <c r="H16" s="211"/>
      <c r="I16" s="210">
        <f t="shared" si="6"/>
        <v>35</v>
      </c>
      <c r="K16" s="209">
        <f t="shared" si="7"/>
        <v>35</v>
      </c>
      <c r="L16" s="444"/>
      <c r="M16" s="444"/>
      <c r="N16" s="210">
        <f t="shared" si="8"/>
        <v>35</v>
      </c>
      <c r="P16" s="209">
        <f t="shared" si="9"/>
        <v>35</v>
      </c>
      <c r="Q16" s="367" t="s">
        <v>532</v>
      </c>
      <c r="R16" s="368"/>
      <c r="S16" s="210">
        <f t="shared" si="10"/>
        <v>35</v>
      </c>
      <c r="U16" s="209">
        <f t="shared" si="0"/>
        <v>35</v>
      </c>
      <c r="V16" s="367" t="s">
        <v>583</v>
      </c>
      <c r="W16" s="368"/>
      <c r="X16" s="210">
        <f t="shared" si="1"/>
        <v>35</v>
      </c>
      <c r="Z16" s="209">
        <f t="shared" si="2"/>
        <v>35</v>
      </c>
      <c r="AA16" s="211"/>
      <c r="AB16" s="211"/>
      <c r="AC16" s="210">
        <f t="shared" si="11"/>
        <v>35</v>
      </c>
    </row>
    <row r="17" spans="1:33" ht="18.5" customHeight="1" thickBot="1">
      <c r="A17" s="209">
        <f t="shared" si="3"/>
        <v>34</v>
      </c>
      <c r="B17" s="433"/>
      <c r="C17" s="434"/>
      <c r="D17" s="210">
        <f t="shared" si="4"/>
        <v>34</v>
      </c>
      <c r="F17" s="209">
        <f t="shared" si="5"/>
        <v>34</v>
      </c>
      <c r="G17" s="211"/>
      <c r="H17" s="211"/>
      <c r="I17" s="210">
        <f t="shared" si="6"/>
        <v>34</v>
      </c>
      <c r="K17" s="209">
        <f t="shared" si="7"/>
        <v>34</v>
      </c>
      <c r="L17" s="461" t="s">
        <v>532</v>
      </c>
      <c r="M17" s="462"/>
      <c r="N17" s="210">
        <f t="shared" si="8"/>
        <v>34</v>
      </c>
      <c r="P17" s="209">
        <f t="shared" si="9"/>
        <v>34</v>
      </c>
      <c r="Q17" s="469" t="s">
        <v>542</v>
      </c>
      <c r="R17" s="470"/>
      <c r="S17" s="210">
        <f t="shared" si="10"/>
        <v>34</v>
      </c>
      <c r="U17" s="209">
        <f t="shared" si="0"/>
        <v>34</v>
      </c>
      <c r="V17" s="367" t="s">
        <v>584</v>
      </c>
      <c r="W17" s="368"/>
      <c r="X17" s="210">
        <f t="shared" si="1"/>
        <v>34</v>
      </c>
      <c r="Z17" s="209">
        <f t="shared" si="2"/>
        <v>34</v>
      </c>
      <c r="AA17" s="211"/>
      <c r="AB17" s="211"/>
      <c r="AC17" s="210">
        <f t="shared" si="11"/>
        <v>34</v>
      </c>
    </row>
    <row r="18" spans="1:33" ht="18.75" customHeight="1" thickBot="1">
      <c r="A18" s="209">
        <f t="shared" si="3"/>
        <v>33</v>
      </c>
      <c r="B18" s="367" t="s">
        <v>532</v>
      </c>
      <c r="C18" s="368"/>
      <c r="D18" s="210">
        <f t="shared" si="4"/>
        <v>33</v>
      </c>
      <c r="F18" s="209">
        <f t="shared" si="5"/>
        <v>33</v>
      </c>
      <c r="G18" s="211"/>
      <c r="H18" s="211"/>
      <c r="I18" s="210">
        <f t="shared" si="6"/>
        <v>33</v>
      </c>
      <c r="K18" s="209">
        <f t="shared" si="7"/>
        <v>33</v>
      </c>
      <c r="L18" s="443" t="s">
        <v>535</v>
      </c>
      <c r="M18" s="443" t="s">
        <v>535</v>
      </c>
      <c r="N18" s="210">
        <f t="shared" si="8"/>
        <v>33</v>
      </c>
      <c r="P18" s="209">
        <f t="shared" si="9"/>
        <v>33</v>
      </c>
      <c r="Q18" s="390" t="s">
        <v>531</v>
      </c>
      <c r="R18" s="391"/>
      <c r="S18" s="210">
        <f t="shared" si="10"/>
        <v>33</v>
      </c>
      <c r="U18" s="209">
        <f t="shared" si="0"/>
        <v>33</v>
      </c>
      <c r="V18" s="367" t="s">
        <v>584</v>
      </c>
      <c r="W18" s="368"/>
      <c r="X18" s="210">
        <f t="shared" si="1"/>
        <v>33</v>
      </c>
      <c r="Z18" s="209">
        <f t="shared" si="2"/>
        <v>33</v>
      </c>
      <c r="AA18" s="386" t="s">
        <v>595</v>
      </c>
      <c r="AB18" s="387"/>
      <c r="AC18" s="210">
        <f t="shared" si="11"/>
        <v>33</v>
      </c>
    </row>
    <row r="19" spans="1:33" ht="18.75" customHeight="1" thickBot="1">
      <c r="A19" s="209">
        <f t="shared" si="3"/>
        <v>32</v>
      </c>
      <c r="B19" s="455" t="s">
        <v>538</v>
      </c>
      <c r="C19" s="456"/>
      <c r="D19" s="210">
        <f t="shared" si="4"/>
        <v>32</v>
      </c>
      <c r="F19" s="209">
        <f t="shared" si="5"/>
        <v>32</v>
      </c>
      <c r="G19" s="211"/>
      <c r="H19" s="211"/>
      <c r="I19" s="210">
        <f t="shared" si="6"/>
        <v>32</v>
      </c>
      <c r="K19" s="209">
        <f t="shared" si="7"/>
        <v>32</v>
      </c>
      <c r="L19" s="444"/>
      <c r="M19" s="444"/>
      <c r="N19" s="210">
        <f t="shared" si="8"/>
        <v>32</v>
      </c>
      <c r="P19" s="209">
        <f t="shared" si="9"/>
        <v>32</v>
      </c>
      <c r="Q19" s="211"/>
      <c r="R19" s="211"/>
      <c r="S19" s="210">
        <f t="shared" si="10"/>
        <v>32</v>
      </c>
      <c r="U19" s="209">
        <f t="shared" si="0"/>
        <v>32</v>
      </c>
      <c r="V19" s="386" t="s">
        <v>534</v>
      </c>
      <c r="W19" s="387"/>
      <c r="X19" s="210">
        <f t="shared" si="1"/>
        <v>32</v>
      </c>
      <c r="Z19" s="209">
        <f t="shared" si="2"/>
        <v>32</v>
      </c>
      <c r="AA19" s="388"/>
      <c r="AB19" s="389"/>
      <c r="AC19" s="210">
        <f t="shared" si="11"/>
        <v>32</v>
      </c>
      <c r="AE19" t="s">
        <v>556</v>
      </c>
    </row>
    <row r="20" spans="1:33" ht="19.5" customHeight="1" thickBot="1">
      <c r="A20" s="209">
        <f t="shared" si="3"/>
        <v>31</v>
      </c>
      <c r="B20" s="457"/>
      <c r="C20" s="458"/>
      <c r="D20" s="210">
        <f t="shared" si="4"/>
        <v>31</v>
      </c>
      <c r="F20" s="209">
        <f t="shared" si="5"/>
        <v>31</v>
      </c>
      <c r="G20" s="211"/>
      <c r="H20" s="211"/>
      <c r="I20" s="210">
        <f t="shared" si="6"/>
        <v>31</v>
      </c>
      <c r="K20" s="209">
        <f t="shared" si="7"/>
        <v>31</v>
      </c>
      <c r="L20" s="461" t="s">
        <v>532</v>
      </c>
      <c r="M20" s="462"/>
      <c r="N20" s="210">
        <f t="shared" si="8"/>
        <v>31</v>
      </c>
      <c r="P20" s="209">
        <f t="shared" si="9"/>
        <v>31</v>
      </c>
      <c r="Q20" s="211"/>
      <c r="R20" s="211"/>
      <c r="S20" s="210">
        <f t="shared" si="10"/>
        <v>31</v>
      </c>
      <c r="U20" s="209">
        <f t="shared" si="0"/>
        <v>31</v>
      </c>
      <c r="V20" s="435" t="s">
        <v>582</v>
      </c>
      <c r="W20" s="436"/>
      <c r="X20" s="210">
        <f t="shared" si="1"/>
        <v>31</v>
      </c>
      <c r="Z20" s="209">
        <f t="shared" si="2"/>
        <v>31</v>
      </c>
      <c r="AA20" s="453" t="s">
        <v>593</v>
      </c>
      <c r="AB20" s="454"/>
      <c r="AC20" s="210">
        <f t="shared" si="11"/>
        <v>31</v>
      </c>
    </row>
    <row r="21" spans="1:33" ht="18.75" customHeight="1" thickBot="1">
      <c r="A21" s="209">
        <f t="shared" si="3"/>
        <v>30</v>
      </c>
      <c r="B21" s="459"/>
      <c r="C21" s="460"/>
      <c r="D21" s="210">
        <f t="shared" si="4"/>
        <v>30</v>
      </c>
      <c r="F21" s="209">
        <f t="shared" si="5"/>
        <v>30</v>
      </c>
      <c r="G21" s="211"/>
      <c r="H21" s="211"/>
      <c r="I21" s="210">
        <f t="shared" si="6"/>
        <v>30</v>
      </c>
      <c r="K21" s="209">
        <f t="shared" si="7"/>
        <v>30</v>
      </c>
      <c r="L21" s="445" t="s">
        <v>557</v>
      </c>
      <c r="M21" s="445"/>
      <c r="N21" s="210">
        <f t="shared" si="8"/>
        <v>30</v>
      </c>
      <c r="P21" s="209">
        <f t="shared" si="9"/>
        <v>30</v>
      </c>
      <c r="Q21" s="211"/>
      <c r="R21" s="211"/>
      <c r="S21" s="210">
        <f t="shared" si="10"/>
        <v>30</v>
      </c>
      <c r="U21" s="209">
        <f t="shared" si="0"/>
        <v>30</v>
      </c>
      <c r="V21" s="419" t="s">
        <v>554</v>
      </c>
      <c r="W21" s="420"/>
      <c r="X21" s="210">
        <f t="shared" si="1"/>
        <v>30</v>
      </c>
      <c r="Z21" s="209">
        <f t="shared" si="2"/>
        <v>30</v>
      </c>
      <c r="AA21" s="463" t="s">
        <v>580</v>
      </c>
      <c r="AB21" s="464"/>
      <c r="AC21" s="210">
        <f t="shared" si="11"/>
        <v>30</v>
      </c>
      <c r="AF21" t="s">
        <v>558</v>
      </c>
    </row>
    <row r="22" spans="1:33" ht="18.75" customHeight="1" thickBot="1">
      <c r="A22" s="209">
        <f t="shared" si="3"/>
        <v>29</v>
      </c>
      <c r="B22" s="455" t="s">
        <v>538</v>
      </c>
      <c r="C22" s="456"/>
      <c r="D22" s="210">
        <f t="shared" si="4"/>
        <v>29</v>
      </c>
      <c r="F22" s="209">
        <f t="shared" si="5"/>
        <v>29</v>
      </c>
      <c r="G22" s="211"/>
      <c r="H22" s="211"/>
      <c r="I22" s="210">
        <f t="shared" si="6"/>
        <v>29</v>
      </c>
      <c r="K22" s="209">
        <f t="shared" si="7"/>
        <v>29</v>
      </c>
      <c r="L22" s="446"/>
      <c r="M22" s="446"/>
      <c r="N22" s="210">
        <f t="shared" si="8"/>
        <v>29</v>
      </c>
      <c r="P22" s="209">
        <f t="shared" si="9"/>
        <v>29</v>
      </c>
      <c r="Q22" s="211"/>
      <c r="R22" s="211"/>
      <c r="S22" s="210">
        <f t="shared" si="10"/>
        <v>29</v>
      </c>
      <c r="U22" s="209">
        <f t="shared" si="0"/>
        <v>29</v>
      </c>
      <c r="V22" s="376" t="s">
        <v>532</v>
      </c>
      <c r="W22" s="377"/>
      <c r="X22" s="210">
        <f t="shared" si="1"/>
        <v>29</v>
      </c>
      <c r="Z22" s="209">
        <f t="shared" si="2"/>
        <v>29</v>
      </c>
      <c r="AA22" s="465"/>
      <c r="AB22" s="466"/>
      <c r="AC22" s="210">
        <f t="shared" si="11"/>
        <v>29</v>
      </c>
      <c r="AF22" s="453" t="s">
        <v>592</v>
      </c>
      <c r="AG22" s="454"/>
    </row>
    <row r="23" spans="1:33" ht="19.5" customHeight="1">
      <c r="A23" s="209">
        <f t="shared" si="3"/>
        <v>28</v>
      </c>
      <c r="B23" s="457"/>
      <c r="C23" s="458"/>
      <c r="D23" s="210">
        <f t="shared" si="4"/>
        <v>28</v>
      </c>
      <c r="F23" s="209">
        <f t="shared" si="5"/>
        <v>28</v>
      </c>
      <c r="G23" s="211"/>
      <c r="H23" s="211"/>
      <c r="I23" s="210">
        <f t="shared" si="6"/>
        <v>28</v>
      </c>
      <c r="K23" s="209">
        <f t="shared" si="7"/>
        <v>28</v>
      </c>
      <c r="L23" s="446"/>
      <c r="M23" s="446"/>
      <c r="N23" s="210">
        <f t="shared" si="8"/>
        <v>28</v>
      </c>
      <c r="P23" s="209">
        <f t="shared" si="9"/>
        <v>28</v>
      </c>
      <c r="Q23" s="211"/>
      <c r="R23" s="211"/>
      <c r="S23" s="210">
        <f t="shared" si="10"/>
        <v>28</v>
      </c>
      <c r="U23" s="209">
        <f t="shared" si="0"/>
        <v>28</v>
      </c>
      <c r="V23" s="431" t="s">
        <v>537</v>
      </c>
      <c r="W23" s="432"/>
      <c r="X23" s="210">
        <f t="shared" si="1"/>
        <v>28</v>
      </c>
      <c r="Z23" s="209">
        <f t="shared" si="2"/>
        <v>28</v>
      </c>
      <c r="AA23" s="465"/>
      <c r="AB23" s="466"/>
      <c r="AC23" s="210">
        <f t="shared" si="11"/>
        <v>28</v>
      </c>
    </row>
    <row r="24" spans="1:33" ht="19.5" customHeight="1" thickBot="1">
      <c r="A24" s="209">
        <f t="shared" si="3"/>
        <v>27</v>
      </c>
      <c r="B24" s="459"/>
      <c r="C24" s="460"/>
      <c r="D24" s="210">
        <f t="shared" si="4"/>
        <v>27</v>
      </c>
      <c r="F24" s="209">
        <f t="shared" si="5"/>
        <v>27</v>
      </c>
      <c r="G24" s="211"/>
      <c r="H24" s="211"/>
      <c r="I24" s="210">
        <f t="shared" si="6"/>
        <v>27</v>
      </c>
      <c r="K24" s="209">
        <f t="shared" si="7"/>
        <v>27</v>
      </c>
      <c r="L24" s="447"/>
      <c r="M24" s="447"/>
      <c r="N24" s="210">
        <f t="shared" si="8"/>
        <v>27</v>
      </c>
      <c r="P24" s="209">
        <f t="shared" si="9"/>
        <v>27</v>
      </c>
      <c r="Q24" s="211"/>
      <c r="R24" s="211"/>
      <c r="S24" s="210">
        <f t="shared" si="10"/>
        <v>27</v>
      </c>
      <c r="U24" s="209">
        <f t="shared" si="0"/>
        <v>27</v>
      </c>
      <c r="V24" s="433"/>
      <c r="W24" s="434"/>
      <c r="X24" s="210">
        <f t="shared" si="1"/>
        <v>27</v>
      </c>
      <c r="Z24" s="209">
        <f t="shared" si="2"/>
        <v>27</v>
      </c>
      <c r="AA24" s="465"/>
      <c r="AB24" s="466"/>
      <c r="AC24" s="210">
        <f t="shared" si="11"/>
        <v>27</v>
      </c>
    </row>
    <row r="25" spans="1:33" ht="19.5" customHeight="1" thickBot="1">
      <c r="A25" s="209">
        <f t="shared" si="3"/>
        <v>26</v>
      </c>
      <c r="B25" s="448" t="s">
        <v>540</v>
      </c>
      <c r="C25" s="449"/>
      <c r="D25" s="210">
        <f t="shared" si="4"/>
        <v>26</v>
      </c>
      <c r="F25" s="209">
        <f t="shared" si="5"/>
        <v>26</v>
      </c>
      <c r="G25" s="211"/>
      <c r="H25" s="211"/>
      <c r="I25" s="210">
        <f t="shared" si="6"/>
        <v>26</v>
      </c>
      <c r="K25" s="209">
        <f t="shared" si="7"/>
        <v>26</v>
      </c>
      <c r="L25" s="376" t="s">
        <v>532</v>
      </c>
      <c r="M25" s="377"/>
      <c r="N25" s="210">
        <f t="shared" si="8"/>
        <v>26</v>
      </c>
      <c r="P25" s="209">
        <f t="shared" si="9"/>
        <v>26</v>
      </c>
      <c r="Q25" s="443" t="s">
        <v>535</v>
      </c>
      <c r="R25" s="443" t="s">
        <v>535</v>
      </c>
      <c r="S25" s="210">
        <f t="shared" si="10"/>
        <v>26</v>
      </c>
      <c r="U25" s="209">
        <f t="shared" si="0"/>
        <v>26</v>
      </c>
      <c r="V25" s="376" t="s">
        <v>532</v>
      </c>
      <c r="W25" s="377"/>
      <c r="X25" s="210">
        <f t="shared" si="1"/>
        <v>26</v>
      </c>
      <c r="Z25" s="209">
        <f t="shared" si="2"/>
        <v>26</v>
      </c>
      <c r="AA25" s="465"/>
      <c r="AB25" s="466"/>
      <c r="AC25" s="210">
        <f t="shared" si="11"/>
        <v>26</v>
      </c>
    </row>
    <row r="26" spans="1:33" ht="18.75" customHeight="1" thickBot="1">
      <c r="A26" s="209">
        <f t="shared" si="3"/>
        <v>25</v>
      </c>
      <c r="B26" s="390" t="s">
        <v>531</v>
      </c>
      <c r="C26" s="391"/>
      <c r="D26" s="210">
        <f t="shared" si="4"/>
        <v>25</v>
      </c>
      <c r="F26" s="209">
        <f t="shared" si="5"/>
        <v>25</v>
      </c>
      <c r="G26" s="211"/>
      <c r="H26" s="211"/>
      <c r="I26" s="210">
        <f t="shared" si="6"/>
        <v>25</v>
      </c>
      <c r="K26" s="209">
        <f t="shared" si="7"/>
        <v>25</v>
      </c>
      <c r="L26" s="404" t="s">
        <v>545</v>
      </c>
      <c r="M26" s="405"/>
      <c r="N26" s="210">
        <f t="shared" si="8"/>
        <v>25</v>
      </c>
      <c r="P26" s="209">
        <f t="shared" si="9"/>
        <v>25</v>
      </c>
      <c r="Q26" s="444"/>
      <c r="R26" s="444"/>
      <c r="S26" s="210">
        <f t="shared" si="10"/>
        <v>25</v>
      </c>
      <c r="U26" s="209">
        <f t="shared" si="0"/>
        <v>25</v>
      </c>
      <c r="V26" s="400" t="s">
        <v>544</v>
      </c>
      <c r="W26" s="401"/>
      <c r="X26" s="210">
        <f t="shared" si="1"/>
        <v>25</v>
      </c>
      <c r="Z26" s="209">
        <f t="shared" si="2"/>
        <v>25</v>
      </c>
      <c r="AA26" s="467"/>
      <c r="AB26" s="468"/>
      <c r="AC26" s="210">
        <f t="shared" si="11"/>
        <v>25</v>
      </c>
    </row>
    <row r="27" spans="1:33" ht="19.5" customHeight="1" thickBot="1">
      <c r="A27" s="209">
        <f t="shared" si="3"/>
        <v>24</v>
      </c>
      <c r="B27" s="431" t="s">
        <v>541</v>
      </c>
      <c r="C27" s="432"/>
      <c r="D27" s="210">
        <f t="shared" si="4"/>
        <v>24</v>
      </c>
      <c r="F27" s="209">
        <f t="shared" si="5"/>
        <v>24</v>
      </c>
      <c r="G27" s="211"/>
      <c r="H27" s="211"/>
      <c r="I27" s="210">
        <f t="shared" si="6"/>
        <v>24</v>
      </c>
      <c r="K27" s="209">
        <f t="shared" si="7"/>
        <v>24</v>
      </c>
      <c r="L27" s="406"/>
      <c r="M27" s="407"/>
      <c r="N27" s="210">
        <f t="shared" si="8"/>
        <v>24</v>
      </c>
      <c r="P27" s="209">
        <f t="shared" si="9"/>
        <v>24</v>
      </c>
      <c r="Q27" s="376" t="s">
        <v>532</v>
      </c>
      <c r="R27" s="377"/>
      <c r="S27" s="210">
        <f t="shared" si="10"/>
        <v>24</v>
      </c>
      <c r="U27" s="209">
        <f t="shared" si="0"/>
        <v>24</v>
      </c>
      <c r="V27" s="400" t="s">
        <v>546</v>
      </c>
      <c r="W27" s="401"/>
      <c r="X27" s="210">
        <f t="shared" si="1"/>
        <v>24</v>
      </c>
      <c r="Z27" s="209">
        <f t="shared" si="2"/>
        <v>24</v>
      </c>
      <c r="AA27" s="367" t="s">
        <v>579</v>
      </c>
      <c r="AB27" s="369"/>
      <c r="AC27" s="210">
        <f t="shared" si="11"/>
        <v>24</v>
      </c>
    </row>
    <row r="28" spans="1:33" ht="19.5" customHeight="1" thickBot="1">
      <c r="A28" s="209">
        <f>A27-1</f>
        <v>23</v>
      </c>
      <c r="B28" s="437"/>
      <c r="C28" s="438"/>
      <c r="D28" s="210">
        <f>D27-1</f>
        <v>23</v>
      </c>
      <c r="F28" s="209">
        <f>F27-1</f>
        <v>23</v>
      </c>
      <c r="G28" s="211"/>
      <c r="H28" s="211"/>
      <c r="I28" s="210">
        <f>I27-1</f>
        <v>23</v>
      </c>
      <c r="K28" s="209">
        <f>K27-1</f>
        <v>23</v>
      </c>
      <c r="L28" s="408"/>
      <c r="M28" s="409"/>
      <c r="N28" s="210">
        <f>N27-1</f>
        <v>23</v>
      </c>
      <c r="P28" s="209">
        <f>P27-1</f>
        <v>23</v>
      </c>
      <c r="Q28" s="425" t="s">
        <v>539</v>
      </c>
      <c r="R28" s="426"/>
      <c r="S28" s="210">
        <f>S27-1</f>
        <v>23</v>
      </c>
      <c r="U28" s="209">
        <f>U27-1</f>
        <v>23</v>
      </c>
      <c r="V28" s="376" t="s">
        <v>532</v>
      </c>
      <c r="W28" s="401"/>
      <c r="X28" s="210">
        <f>X27-1</f>
        <v>23</v>
      </c>
      <c r="Z28" s="209">
        <f>Z27-1</f>
        <v>23</v>
      </c>
      <c r="AA28" s="367" t="s">
        <v>532</v>
      </c>
      <c r="AB28" s="369"/>
      <c r="AC28" s="210">
        <f>AC27-1</f>
        <v>23</v>
      </c>
      <c r="AF28" t="s">
        <v>555</v>
      </c>
    </row>
    <row r="29" spans="1:33" ht="19.5" customHeight="1" thickBot="1">
      <c r="A29" s="209">
        <f t="shared" si="3"/>
        <v>22</v>
      </c>
      <c r="B29" s="376" t="s">
        <v>532</v>
      </c>
      <c r="C29" s="377"/>
      <c r="D29" s="210">
        <f t="shared" si="4"/>
        <v>22</v>
      </c>
      <c r="F29" s="209">
        <f t="shared" si="5"/>
        <v>22</v>
      </c>
      <c r="G29" s="211"/>
      <c r="H29" s="211"/>
      <c r="I29" s="210">
        <f t="shared" si="6"/>
        <v>22</v>
      </c>
      <c r="K29" s="209">
        <f t="shared" si="7"/>
        <v>22</v>
      </c>
      <c r="L29" s="376" t="s">
        <v>532</v>
      </c>
      <c r="M29" s="377"/>
      <c r="N29" s="210">
        <f t="shared" si="8"/>
        <v>22</v>
      </c>
      <c r="P29" s="209">
        <f t="shared" si="9"/>
        <v>22</v>
      </c>
      <c r="Q29" s="427"/>
      <c r="R29" s="428"/>
      <c r="S29" s="210">
        <f t="shared" si="10"/>
        <v>22</v>
      </c>
      <c r="U29" s="209">
        <f t="shared" si="0"/>
        <v>22</v>
      </c>
      <c r="V29" s="400" t="s">
        <v>547</v>
      </c>
      <c r="W29" s="401"/>
      <c r="X29" s="210">
        <f t="shared" si="1"/>
        <v>22</v>
      </c>
      <c r="Z29" s="209">
        <f t="shared" si="2"/>
        <v>22</v>
      </c>
      <c r="AA29" s="413" t="s">
        <v>543</v>
      </c>
      <c r="AB29" s="414"/>
      <c r="AC29" s="210">
        <f t="shared" si="11"/>
        <v>22</v>
      </c>
      <c r="AF29" s="453" t="s">
        <v>592</v>
      </c>
      <c r="AG29" s="454"/>
    </row>
    <row r="30" spans="1:33" ht="19.5" customHeight="1" thickBot="1">
      <c r="A30" s="209">
        <f t="shared" si="3"/>
        <v>21</v>
      </c>
      <c r="B30" s="378" t="s">
        <v>543</v>
      </c>
      <c r="C30" s="379"/>
      <c r="D30" s="210">
        <f t="shared" si="4"/>
        <v>21</v>
      </c>
      <c r="F30" s="209">
        <f t="shared" si="5"/>
        <v>21</v>
      </c>
      <c r="G30" s="211"/>
      <c r="H30" s="211"/>
      <c r="I30" s="210">
        <f t="shared" si="6"/>
        <v>21</v>
      </c>
      <c r="K30" s="209">
        <f t="shared" si="7"/>
        <v>21</v>
      </c>
      <c r="L30" s="404" t="s">
        <v>545</v>
      </c>
      <c r="M30" s="405"/>
      <c r="N30" s="210">
        <f t="shared" si="8"/>
        <v>21</v>
      </c>
      <c r="P30" s="209">
        <f t="shared" si="9"/>
        <v>21</v>
      </c>
      <c r="Q30" s="427"/>
      <c r="R30" s="428"/>
      <c r="S30" s="210">
        <f t="shared" si="10"/>
        <v>21</v>
      </c>
      <c r="U30" s="209">
        <f t="shared" si="0"/>
        <v>21</v>
      </c>
      <c r="V30" s="400" t="s">
        <v>547</v>
      </c>
      <c r="W30" s="401"/>
      <c r="X30" s="210">
        <f t="shared" si="1"/>
        <v>21</v>
      </c>
      <c r="Z30" s="209">
        <f t="shared" si="2"/>
        <v>21</v>
      </c>
      <c r="AA30" s="367" t="s">
        <v>532</v>
      </c>
      <c r="AB30" s="369"/>
      <c r="AC30" s="210">
        <f t="shared" si="11"/>
        <v>21</v>
      </c>
    </row>
    <row r="31" spans="1:33" ht="18.75" customHeight="1" thickBot="1">
      <c r="A31" s="209">
        <f t="shared" si="3"/>
        <v>20</v>
      </c>
      <c r="B31" s="376" t="s">
        <v>532</v>
      </c>
      <c r="C31" s="377"/>
      <c r="D31" s="210">
        <f t="shared" si="4"/>
        <v>20</v>
      </c>
      <c r="F31" s="209">
        <f t="shared" si="5"/>
        <v>20</v>
      </c>
      <c r="G31" s="211"/>
      <c r="H31" s="211"/>
      <c r="I31" s="210">
        <f t="shared" si="6"/>
        <v>20</v>
      </c>
      <c r="K31" s="209">
        <f t="shared" si="7"/>
        <v>20</v>
      </c>
      <c r="L31" s="406"/>
      <c r="M31" s="407"/>
      <c r="N31" s="210">
        <f t="shared" si="8"/>
        <v>20</v>
      </c>
      <c r="P31" s="209">
        <f t="shared" si="9"/>
        <v>20</v>
      </c>
      <c r="Q31" s="429"/>
      <c r="R31" s="430"/>
      <c r="S31" s="210">
        <f t="shared" si="10"/>
        <v>20</v>
      </c>
      <c r="U31" s="209">
        <f t="shared" si="0"/>
        <v>20</v>
      </c>
      <c r="V31" s="211"/>
      <c r="W31" s="211"/>
      <c r="X31" s="210">
        <f t="shared" si="1"/>
        <v>20</v>
      </c>
      <c r="Z31" s="209">
        <f t="shared" si="2"/>
        <v>20</v>
      </c>
      <c r="AA31" s="380" t="s">
        <v>578</v>
      </c>
      <c r="AB31" s="381"/>
      <c r="AC31" s="210">
        <f t="shared" si="11"/>
        <v>20</v>
      </c>
    </row>
    <row r="32" spans="1:33" ht="18.75" customHeight="1" thickBot="1">
      <c r="A32" s="209">
        <f t="shared" si="3"/>
        <v>19</v>
      </c>
      <c r="B32" s="370" t="s">
        <v>569</v>
      </c>
      <c r="C32" s="371"/>
      <c r="D32" s="210">
        <f t="shared" si="4"/>
        <v>19</v>
      </c>
      <c r="F32" s="209">
        <f t="shared" si="5"/>
        <v>19</v>
      </c>
      <c r="G32" s="211"/>
      <c r="H32" s="211"/>
      <c r="I32" s="210">
        <f t="shared" si="6"/>
        <v>19</v>
      </c>
      <c r="K32" s="209">
        <f t="shared" si="7"/>
        <v>19</v>
      </c>
      <c r="L32" s="408"/>
      <c r="M32" s="409"/>
      <c r="N32" s="210">
        <f t="shared" si="8"/>
        <v>19</v>
      </c>
      <c r="P32" s="209">
        <f t="shared" si="9"/>
        <v>19</v>
      </c>
      <c r="Q32" s="376" t="s">
        <v>532</v>
      </c>
      <c r="R32" s="377"/>
      <c r="S32" s="210">
        <f t="shared" si="10"/>
        <v>19</v>
      </c>
      <c r="U32" s="209">
        <f t="shared" si="0"/>
        <v>19</v>
      </c>
      <c r="V32" s="211"/>
      <c r="W32" s="211"/>
      <c r="X32" s="210">
        <f t="shared" si="1"/>
        <v>19</v>
      </c>
      <c r="Z32" s="209">
        <f t="shared" si="2"/>
        <v>19</v>
      </c>
      <c r="AA32" s="382"/>
      <c r="AB32" s="383"/>
      <c r="AC32" s="210">
        <f t="shared" si="11"/>
        <v>19</v>
      </c>
    </row>
    <row r="33" spans="1:33" ht="19.5" customHeight="1" thickBot="1">
      <c r="A33" s="209">
        <f t="shared" si="3"/>
        <v>18</v>
      </c>
      <c r="B33" s="372"/>
      <c r="C33" s="373"/>
      <c r="D33" s="210">
        <f t="shared" si="4"/>
        <v>18</v>
      </c>
      <c r="F33" s="209">
        <f t="shared" si="5"/>
        <v>18</v>
      </c>
      <c r="G33" s="211"/>
      <c r="H33" s="211"/>
      <c r="I33" s="210">
        <f t="shared" si="6"/>
        <v>18</v>
      </c>
      <c r="K33" s="209">
        <f t="shared" si="7"/>
        <v>18</v>
      </c>
      <c r="L33" s="376" t="s">
        <v>532</v>
      </c>
      <c r="M33" s="377"/>
      <c r="N33" s="210">
        <f t="shared" si="8"/>
        <v>18</v>
      </c>
      <c r="P33" s="209">
        <f t="shared" si="9"/>
        <v>18</v>
      </c>
      <c r="Q33" s="378" t="s">
        <v>543</v>
      </c>
      <c r="R33" s="379"/>
      <c r="S33" s="210">
        <f t="shared" si="10"/>
        <v>18</v>
      </c>
      <c r="U33" s="209">
        <f t="shared" si="0"/>
        <v>18</v>
      </c>
      <c r="V33" s="211"/>
      <c r="W33" s="211"/>
      <c r="X33" s="210">
        <f t="shared" si="1"/>
        <v>18</v>
      </c>
      <c r="Z33" s="209">
        <f t="shared" si="2"/>
        <v>18</v>
      </c>
      <c r="AA33" s="384"/>
      <c r="AB33" s="385"/>
      <c r="AC33" s="210">
        <f t="shared" si="11"/>
        <v>18</v>
      </c>
    </row>
    <row r="34" spans="1:33" ht="19.5" customHeight="1" thickBot="1">
      <c r="A34" s="209">
        <f t="shared" si="3"/>
        <v>17</v>
      </c>
      <c r="B34" s="402"/>
      <c r="C34" s="403"/>
      <c r="D34" s="210">
        <f t="shared" si="4"/>
        <v>17</v>
      </c>
      <c r="F34" s="209">
        <f t="shared" si="5"/>
        <v>17</v>
      </c>
      <c r="G34" s="211"/>
      <c r="H34" s="211"/>
      <c r="I34" s="210">
        <f t="shared" si="6"/>
        <v>17</v>
      </c>
      <c r="K34" s="209">
        <f t="shared" si="7"/>
        <v>17</v>
      </c>
      <c r="L34" s="404" t="s">
        <v>545</v>
      </c>
      <c r="M34" s="405"/>
      <c r="N34" s="210">
        <f t="shared" si="8"/>
        <v>17</v>
      </c>
      <c r="P34" s="209">
        <f t="shared" si="9"/>
        <v>17</v>
      </c>
      <c r="Q34" s="376" t="s">
        <v>532</v>
      </c>
      <c r="R34" s="377"/>
      <c r="S34" s="210">
        <f t="shared" si="10"/>
        <v>17</v>
      </c>
      <c r="U34" s="209">
        <f t="shared" si="0"/>
        <v>17</v>
      </c>
      <c r="V34" s="211"/>
      <c r="W34" s="211"/>
      <c r="X34" s="210">
        <f t="shared" si="1"/>
        <v>17</v>
      </c>
      <c r="Z34" s="209">
        <f t="shared" si="2"/>
        <v>17</v>
      </c>
      <c r="AA34" s="367" t="s">
        <v>532</v>
      </c>
      <c r="AB34" s="369"/>
      <c r="AC34" s="210">
        <f t="shared" si="11"/>
        <v>17</v>
      </c>
    </row>
    <row r="35" spans="1:33" ht="18.75" customHeight="1" thickBot="1">
      <c r="A35" s="209">
        <f t="shared" si="3"/>
        <v>16</v>
      </c>
      <c r="B35" s="398" t="s">
        <v>532</v>
      </c>
      <c r="C35" s="399"/>
      <c r="D35" s="210">
        <f t="shared" si="4"/>
        <v>16</v>
      </c>
      <c r="F35" s="209">
        <f t="shared" si="5"/>
        <v>16</v>
      </c>
      <c r="G35" s="211"/>
      <c r="H35" s="211"/>
      <c r="I35" s="210">
        <f t="shared" si="6"/>
        <v>16</v>
      </c>
      <c r="K35" s="209">
        <f t="shared" si="7"/>
        <v>16</v>
      </c>
      <c r="L35" s="406"/>
      <c r="M35" s="407"/>
      <c r="N35" s="210">
        <f t="shared" si="8"/>
        <v>16</v>
      </c>
      <c r="P35" s="209">
        <f t="shared" si="9"/>
        <v>16</v>
      </c>
      <c r="Q35" s="380" t="s">
        <v>571</v>
      </c>
      <c r="R35" s="410"/>
      <c r="S35" s="210">
        <f t="shared" si="10"/>
        <v>16</v>
      </c>
      <c r="U35" s="209">
        <f t="shared" si="0"/>
        <v>16</v>
      </c>
      <c r="V35" s="211"/>
      <c r="W35" s="211"/>
      <c r="X35" s="210">
        <f t="shared" si="1"/>
        <v>16</v>
      </c>
      <c r="Z35" s="209">
        <f t="shared" si="2"/>
        <v>16</v>
      </c>
      <c r="AA35" s="380" t="s">
        <v>577</v>
      </c>
      <c r="AB35" s="381"/>
      <c r="AC35" s="210">
        <f t="shared" si="11"/>
        <v>16</v>
      </c>
    </row>
    <row r="36" spans="1:33" ht="18.75" customHeight="1" thickBot="1">
      <c r="A36" s="209">
        <f t="shared" si="3"/>
        <v>15</v>
      </c>
      <c r="B36" s="370" t="s">
        <v>568</v>
      </c>
      <c r="C36" s="371"/>
      <c r="D36" s="210">
        <f t="shared" si="4"/>
        <v>15</v>
      </c>
      <c r="F36" s="209">
        <f t="shared" si="5"/>
        <v>15</v>
      </c>
      <c r="G36" s="211"/>
      <c r="H36" s="211"/>
      <c r="I36" s="210">
        <f t="shared" si="6"/>
        <v>15</v>
      </c>
      <c r="K36" s="209">
        <f t="shared" si="7"/>
        <v>15</v>
      </c>
      <c r="L36" s="408"/>
      <c r="M36" s="409"/>
      <c r="N36" s="210">
        <f t="shared" si="8"/>
        <v>15</v>
      </c>
      <c r="P36" s="209">
        <f t="shared" si="9"/>
        <v>15</v>
      </c>
      <c r="Q36" s="411"/>
      <c r="R36" s="412"/>
      <c r="S36" s="210">
        <f t="shared" si="10"/>
        <v>15</v>
      </c>
      <c r="U36" s="209">
        <f t="shared" si="0"/>
        <v>15</v>
      </c>
      <c r="V36" s="211"/>
      <c r="W36" s="211"/>
      <c r="X36" s="210">
        <f t="shared" si="1"/>
        <v>15</v>
      </c>
      <c r="Z36" s="209">
        <f t="shared" si="2"/>
        <v>15</v>
      </c>
      <c r="AA36" s="382"/>
      <c r="AB36" s="383"/>
      <c r="AC36" s="210">
        <f t="shared" si="11"/>
        <v>15</v>
      </c>
    </row>
    <row r="37" spans="1:33" ht="19.5" customHeight="1" thickBot="1">
      <c r="A37" s="209">
        <f t="shared" si="3"/>
        <v>14</v>
      </c>
      <c r="B37" s="372"/>
      <c r="C37" s="373"/>
      <c r="D37" s="210">
        <f t="shared" si="4"/>
        <v>14</v>
      </c>
      <c r="F37" s="209">
        <f t="shared" si="5"/>
        <v>14</v>
      </c>
      <c r="G37" s="211"/>
      <c r="H37" s="211"/>
      <c r="I37" s="210">
        <f t="shared" si="6"/>
        <v>14</v>
      </c>
      <c r="K37" s="209">
        <f t="shared" si="7"/>
        <v>14</v>
      </c>
      <c r="L37" s="376" t="s">
        <v>532</v>
      </c>
      <c r="M37" s="377"/>
      <c r="N37" s="210">
        <f t="shared" si="8"/>
        <v>14</v>
      </c>
      <c r="P37" s="209">
        <f t="shared" si="9"/>
        <v>14</v>
      </c>
      <c r="Q37" s="388"/>
      <c r="R37" s="389"/>
      <c r="S37" s="210">
        <f t="shared" si="10"/>
        <v>14</v>
      </c>
      <c r="U37" s="209">
        <f t="shared" si="0"/>
        <v>14</v>
      </c>
      <c r="V37" s="211"/>
      <c r="W37" s="211"/>
      <c r="X37" s="210">
        <f t="shared" si="1"/>
        <v>14</v>
      </c>
      <c r="Z37" s="209">
        <f t="shared" si="2"/>
        <v>14</v>
      </c>
      <c r="AA37" s="384"/>
      <c r="AB37" s="385"/>
      <c r="AC37" s="210">
        <f t="shared" si="11"/>
        <v>14</v>
      </c>
    </row>
    <row r="38" spans="1:33" ht="19.5" customHeight="1" thickBot="1">
      <c r="A38" s="209">
        <f t="shared" si="3"/>
        <v>13</v>
      </c>
      <c r="B38" s="402"/>
      <c r="C38" s="403"/>
      <c r="D38" s="210">
        <f t="shared" si="4"/>
        <v>13</v>
      </c>
      <c r="F38" s="209">
        <f t="shared" si="5"/>
        <v>13</v>
      </c>
      <c r="G38" s="211"/>
      <c r="H38" s="211"/>
      <c r="I38" s="210">
        <f t="shared" si="6"/>
        <v>13</v>
      </c>
      <c r="K38" s="209">
        <f t="shared" si="7"/>
        <v>13</v>
      </c>
      <c r="L38" s="404" t="s">
        <v>545</v>
      </c>
      <c r="M38" s="405"/>
      <c r="N38" s="210">
        <f t="shared" si="8"/>
        <v>13</v>
      </c>
      <c r="P38" s="209">
        <f t="shared" si="9"/>
        <v>13</v>
      </c>
      <c r="Q38" s="367" t="s">
        <v>532</v>
      </c>
      <c r="R38" s="369"/>
      <c r="S38" s="210">
        <f t="shared" si="10"/>
        <v>13</v>
      </c>
      <c r="U38" s="209">
        <f t="shared" si="0"/>
        <v>13</v>
      </c>
      <c r="V38" s="211"/>
      <c r="W38" s="211"/>
      <c r="X38" s="210">
        <f t="shared" si="1"/>
        <v>13</v>
      </c>
      <c r="Z38" s="209">
        <f t="shared" si="2"/>
        <v>13</v>
      </c>
      <c r="AA38" s="367" t="s">
        <v>532</v>
      </c>
      <c r="AB38" s="369"/>
      <c r="AC38" s="210">
        <f t="shared" si="11"/>
        <v>13</v>
      </c>
    </row>
    <row r="39" spans="1:33" ht="18.75" customHeight="1" thickBot="1">
      <c r="A39" s="209">
        <f t="shared" si="3"/>
        <v>12</v>
      </c>
      <c r="B39" s="398" t="s">
        <v>532</v>
      </c>
      <c r="C39" s="399"/>
      <c r="D39" s="210">
        <f t="shared" si="4"/>
        <v>12</v>
      </c>
      <c r="F39" s="209">
        <f t="shared" si="5"/>
        <v>12</v>
      </c>
      <c r="G39" s="211"/>
      <c r="H39" s="211"/>
      <c r="I39" s="210">
        <f t="shared" si="6"/>
        <v>12</v>
      </c>
      <c r="K39" s="209">
        <f t="shared" si="7"/>
        <v>12</v>
      </c>
      <c r="L39" s="406"/>
      <c r="M39" s="407"/>
      <c r="N39" s="210">
        <f t="shared" si="8"/>
        <v>12</v>
      </c>
      <c r="P39" s="209">
        <f t="shared" si="9"/>
        <v>12</v>
      </c>
      <c r="Q39" s="370" t="s">
        <v>574</v>
      </c>
      <c r="R39" s="381"/>
      <c r="S39" s="210">
        <f t="shared" si="10"/>
        <v>12</v>
      </c>
      <c r="U39" s="209">
        <f t="shared" si="0"/>
        <v>12</v>
      </c>
      <c r="V39" s="392" t="s">
        <v>548</v>
      </c>
      <c r="W39" s="393"/>
      <c r="X39" s="210">
        <f t="shared" si="1"/>
        <v>12</v>
      </c>
      <c r="Z39" s="209">
        <f t="shared" si="2"/>
        <v>12</v>
      </c>
      <c r="AA39" s="370" t="s">
        <v>576</v>
      </c>
      <c r="AB39" s="381"/>
      <c r="AC39" s="210">
        <f t="shared" si="11"/>
        <v>12</v>
      </c>
    </row>
    <row r="40" spans="1:33" ht="18.75" customHeight="1" thickBot="1">
      <c r="A40" s="209">
        <f t="shared" si="3"/>
        <v>11</v>
      </c>
      <c r="B40" s="370" t="s">
        <v>572</v>
      </c>
      <c r="C40" s="371"/>
      <c r="D40" s="210">
        <f t="shared" si="4"/>
        <v>11</v>
      </c>
      <c r="F40" s="209">
        <f t="shared" si="5"/>
        <v>11</v>
      </c>
      <c r="G40" s="211"/>
      <c r="H40" s="211"/>
      <c r="I40" s="210">
        <f t="shared" si="6"/>
        <v>11</v>
      </c>
      <c r="K40" s="209">
        <f t="shared" si="7"/>
        <v>11</v>
      </c>
      <c r="L40" s="408"/>
      <c r="M40" s="409"/>
      <c r="N40" s="210">
        <f t="shared" si="8"/>
        <v>11</v>
      </c>
      <c r="P40" s="209">
        <f t="shared" si="9"/>
        <v>11</v>
      </c>
      <c r="Q40" s="382"/>
      <c r="R40" s="383"/>
      <c r="S40" s="210">
        <f t="shared" si="10"/>
        <v>11</v>
      </c>
      <c r="U40" s="209">
        <f t="shared" si="0"/>
        <v>11</v>
      </c>
      <c r="V40" s="394"/>
      <c r="W40" s="395"/>
      <c r="X40" s="210">
        <f t="shared" si="1"/>
        <v>11</v>
      </c>
      <c r="Z40" s="209">
        <f t="shared" si="2"/>
        <v>11</v>
      </c>
      <c r="AA40" s="382"/>
      <c r="AB40" s="383"/>
      <c r="AC40" s="210">
        <f t="shared" si="11"/>
        <v>11</v>
      </c>
    </row>
    <row r="41" spans="1:33" ht="19.5" customHeight="1" thickBot="1">
      <c r="A41" s="209">
        <f t="shared" si="3"/>
        <v>10</v>
      </c>
      <c r="B41" s="372"/>
      <c r="C41" s="373"/>
      <c r="D41" s="210">
        <f t="shared" si="4"/>
        <v>10</v>
      </c>
      <c r="F41" s="209">
        <f t="shared" si="5"/>
        <v>10</v>
      </c>
      <c r="G41" s="211"/>
      <c r="H41" s="211"/>
      <c r="I41" s="210">
        <f t="shared" si="6"/>
        <v>10</v>
      </c>
      <c r="K41" s="209">
        <f t="shared" si="7"/>
        <v>10</v>
      </c>
      <c r="L41" s="376" t="s">
        <v>532</v>
      </c>
      <c r="M41" s="377"/>
      <c r="N41" s="210">
        <f t="shared" si="8"/>
        <v>10</v>
      </c>
      <c r="P41" s="209">
        <f t="shared" si="9"/>
        <v>10</v>
      </c>
      <c r="Q41" s="384"/>
      <c r="R41" s="385"/>
      <c r="S41" s="210">
        <f t="shared" si="10"/>
        <v>10</v>
      </c>
      <c r="U41" s="209">
        <f t="shared" si="0"/>
        <v>10</v>
      </c>
      <c r="V41" s="394"/>
      <c r="W41" s="395"/>
      <c r="X41" s="210">
        <f t="shared" si="1"/>
        <v>10</v>
      </c>
      <c r="Z41" s="209">
        <f t="shared" si="2"/>
        <v>10</v>
      </c>
      <c r="AA41" s="384"/>
      <c r="AB41" s="385"/>
      <c r="AC41" s="210">
        <f t="shared" si="11"/>
        <v>10</v>
      </c>
    </row>
    <row r="42" spans="1:33" ht="19.5" customHeight="1" thickBot="1">
      <c r="A42" s="209">
        <f t="shared" si="3"/>
        <v>9</v>
      </c>
      <c r="B42" s="374"/>
      <c r="C42" s="375"/>
      <c r="D42" s="210">
        <f t="shared" si="4"/>
        <v>9</v>
      </c>
      <c r="F42" s="209">
        <f t="shared" si="5"/>
        <v>9</v>
      </c>
      <c r="G42" s="211"/>
      <c r="H42" s="211"/>
      <c r="I42" s="210">
        <f t="shared" si="6"/>
        <v>9</v>
      </c>
      <c r="K42" s="209">
        <f t="shared" si="7"/>
        <v>9</v>
      </c>
      <c r="L42" s="404" t="s">
        <v>545</v>
      </c>
      <c r="M42" s="405"/>
      <c r="N42" s="210">
        <f t="shared" si="8"/>
        <v>9</v>
      </c>
      <c r="P42" s="209">
        <f t="shared" si="9"/>
        <v>9</v>
      </c>
      <c r="Q42" s="367" t="s">
        <v>532</v>
      </c>
      <c r="R42" s="369"/>
      <c r="S42" s="210">
        <f t="shared" si="10"/>
        <v>9</v>
      </c>
      <c r="U42" s="209">
        <f t="shared" si="0"/>
        <v>9</v>
      </c>
      <c r="V42" s="394"/>
      <c r="W42" s="395"/>
      <c r="X42" s="210">
        <f t="shared" si="1"/>
        <v>9</v>
      </c>
      <c r="Z42" s="209">
        <f t="shared" si="2"/>
        <v>9</v>
      </c>
      <c r="AA42" s="367" t="s">
        <v>532</v>
      </c>
      <c r="AB42" s="369"/>
      <c r="AC42" s="210">
        <f t="shared" si="11"/>
        <v>9</v>
      </c>
    </row>
    <row r="43" spans="1:33" ht="18.75" customHeight="1" thickBot="1">
      <c r="A43" s="209">
        <f t="shared" si="3"/>
        <v>8</v>
      </c>
      <c r="B43" s="398" t="s">
        <v>532</v>
      </c>
      <c r="C43" s="399"/>
      <c r="D43" s="210">
        <f t="shared" si="4"/>
        <v>8</v>
      </c>
      <c r="F43" s="209">
        <f t="shared" si="5"/>
        <v>8</v>
      </c>
      <c r="G43" s="211"/>
      <c r="H43" s="211"/>
      <c r="I43" s="210">
        <f t="shared" si="6"/>
        <v>8</v>
      </c>
      <c r="K43" s="209">
        <f t="shared" si="7"/>
        <v>8</v>
      </c>
      <c r="L43" s="406"/>
      <c r="M43" s="407"/>
      <c r="N43" s="210">
        <f t="shared" si="8"/>
        <v>8</v>
      </c>
      <c r="P43" s="209">
        <f t="shared" si="9"/>
        <v>8</v>
      </c>
      <c r="Q43" s="380" t="s">
        <v>570</v>
      </c>
      <c r="R43" s="381"/>
      <c r="S43" s="210">
        <f t="shared" si="10"/>
        <v>8</v>
      </c>
      <c r="U43" s="209">
        <f t="shared" si="0"/>
        <v>8</v>
      </c>
      <c r="V43" s="394"/>
      <c r="W43" s="395"/>
      <c r="X43" s="210">
        <f t="shared" si="1"/>
        <v>8</v>
      </c>
      <c r="Z43" s="209">
        <f t="shared" si="2"/>
        <v>8</v>
      </c>
      <c r="AA43" s="370" t="s">
        <v>575</v>
      </c>
      <c r="AB43" s="381"/>
      <c r="AC43" s="210">
        <f t="shared" si="11"/>
        <v>8</v>
      </c>
    </row>
    <row r="44" spans="1:33" ht="18.75" customHeight="1" thickBot="1">
      <c r="A44" s="209">
        <f t="shared" si="3"/>
        <v>7</v>
      </c>
      <c r="B44" s="370" t="s">
        <v>573</v>
      </c>
      <c r="C44" s="371"/>
      <c r="D44" s="210">
        <f t="shared" si="4"/>
        <v>7</v>
      </c>
      <c r="F44" s="209">
        <f t="shared" si="5"/>
        <v>7</v>
      </c>
      <c r="G44" s="211"/>
      <c r="H44" s="211"/>
      <c r="I44" s="210">
        <f t="shared" si="6"/>
        <v>7</v>
      </c>
      <c r="K44" s="209">
        <f t="shared" si="7"/>
        <v>7</v>
      </c>
      <c r="L44" s="408"/>
      <c r="M44" s="409"/>
      <c r="N44" s="210">
        <f t="shared" si="8"/>
        <v>7</v>
      </c>
      <c r="P44" s="209">
        <f t="shared" si="9"/>
        <v>7</v>
      </c>
      <c r="Q44" s="382"/>
      <c r="R44" s="383"/>
      <c r="S44" s="210">
        <f t="shared" si="10"/>
        <v>7</v>
      </c>
      <c r="U44" s="209">
        <f t="shared" si="0"/>
        <v>7</v>
      </c>
      <c r="V44" s="394"/>
      <c r="W44" s="395"/>
      <c r="X44" s="210">
        <f t="shared" si="1"/>
        <v>7</v>
      </c>
      <c r="Z44" s="209">
        <f t="shared" si="2"/>
        <v>7</v>
      </c>
      <c r="AA44" s="382"/>
      <c r="AB44" s="383"/>
      <c r="AC44" s="210">
        <f t="shared" si="11"/>
        <v>7</v>
      </c>
    </row>
    <row r="45" spans="1:33" ht="19.5" customHeight="1" thickBot="1">
      <c r="A45" s="209">
        <f t="shared" si="3"/>
        <v>6</v>
      </c>
      <c r="B45" s="372"/>
      <c r="C45" s="373"/>
      <c r="D45" s="210">
        <f t="shared" si="4"/>
        <v>6</v>
      </c>
      <c r="F45" s="209">
        <f t="shared" si="5"/>
        <v>6</v>
      </c>
      <c r="G45" s="211"/>
      <c r="H45" s="211"/>
      <c r="I45" s="210">
        <f t="shared" si="6"/>
        <v>6</v>
      </c>
      <c r="K45" s="209">
        <f t="shared" si="7"/>
        <v>6</v>
      </c>
      <c r="L45" s="417" t="s">
        <v>532</v>
      </c>
      <c r="M45" s="418"/>
      <c r="N45" s="210">
        <f t="shared" si="8"/>
        <v>6</v>
      </c>
      <c r="P45" s="209">
        <f t="shared" si="9"/>
        <v>6</v>
      </c>
      <c r="Q45" s="384"/>
      <c r="R45" s="385"/>
      <c r="S45" s="210">
        <f t="shared" si="10"/>
        <v>6</v>
      </c>
      <c r="U45" s="209">
        <f t="shared" si="0"/>
        <v>6</v>
      </c>
      <c r="V45" s="394"/>
      <c r="W45" s="395"/>
      <c r="X45" s="210">
        <f t="shared" si="1"/>
        <v>6</v>
      </c>
      <c r="Z45" s="209">
        <f t="shared" si="2"/>
        <v>6</v>
      </c>
      <c r="AA45" s="384"/>
      <c r="AB45" s="385"/>
      <c r="AC45" s="210">
        <f t="shared" si="11"/>
        <v>6</v>
      </c>
      <c r="AF45" t="s">
        <v>558</v>
      </c>
    </row>
    <row r="46" spans="1:33" ht="19.5" customHeight="1" thickBot="1">
      <c r="A46" s="209">
        <f t="shared" si="3"/>
        <v>5</v>
      </c>
      <c r="B46" s="402"/>
      <c r="C46" s="403"/>
      <c r="D46" s="210">
        <f t="shared" si="4"/>
        <v>5</v>
      </c>
      <c r="F46" s="209">
        <f t="shared" si="5"/>
        <v>5</v>
      </c>
      <c r="G46" s="211"/>
      <c r="H46" s="211"/>
      <c r="I46" s="210">
        <f t="shared" si="6"/>
        <v>5</v>
      </c>
      <c r="K46" s="209">
        <f t="shared" si="7"/>
        <v>5</v>
      </c>
      <c r="L46" s="404" t="s">
        <v>804</v>
      </c>
      <c r="M46" s="450"/>
      <c r="N46" s="210">
        <f t="shared" si="8"/>
        <v>5</v>
      </c>
      <c r="P46" s="209">
        <f t="shared" si="9"/>
        <v>5</v>
      </c>
      <c r="Q46" s="419" t="s">
        <v>553</v>
      </c>
      <c r="R46" s="420"/>
      <c r="S46" s="210">
        <f t="shared" si="10"/>
        <v>5</v>
      </c>
      <c r="U46" s="209">
        <f t="shared" si="0"/>
        <v>5</v>
      </c>
      <c r="V46" s="396"/>
      <c r="W46" s="397"/>
      <c r="X46" s="210">
        <f t="shared" si="1"/>
        <v>5</v>
      </c>
      <c r="Z46" s="209">
        <f t="shared" si="2"/>
        <v>5</v>
      </c>
      <c r="AA46" s="419" t="s">
        <v>553</v>
      </c>
      <c r="AB46" s="420"/>
      <c r="AC46" s="210">
        <f t="shared" si="11"/>
        <v>5</v>
      </c>
      <c r="AF46" s="415" t="s">
        <v>585</v>
      </c>
      <c r="AG46" s="416"/>
    </row>
    <row r="47" spans="1:33" ht="18.75" customHeight="1" thickBot="1">
      <c r="A47" s="209">
        <f t="shared" si="3"/>
        <v>4</v>
      </c>
      <c r="B47" s="421"/>
      <c r="C47" s="422"/>
      <c r="D47" s="210">
        <f t="shared" si="4"/>
        <v>4</v>
      </c>
      <c r="F47" s="209">
        <f t="shared" si="5"/>
        <v>4</v>
      </c>
      <c r="G47" s="211"/>
      <c r="H47" s="211"/>
      <c r="I47" s="210">
        <f t="shared" si="6"/>
        <v>4</v>
      </c>
      <c r="K47" s="209">
        <f t="shared" si="7"/>
        <v>4</v>
      </c>
      <c r="L47" s="451"/>
      <c r="M47" s="452"/>
      <c r="N47" s="210">
        <f t="shared" si="8"/>
        <v>4</v>
      </c>
      <c r="P47" s="209">
        <f t="shared" si="9"/>
        <v>4</v>
      </c>
      <c r="Q47" s="421"/>
      <c r="R47" s="422"/>
      <c r="S47" s="210">
        <f t="shared" si="10"/>
        <v>4</v>
      </c>
      <c r="U47" s="209">
        <f t="shared" si="0"/>
        <v>4</v>
      </c>
      <c r="V47" s="376" t="s">
        <v>581</v>
      </c>
      <c r="W47" s="401"/>
      <c r="X47" s="210">
        <f t="shared" si="1"/>
        <v>4</v>
      </c>
      <c r="Z47" s="209">
        <f t="shared" si="2"/>
        <v>4</v>
      </c>
      <c r="AA47" s="421"/>
      <c r="AB47" s="422"/>
      <c r="AC47" s="210">
        <f t="shared" si="11"/>
        <v>4</v>
      </c>
    </row>
    <row r="48" spans="1:33" ht="19" thickBot="1">
      <c r="A48" s="209">
        <f t="shared" si="3"/>
        <v>3</v>
      </c>
      <c r="B48" s="423"/>
      <c r="C48" s="423"/>
      <c r="D48" s="210">
        <f t="shared" si="4"/>
        <v>3</v>
      </c>
      <c r="F48" s="209">
        <f t="shared" si="5"/>
        <v>3</v>
      </c>
      <c r="G48" s="211"/>
      <c r="H48" s="211"/>
      <c r="I48" s="210">
        <f t="shared" si="6"/>
        <v>3</v>
      </c>
      <c r="K48" s="209">
        <f t="shared" si="7"/>
        <v>3</v>
      </c>
      <c r="L48" s="216"/>
      <c r="M48" s="216"/>
      <c r="N48" s="210">
        <f t="shared" si="8"/>
        <v>3</v>
      </c>
      <c r="P48" s="209">
        <f t="shared" si="9"/>
        <v>3</v>
      </c>
      <c r="Q48" s="423"/>
      <c r="R48" s="423"/>
      <c r="S48" s="210">
        <f t="shared" si="10"/>
        <v>3</v>
      </c>
      <c r="U48" s="209">
        <f t="shared" si="0"/>
        <v>3</v>
      </c>
      <c r="V48" s="215"/>
      <c r="W48" s="215"/>
      <c r="X48" s="210">
        <f t="shared" si="1"/>
        <v>3</v>
      </c>
      <c r="Z48" s="209">
        <f t="shared" si="2"/>
        <v>3</v>
      </c>
      <c r="AA48" s="423"/>
      <c r="AB48" s="423"/>
      <c r="AC48" s="210">
        <f t="shared" si="11"/>
        <v>3</v>
      </c>
      <c r="AF48" t="s">
        <v>555</v>
      </c>
    </row>
    <row r="49" spans="1:33" ht="19" thickBot="1">
      <c r="A49" s="209">
        <f t="shared" si="3"/>
        <v>2</v>
      </c>
      <c r="B49" s="423"/>
      <c r="C49" s="423"/>
      <c r="D49" s="210">
        <f t="shared" si="4"/>
        <v>2</v>
      </c>
      <c r="F49" s="209">
        <f t="shared" si="5"/>
        <v>2</v>
      </c>
      <c r="G49" s="215"/>
      <c r="H49" s="215"/>
      <c r="I49" s="210">
        <f t="shared" si="6"/>
        <v>2</v>
      </c>
      <c r="K49" s="209">
        <f t="shared" si="7"/>
        <v>2</v>
      </c>
      <c r="L49" s="216"/>
      <c r="M49" s="216"/>
      <c r="N49" s="210">
        <f t="shared" si="8"/>
        <v>2</v>
      </c>
      <c r="P49" s="209">
        <f t="shared" si="9"/>
        <v>2</v>
      </c>
      <c r="Q49" s="423"/>
      <c r="R49" s="423"/>
      <c r="S49" s="210">
        <f t="shared" si="10"/>
        <v>2</v>
      </c>
      <c r="U49" s="209">
        <f t="shared" si="0"/>
        <v>2</v>
      </c>
      <c r="V49" s="216"/>
      <c r="W49" s="216"/>
      <c r="X49" s="210">
        <f t="shared" si="1"/>
        <v>2</v>
      </c>
      <c r="Z49" s="209">
        <f t="shared" si="2"/>
        <v>2</v>
      </c>
      <c r="AA49" s="423"/>
      <c r="AB49" s="423"/>
      <c r="AC49" s="210">
        <f t="shared" si="11"/>
        <v>2</v>
      </c>
      <c r="AF49" s="415" t="s">
        <v>586</v>
      </c>
      <c r="AG49" s="416"/>
    </row>
    <row r="50" spans="1:33" ht="19.5" customHeight="1" thickBot="1">
      <c r="A50" s="212">
        <f>A49-1</f>
        <v>1</v>
      </c>
      <c r="B50" s="424"/>
      <c r="C50" s="424"/>
      <c r="D50" s="210">
        <f t="shared" si="4"/>
        <v>1</v>
      </c>
      <c r="F50" s="212">
        <f>F49-1</f>
        <v>1</v>
      </c>
      <c r="G50" s="214"/>
      <c r="H50" s="214"/>
      <c r="I50" s="210">
        <f t="shared" si="6"/>
        <v>1</v>
      </c>
      <c r="K50" s="212">
        <f>K49-1</f>
        <v>1</v>
      </c>
      <c r="L50" s="214"/>
      <c r="M50" s="214"/>
      <c r="N50" s="210">
        <f t="shared" si="8"/>
        <v>1</v>
      </c>
      <c r="P50" s="212">
        <f>P49-1</f>
        <v>1</v>
      </c>
      <c r="Q50" s="424"/>
      <c r="R50" s="424"/>
      <c r="S50" s="210">
        <f t="shared" si="10"/>
        <v>1</v>
      </c>
      <c r="U50" s="212">
        <f t="shared" si="0"/>
        <v>1</v>
      </c>
      <c r="V50" s="214"/>
      <c r="W50" s="214"/>
      <c r="X50" s="210">
        <f t="shared" si="1"/>
        <v>1</v>
      </c>
      <c r="Z50" s="212">
        <f t="shared" si="2"/>
        <v>1</v>
      </c>
      <c r="AA50" s="424"/>
      <c r="AB50" s="424"/>
      <c r="AC50" s="210">
        <f t="shared" si="11"/>
        <v>1</v>
      </c>
    </row>
    <row r="53" spans="1:33">
      <c r="Q53" t="s">
        <v>549</v>
      </c>
    </row>
    <row r="54" spans="1:33">
      <c r="Q54" t="s">
        <v>550</v>
      </c>
    </row>
    <row r="55" spans="1:33" ht="18.5" customHeight="1"/>
  </sheetData>
  <mergeCells count="110">
    <mergeCell ref="L46:M47"/>
    <mergeCell ref="AF22:AG22"/>
    <mergeCell ref="AF29:AG29"/>
    <mergeCell ref="L12:M12"/>
    <mergeCell ref="L11:M11"/>
    <mergeCell ref="G11:H11"/>
    <mergeCell ref="V11:W11"/>
    <mergeCell ref="AA13:AB13"/>
    <mergeCell ref="B13:C13"/>
    <mergeCell ref="Q12:R12"/>
    <mergeCell ref="V12:W12"/>
    <mergeCell ref="B16:C17"/>
    <mergeCell ref="V16:W16"/>
    <mergeCell ref="AA20:AB20"/>
    <mergeCell ref="B22:C24"/>
    <mergeCell ref="L20:M20"/>
    <mergeCell ref="V17:W17"/>
    <mergeCell ref="AA21:AB26"/>
    <mergeCell ref="B18:C18"/>
    <mergeCell ref="Q17:R17"/>
    <mergeCell ref="V21:W21"/>
    <mergeCell ref="B19:C21"/>
    <mergeCell ref="L17:M17"/>
    <mergeCell ref="V19:W19"/>
    <mergeCell ref="L18:L19"/>
    <mergeCell ref="M18:M19"/>
    <mergeCell ref="L21:M24"/>
    <mergeCell ref="V18:W18"/>
    <mergeCell ref="B25:C25"/>
    <mergeCell ref="Q18:R18"/>
    <mergeCell ref="B26:C26"/>
    <mergeCell ref="Q25:Q26"/>
    <mergeCell ref="R25:R26"/>
    <mergeCell ref="G12:H12"/>
    <mergeCell ref="B14:C14"/>
    <mergeCell ref="Q13:R13"/>
    <mergeCell ref="V13:W13"/>
    <mergeCell ref="B15:C15"/>
    <mergeCell ref="L13:M13"/>
    <mergeCell ref="Q14:R15"/>
    <mergeCell ref="V14:W14"/>
    <mergeCell ref="L14:M14"/>
    <mergeCell ref="V15:W15"/>
    <mergeCell ref="L15:L16"/>
    <mergeCell ref="M15:M16"/>
    <mergeCell ref="Q16:R16"/>
    <mergeCell ref="B31:C31"/>
    <mergeCell ref="L29:M29"/>
    <mergeCell ref="AA30:AB30"/>
    <mergeCell ref="B32:C34"/>
    <mergeCell ref="V23:W24"/>
    <mergeCell ref="V25:W25"/>
    <mergeCell ref="V22:W22"/>
    <mergeCell ref="V20:W20"/>
    <mergeCell ref="Q32:R32"/>
    <mergeCell ref="V26:W26"/>
    <mergeCell ref="Q33:R33"/>
    <mergeCell ref="V27:W27"/>
    <mergeCell ref="L25:M25"/>
    <mergeCell ref="Q27:R27"/>
    <mergeCell ref="L30:M32"/>
    <mergeCell ref="B27:C28"/>
    <mergeCell ref="AF49:AG49"/>
    <mergeCell ref="L45:M45"/>
    <mergeCell ref="Q46:R46"/>
    <mergeCell ref="AA46:AB46"/>
    <mergeCell ref="AF46:AG46"/>
    <mergeCell ref="B47:C50"/>
    <mergeCell ref="L26:M28"/>
    <mergeCell ref="Q47:R50"/>
    <mergeCell ref="V47:W47"/>
    <mergeCell ref="AA47:AB50"/>
    <mergeCell ref="L41:M41"/>
    <mergeCell ref="Q42:R42"/>
    <mergeCell ref="AA42:AB42"/>
    <mergeCell ref="B44:C46"/>
    <mergeCell ref="L42:M44"/>
    <mergeCell ref="Q43:R45"/>
    <mergeCell ref="AA43:AB45"/>
    <mergeCell ref="B39:C39"/>
    <mergeCell ref="L37:M37"/>
    <mergeCell ref="AA27:AB27"/>
    <mergeCell ref="Q28:R31"/>
    <mergeCell ref="V28:W28"/>
    <mergeCell ref="AA28:AB28"/>
    <mergeCell ref="L38:M40"/>
    <mergeCell ref="AA12:AB12"/>
    <mergeCell ref="Q38:R38"/>
    <mergeCell ref="AA38:AB38"/>
    <mergeCell ref="B40:C42"/>
    <mergeCell ref="B29:C29"/>
    <mergeCell ref="B30:C30"/>
    <mergeCell ref="AA31:AB33"/>
    <mergeCell ref="AA18:AB19"/>
    <mergeCell ref="AA11:AB11"/>
    <mergeCell ref="Q39:R41"/>
    <mergeCell ref="V39:W46"/>
    <mergeCell ref="AA39:AB41"/>
    <mergeCell ref="B43:C43"/>
    <mergeCell ref="B35:C35"/>
    <mergeCell ref="L33:M33"/>
    <mergeCell ref="Q34:R34"/>
    <mergeCell ref="V29:W29"/>
    <mergeCell ref="AA34:AB34"/>
    <mergeCell ref="B36:C38"/>
    <mergeCell ref="L34:M36"/>
    <mergeCell ref="Q35:R37"/>
    <mergeCell ref="V30:W30"/>
    <mergeCell ref="AA35:AB37"/>
    <mergeCell ref="AA29:AB29"/>
  </mergeCells>
  <pageMargins left="0.25" right="0.25" top="0.75" bottom="0.75" header="0.3" footer="0.3"/>
  <pageSetup paperSize="17" scale="80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5"/>
  <sheetViews>
    <sheetView zoomScale="70" zoomScaleNormal="70" zoomScalePageLayoutView="70" workbookViewId="0">
      <selection activeCell="O18" sqref="O18"/>
    </sheetView>
  </sheetViews>
  <sheetFormatPr baseColWidth="10" defaultColWidth="8.83203125" defaultRowHeight="14" x14ac:dyDescent="0"/>
  <cols>
    <col min="1" max="1" width="4.83203125" customWidth="1"/>
    <col min="2" max="3" width="13.5" customWidth="1"/>
    <col min="4" max="6" width="4.83203125" customWidth="1"/>
    <col min="7" max="8" width="13.5" customWidth="1"/>
    <col min="9" max="9" width="4.83203125" customWidth="1"/>
    <col min="11" max="11" width="4.83203125" customWidth="1"/>
    <col min="12" max="13" width="13.5" customWidth="1"/>
    <col min="14" max="14" width="4.83203125" customWidth="1"/>
    <col min="16" max="16" width="4.83203125" customWidth="1"/>
    <col min="17" max="18" width="13.5" customWidth="1"/>
    <col min="19" max="19" width="4.83203125" customWidth="1"/>
    <col min="21" max="21" width="4.83203125" customWidth="1"/>
    <col min="22" max="23" width="13.5" customWidth="1"/>
    <col min="24" max="24" width="4.83203125" customWidth="1"/>
    <col min="26" max="26" width="4.83203125" customWidth="1"/>
    <col min="27" max="28" width="13.5" customWidth="1"/>
    <col min="29" max="29" width="4.83203125" customWidth="1"/>
    <col min="32" max="33" width="13.5" customWidth="1"/>
    <col min="34" max="34" width="10.5" customWidth="1"/>
  </cols>
  <sheetData>
    <row r="1" spans="1:28">
      <c r="B1" t="s">
        <v>597</v>
      </c>
    </row>
    <row r="2" spans="1:28"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</row>
    <row r="3" spans="1:28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8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</row>
    <row r="5" spans="1:28" ht="18.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7" spans="1:28">
      <c r="B7" t="s">
        <v>598</v>
      </c>
      <c r="G7" t="s">
        <v>599</v>
      </c>
    </row>
    <row r="8" spans="1:28" ht="15" customHeight="1" thickBot="1"/>
    <row r="9" spans="1:28" ht="18.5" customHeight="1">
      <c r="A9" s="207">
        <f>42</f>
        <v>42</v>
      </c>
      <c r="B9" s="211"/>
      <c r="C9" s="211"/>
      <c r="D9" s="208">
        <f>42</f>
        <v>42</v>
      </c>
      <c r="F9" s="207">
        <f>42</f>
        <v>42</v>
      </c>
      <c r="G9" s="211"/>
      <c r="H9" s="211"/>
      <c r="I9" s="208">
        <f>42</f>
        <v>42</v>
      </c>
    </row>
    <row r="10" spans="1:28" ht="19.5" customHeight="1" thickBot="1">
      <c r="A10" s="209">
        <f>A9-1</f>
        <v>41</v>
      </c>
      <c r="B10" s="211"/>
      <c r="C10" s="211"/>
      <c r="D10" s="210">
        <f>D9-1</f>
        <v>41</v>
      </c>
      <c r="F10" s="209">
        <f>F9-1</f>
        <v>41</v>
      </c>
      <c r="G10" s="211"/>
      <c r="H10" s="211"/>
      <c r="I10" s="210">
        <f>I9-1</f>
        <v>41</v>
      </c>
    </row>
    <row r="11" spans="1:28" ht="18.5" customHeight="1" thickBot="1">
      <c r="A11" s="209">
        <f t="shared" ref="A11:A49" si="0">A10-1</f>
        <v>40</v>
      </c>
      <c r="B11" s="367" t="s">
        <v>551</v>
      </c>
      <c r="C11" s="368"/>
      <c r="D11" s="210">
        <f t="shared" ref="D11:D50" si="1">D10-1</f>
        <v>40</v>
      </c>
      <c r="F11" s="209">
        <f t="shared" ref="F11:F49" si="2">F10-1</f>
        <v>40</v>
      </c>
      <c r="G11" s="211"/>
      <c r="H11" s="211"/>
      <c r="I11" s="210">
        <f t="shared" ref="I11:I50" si="3">I10-1</f>
        <v>40</v>
      </c>
    </row>
    <row r="12" spans="1:28" ht="18.5" customHeight="1">
      <c r="A12" s="209">
        <f t="shared" si="0"/>
        <v>39</v>
      </c>
      <c r="B12" s="211"/>
      <c r="C12" s="211"/>
      <c r="D12" s="210">
        <f t="shared" si="1"/>
        <v>39</v>
      </c>
      <c r="F12" s="209">
        <f t="shared" si="2"/>
        <v>39</v>
      </c>
      <c r="G12" s="211"/>
      <c r="H12" s="211"/>
      <c r="I12" s="210">
        <f t="shared" si="3"/>
        <v>39</v>
      </c>
    </row>
    <row r="13" spans="1:28" ht="19.5" customHeight="1">
      <c r="A13" s="209">
        <f t="shared" si="0"/>
        <v>38</v>
      </c>
      <c r="B13" s="211"/>
      <c r="C13" s="211"/>
      <c r="D13" s="210">
        <f t="shared" si="1"/>
        <v>38</v>
      </c>
      <c r="F13" s="209">
        <f t="shared" si="2"/>
        <v>38</v>
      </c>
      <c r="G13" s="211"/>
      <c r="H13" s="211"/>
      <c r="I13" s="210">
        <f t="shared" si="3"/>
        <v>38</v>
      </c>
    </row>
    <row r="14" spans="1:28" ht="18.5" customHeight="1">
      <c r="A14" s="209">
        <f t="shared" si="0"/>
        <v>37</v>
      </c>
      <c r="B14" s="211"/>
      <c r="C14" s="211"/>
      <c r="D14" s="210">
        <f t="shared" si="1"/>
        <v>37</v>
      </c>
      <c r="F14" s="209">
        <f t="shared" si="2"/>
        <v>37</v>
      </c>
      <c r="G14" s="211"/>
      <c r="H14" s="211"/>
      <c r="I14" s="210">
        <f t="shared" si="3"/>
        <v>37</v>
      </c>
    </row>
    <row r="15" spans="1:28" ht="18.5" customHeight="1">
      <c r="A15" s="209">
        <f t="shared" si="0"/>
        <v>36</v>
      </c>
      <c r="B15" s="211"/>
      <c r="C15" s="211"/>
      <c r="D15" s="210">
        <f t="shared" si="1"/>
        <v>36</v>
      </c>
      <c r="F15" s="209">
        <f t="shared" si="2"/>
        <v>36</v>
      </c>
      <c r="G15" s="211"/>
      <c r="H15" s="211"/>
      <c r="I15" s="210">
        <f t="shared" si="3"/>
        <v>36</v>
      </c>
    </row>
    <row r="16" spans="1:28" ht="19.5" customHeight="1">
      <c r="A16" s="209">
        <f t="shared" si="0"/>
        <v>35</v>
      </c>
      <c r="B16" s="211"/>
      <c r="C16" s="211"/>
      <c r="D16" s="210">
        <f t="shared" si="1"/>
        <v>35</v>
      </c>
      <c r="F16" s="209">
        <f t="shared" si="2"/>
        <v>35</v>
      </c>
      <c r="G16" s="211"/>
      <c r="H16" s="211"/>
      <c r="I16" s="210">
        <f t="shared" si="3"/>
        <v>35</v>
      </c>
    </row>
    <row r="17" spans="1:9" ht="18.5" customHeight="1">
      <c r="A17" s="209">
        <f t="shared" si="0"/>
        <v>34</v>
      </c>
      <c r="B17" s="211"/>
      <c r="C17" s="211"/>
      <c r="D17" s="210">
        <f t="shared" si="1"/>
        <v>34</v>
      </c>
      <c r="F17" s="209">
        <f t="shared" si="2"/>
        <v>34</v>
      </c>
      <c r="G17" s="211"/>
      <c r="H17" s="211"/>
      <c r="I17" s="210">
        <f t="shared" si="3"/>
        <v>34</v>
      </c>
    </row>
    <row r="18" spans="1:9" ht="18.75" customHeight="1">
      <c r="A18" s="209">
        <f t="shared" si="0"/>
        <v>33</v>
      </c>
      <c r="B18" s="211"/>
      <c r="C18" s="211"/>
      <c r="D18" s="210">
        <f t="shared" si="1"/>
        <v>33</v>
      </c>
      <c r="F18" s="209">
        <f t="shared" si="2"/>
        <v>33</v>
      </c>
      <c r="G18" s="211"/>
      <c r="H18" s="211"/>
      <c r="I18" s="210">
        <f t="shared" si="3"/>
        <v>33</v>
      </c>
    </row>
    <row r="19" spans="1:9" ht="18.75" customHeight="1">
      <c r="A19" s="209">
        <f t="shared" si="0"/>
        <v>32</v>
      </c>
      <c r="B19" s="211"/>
      <c r="C19" s="211"/>
      <c r="D19" s="210">
        <f t="shared" si="1"/>
        <v>32</v>
      </c>
      <c r="F19" s="209">
        <f t="shared" si="2"/>
        <v>32</v>
      </c>
      <c r="G19" s="211"/>
      <c r="H19" s="211"/>
      <c r="I19" s="210">
        <f t="shared" si="3"/>
        <v>32</v>
      </c>
    </row>
    <row r="20" spans="1:9" ht="19.5" customHeight="1">
      <c r="A20" s="209">
        <f t="shared" si="0"/>
        <v>31</v>
      </c>
      <c r="B20" s="211"/>
      <c r="C20" s="211"/>
      <c r="D20" s="210">
        <f t="shared" si="1"/>
        <v>31</v>
      </c>
      <c r="F20" s="209">
        <f t="shared" si="2"/>
        <v>31</v>
      </c>
      <c r="G20" s="211"/>
      <c r="H20" s="211"/>
      <c r="I20" s="210">
        <f t="shared" si="3"/>
        <v>31</v>
      </c>
    </row>
    <row r="21" spans="1:9" ht="18.75" customHeight="1">
      <c r="A21" s="209">
        <f t="shared" si="0"/>
        <v>30</v>
      </c>
      <c r="B21" s="211"/>
      <c r="C21" s="211"/>
      <c r="D21" s="210">
        <f t="shared" si="1"/>
        <v>30</v>
      </c>
      <c r="F21" s="209">
        <f t="shared" si="2"/>
        <v>30</v>
      </c>
      <c r="G21" s="211"/>
      <c r="H21" s="211"/>
      <c r="I21" s="210">
        <f t="shared" si="3"/>
        <v>30</v>
      </c>
    </row>
    <row r="22" spans="1:9" ht="18.75" customHeight="1">
      <c r="A22" s="209">
        <f t="shared" si="0"/>
        <v>29</v>
      </c>
      <c r="B22" s="211"/>
      <c r="C22" s="211"/>
      <c r="D22" s="210">
        <f t="shared" si="1"/>
        <v>29</v>
      </c>
      <c r="F22" s="209">
        <f t="shared" si="2"/>
        <v>29</v>
      </c>
      <c r="G22" s="211"/>
      <c r="H22" s="211"/>
      <c r="I22" s="210">
        <f t="shared" si="3"/>
        <v>29</v>
      </c>
    </row>
    <row r="23" spans="1:9" ht="19.5" customHeight="1">
      <c r="A23" s="209">
        <f t="shared" si="0"/>
        <v>28</v>
      </c>
      <c r="B23" s="211"/>
      <c r="C23" s="211"/>
      <c r="D23" s="210">
        <f t="shared" si="1"/>
        <v>28</v>
      </c>
      <c r="F23" s="209">
        <f t="shared" si="2"/>
        <v>28</v>
      </c>
      <c r="G23" s="211"/>
      <c r="H23" s="211"/>
      <c r="I23" s="210">
        <f t="shared" si="3"/>
        <v>28</v>
      </c>
    </row>
    <row r="24" spans="1:9" ht="19.5" customHeight="1">
      <c r="A24" s="209">
        <f t="shared" si="0"/>
        <v>27</v>
      </c>
      <c r="B24" s="211"/>
      <c r="C24" s="211"/>
      <c r="D24" s="210">
        <f t="shared" si="1"/>
        <v>27</v>
      </c>
      <c r="F24" s="209">
        <f t="shared" si="2"/>
        <v>27</v>
      </c>
      <c r="G24" s="211"/>
      <c r="H24" s="211"/>
      <c r="I24" s="210">
        <f t="shared" si="3"/>
        <v>27</v>
      </c>
    </row>
    <row r="25" spans="1:9" ht="19.5" customHeight="1">
      <c r="A25" s="209">
        <f t="shared" si="0"/>
        <v>26</v>
      </c>
      <c r="B25" s="211"/>
      <c r="C25" s="211"/>
      <c r="D25" s="210">
        <f t="shared" si="1"/>
        <v>26</v>
      </c>
      <c r="F25" s="209">
        <f t="shared" si="2"/>
        <v>26</v>
      </c>
      <c r="G25" s="211"/>
      <c r="H25" s="211"/>
      <c r="I25" s="210">
        <f t="shared" si="3"/>
        <v>26</v>
      </c>
    </row>
    <row r="26" spans="1:9" ht="18.75" customHeight="1">
      <c r="A26" s="209">
        <f t="shared" si="0"/>
        <v>25</v>
      </c>
      <c r="B26" s="211"/>
      <c r="C26" s="211"/>
      <c r="D26" s="210">
        <f t="shared" si="1"/>
        <v>25</v>
      </c>
      <c r="F26" s="209">
        <f t="shared" si="2"/>
        <v>25</v>
      </c>
      <c r="G26" s="211"/>
      <c r="H26" s="211"/>
      <c r="I26" s="210">
        <f t="shared" si="3"/>
        <v>25</v>
      </c>
    </row>
    <row r="27" spans="1:9" ht="19.5" customHeight="1">
      <c r="A27" s="209">
        <f t="shared" si="0"/>
        <v>24</v>
      </c>
      <c r="B27" s="211"/>
      <c r="C27" s="211"/>
      <c r="D27" s="210">
        <f t="shared" si="1"/>
        <v>24</v>
      </c>
      <c r="F27" s="209">
        <f t="shared" si="2"/>
        <v>24</v>
      </c>
      <c r="G27" s="211"/>
      <c r="H27" s="211"/>
      <c r="I27" s="210">
        <f t="shared" si="3"/>
        <v>24</v>
      </c>
    </row>
    <row r="28" spans="1:9" ht="19.5" customHeight="1">
      <c r="A28" s="209">
        <f>A27-1</f>
        <v>23</v>
      </c>
      <c r="B28" s="211"/>
      <c r="C28" s="211"/>
      <c r="D28" s="210">
        <f>D27-1</f>
        <v>23</v>
      </c>
      <c r="F28" s="209">
        <f>F27-1</f>
        <v>23</v>
      </c>
      <c r="G28" s="211"/>
      <c r="H28" s="211"/>
      <c r="I28" s="210">
        <f>I27-1</f>
        <v>23</v>
      </c>
    </row>
    <row r="29" spans="1:9" ht="19.5" customHeight="1">
      <c r="A29" s="209">
        <f t="shared" si="0"/>
        <v>22</v>
      </c>
      <c r="B29" s="211"/>
      <c r="C29" s="211"/>
      <c r="D29" s="210">
        <f t="shared" si="1"/>
        <v>22</v>
      </c>
      <c r="F29" s="209">
        <f t="shared" si="2"/>
        <v>22</v>
      </c>
      <c r="G29" s="211"/>
      <c r="H29" s="211"/>
      <c r="I29" s="210">
        <f t="shared" si="3"/>
        <v>22</v>
      </c>
    </row>
    <row r="30" spans="1:9" ht="19.5" customHeight="1">
      <c r="A30" s="209">
        <f t="shared" si="0"/>
        <v>21</v>
      </c>
      <c r="B30" s="211"/>
      <c r="C30" s="211"/>
      <c r="D30" s="210">
        <f t="shared" si="1"/>
        <v>21</v>
      </c>
      <c r="F30" s="209">
        <f t="shared" si="2"/>
        <v>21</v>
      </c>
      <c r="G30" s="211"/>
      <c r="H30" s="211"/>
      <c r="I30" s="210">
        <f t="shared" si="3"/>
        <v>21</v>
      </c>
    </row>
    <row r="31" spans="1:9" ht="18.75" customHeight="1">
      <c r="A31" s="209">
        <f t="shared" si="0"/>
        <v>20</v>
      </c>
      <c r="B31" s="211"/>
      <c r="C31" s="211"/>
      <c r="D31" s="210">
        <f t="shared" si="1"/>
        <v>20</v>
      </c>
      <c r="F31" s="209">
        <f t="shared" si="2"/>
        <v>20</v>
      </c>
      <c r="G31" s="211"/>
      <c r="H31" s="211"/>
      <c r="I31" s="210">
        <f t="shared" si="3"/>
        <v>20</v>
      </c>
    </row>
    <row r="32" spans="1:9" ht="18.75" customHeight="1">
      <c r="A32" s="209">
        <f t="shared" si="0"/>
        <v>19</v>
      </c>
      <c r="B32" s="211"/>
      <c r="C32" s="211"/>
      <c r="D32" s="210">
        <f t="shared" si="1"/>
        <v>19</v>
      </c>
      <c r="F32" s="209">
        <f t="shared" si="2"/>
        <v>19</v>
      </c>
      <c r="G32" s="211"/>
      <c r="H32" s="211"/>
      <c r="I32" s="210">
        <f t="shared" si="3"/>
        <v>19</v>
      </c>
    </row>
    <row r="33" spans="1:9" ht="19.5" customHeight="1">
      <c r="A33" s="209">
        <f t="shared" si="0"/>
        <v>18</v>
      </c>
      <c r="B33" s="211"/>
      <c r="C33" s="211"/>
      <c r="D33" s="210">
        <f t="shared" si="1"/>
        <v>18</v>
      </c>
      <c r="F33" s="209">
        <f t="shared" si="2"/>
        <v>18</v>
      </c>
      <c r="G33" s="211"/>
      <c r="H33" s="211"/>
      <c r="I33" s="210">
        <f t="shared" si="3"/>
        <v>18</v>
      </c>
    </row>
    <row r="34" spans="1:9" ht="19.5" customHeight="1">
      <c r="A34" s="209">
        <f t="shared" si="0"/>
        <v>17</v>
      </c>
      <c r="B34" s="211"/>
      <c r="C34" s="211"/>
      <c r="D34" s="210">
        <f t="shared" si="1"/>
        <v>17</v>
      </c>
      <c r="F34" s="209">
        <f t="shared" si="2"/>
        <v>17</v>
      </c>
      <c r="G34" s="211"/>
      <c r="H34" s="211"/>
      <c r="I34" s="210">
        <f t="shared" si="3"/>
        <v>17</v>
      </c>
    </row>
    <row r="35" spans="1:9" ht="18.75" customHeight="1">
      <c r="A35" s="209">
        <f t="shared" si="0"/>
        <v>16</v>
      </c>
      <c r="B35" s="211"/>
      <c r="C35" s="211"/>
      <c r="D35" s="210">
        <f t="shared" si="1"/>
        <v>16</v>
      </c>
      <c r="F35" s="209">
        <f t="shared" si="2"/>
        <v>16</v>
      </c>
      <c r="G35" s="211"/>
      <c r="H35" s="211"/>
      <c r="I35" s="210">
        <f t="shared" si="3"/>
        <v>16</v>
      </c>
    </row>
    <row r="36" spans="1:9" ht="18.75" customHeight="1">
      <c r="A36" s="209">
        <f t="shared" si="0"/>
        <v>15</v>
      </c>
      <c r="B36" s="211"/>
      <c r="C36" s="211"/>
      <c r="D36" s="210">
        <f t="shared" si="1"/>
        <v>15</v>
      </c>
      <c r="F36" s="209">
        <f t="shared" si="2"/>
        <v>15</v>
      </c>
      <c r="G36" s="211"/>
      <c r="H36" s="211"/>
      <c r="I36" s="210">
        <f t="shared" si="3"/>
        <v>15</v>
      </c>
    </row>
    <row r="37" spans="1:9" ht="19.5" customHeight="1">
      <c r="A37" s="209">
        <f t="shared" si="0"/>
        <v>14</v>
      </c>
      <c r="B37" s="211"/>
      <c r="C37" s="211"/>
      <c r="D37" s="210">
        <f t="shared" si="1"/>
        <v>14</v>
      </c>
      <c r="F37" s="209">
        <f t="shared" si="2"/>
        <v>14</v>
      </c>
      <c r="G37" s="211"/>
      <c r="H37" s="211"/>
      <c r="I37" s="210">
        <f t="shared" si="3"/>
        <v>14</v>
      </c>
    </row>
    <row r="38" spans="1:9" ht="19.5" customHeight="1">
      <c r="A38" s="209">
        <f t="shared" si="0"/>
        <v>13</v>
      </c>
      <c r="B38" s="211"/>
      <c r="C38" s="211"/>
      <c r="D38" s="210">
        <f t="shared" si="1"/>
        <v>13</v>
      </c>
      <c r="F38" s="209">
        <f t="shared" si="2"/>
        <v>13</v>
      </c>
      <c r="G38" s="211"/>
      <c r="H38" s="211"/>
      <c r="I38" s="210">
        <f t="shared" si="3"/>
        <v>13</v>
      </c>
    </row>
    <row r="39" spans="1:9" ht="18.75" customHeight="1">
      <c r="A39" s="209">
        <f t="shared" si="0"/>
        <v>12</v>
      </c>
      <c r="B39" s="211"/>
      <c r="C39" s="211"/>
      <c r="D39" s="210">
        <f t="shared" si="1"/>
        <v>12</v>
      </c>
      <c r="F39" s="209">
        <f t="shared" si="2"/>
        <v>12</v>
      </c>
      <c r="G39" s="211"/>
      <c r="H39" s="211"/>
      <c r="I39" s="210">
        <f t="shared" si="3"/>
        <v>12</v>
      </c>
    </row>
    <row r="40" spans="1:9" ht="18.75" customHeight="1">
      <c r="A40" s="209">
        <f t="shared" si="0"/>
        <v>11</v>
      </c>
      <c r="B40" s="211"/>
      <c r="C40" s="211"/>
      <c r="D40" s="210">
        <f t="shared" si="1"/>
        <v>11</v>
      </c>
      <c r="F40" s="209">
        <f t="shared" si="2"/>
        <v>11</v>
      </c>
      <c r="G40" s="211"/>
      <c r="H40" s="211"/>
      <c r="I40" s="210">
        <f t="shared" si="3"/>
        <v>11</v>
      </c>
    </row>
    <row r="41" spans="1:9" ht="19.5" customHeight="1">
      <c r="A41" s="209">
        <f t="shared" si="0"/>
        <v>10</v>
      </c>
      <c r="B41" s="211"/>
      <c r="C41" s="211"/>
      <c r="D41" s="210">
        <f t="shared" si="1"/>
        <v>10</v>
      </c>
      <c r="F41" s="209">
        <f t="shared" si="2"/>
        <v>10</v>
      </c>
      <c r="G41" s="211"/>
      <c r="H41" s="211"/>
      <c r="I41" s="210">
        <f t="shared" si="3"/>
        <v>10</v>
      </c>
    </row>
    <row r="42" spans="1:9" ht="19.5" customHeight="1">
      <c r="A42" s="209">
        <f t="shared" si="0"/>
        <v>9</v>
      </c>
      <c r="B42" s="211"/>
      <c r="C42" s="211"/>
      <c r="D42" s="210">
        <f t="shared" si="1"/>
        <v>9</v>
      </c>
      <c r="F42" s="209">
        <f t="shared" si="2"/>
        <v>9</v>
      </c>
      <c r="G42" s="211"/>
      <c r="H42" s="211"/>
      <c r="I42" s="210">
        <f t="shared" si="3"/>
        <v>9</v>
      </c>
    </row>
    <row r="43" spans="1:9" ht="18.75" customHeight="1">
      <c r="A43" s="209">
        <f t="shared" si="0"/>
        <v>8</v>
      </c>
      <c r="B43" s="211"/>
      <c r="C43" s="211"/>
      <c r="D43" s="210">
        <f t="shared" si="1"/>
        <v>8</v>
      </c>
      <c r="F43" s="209">
        <f t="shared" si="2"/>
        <v>8</v>
      </c>
      <c r="G43" s="211"/>
      <c r="H43" s="211"/>
      <c r="I43" s="210">
        <f t="shared" si="3"/>
        <v>8</v>
      </c>
    </row>
    <row r="44" spans="1:9" ht="18.75" customHeight="1">
      <c r="A44" s="209">
        <f t="shared" si="0"/>
        <v>7</v>
      </c>
      <c r="B44" s="211"/>
      <c r="C44" s="211"/>
      <c r="D44" s="210">
        <f t="shared" si="1"/>
        <v>7</v>
      </c>
      <c r="F44" s="209">
        <f t="shared" si="2"/>
        <v>7</v>
      </c>
      <c r="G44" s="211"/>
      <c r="H44" s="211"/>
      <c r="I44" s="210">
        <f t="shared" si="3"/>
        <v>7</v>
      </c>
    </row>
    <row r="45" spans="1:9" ht="19.5" customHeight="1">
      <c r="A45" s="209">
        <f t="shared" si="0"/>
        <v>6</v>
      </c>
      <c r="B45" s="211"/>
      <c r="C45" s="211"/>
      <c r="D45" s="210">
        <f t="shared" si="1"/>
        <v>6</v>
      </c>
      <c r="F45" s="209">
        <f t="shared" si="2"/>
        <v>6</v>
      </c>
      <c r="G45" s="211"/>
      <c r="H45" s="211"/>
      <c r="I45" s="210">
        <f t="shared" si="3"/>
        <v>6</v>
      </c>
    </row>
    <row r="46" spans="1:9" ht="19.5" customHeight="1">
      <c r="A46" s="209">
        <f t="shared" si="0"/>
        <v>5</v>
      </c>
      <c r="B46" s="211"/>
      <c r="C46" s="211"/>
      <c r="D46" s="210">
        <f t="shared" si="1"/>
        <v>5</v>
      </c>
      <c r="F46" s="209">
        <f t="shared" si="2"/>
        <v>5</v>
      </c>
      <c r="G46" s="211"/>
      <c r="H46" s="211"/>
      <c r="I46" s="210">
        <f t="shared" si="3"/>
        <v>5</v>
      </c>
    </row>
    <row r="47" spans="1:9" ht="18.75" customHeight="1">
      <c r="A47" s="209">
        <f t="shared" si="0"/>
        <v>4</v>
      </c>
      <c r="B47" s="211"/>
      <c r="C47" s="211"/>
      <c r="D47" s="210">
        <f t="shared" si="1"/>
        <v>4</v>
      </c>
      <c r="F47" s="209">
        <f t="shared" si="2"/>
        <v>4</v>
      </c>
      <c r="G47" s="211"/>
      <c r="H47" s="211"/>
      <c r="I47" s="210">
        <f t="shared" si="3"/>
        <v>4</v>
      </c>
    </row>
    <row r="48" spans="1:9" ht="19" thickBot="1">
      <c r="A48" s="209">
        <f t="shared" si="0"/>
        <v>3</v>
      </c>
      <c r="B48" s="211"/>
      <c r="C48" s="211"/>
      <c r="D48" s="210">
        <f t="shared" si="1"/>
        <v>3</v>
      </c>
      <c r="F48" s="209">
        <f t="shared" si="2"/>
        <v>3</v>
      </c>
      <c r="G48" s="211"/>
      <c r="H48" s="211"/>
      <c r="I48" s="210">
        <f t="shared" si="3"/>
        <v>3</v>
      </c>
    </row>
    <row r="49" spans="1:9" ht="18">
      <c r="A49" s="209">
        <f t="shared" si="0"/>
        <v>2</v>
      </c>
      <c r="B49" s="211"/>
      <c r="C49" s="211"/>
      <c r="D49" s="210">
        <f t="shared" si="1"/>
        <v>2</v>
      </c>
      <c r="F49" s="209">
        <f t="shared" si="2"/>
        <v>2</v>
      </c>
      <c r="G49" s="215"/>
      <c r="H49" s="215"/>
      <c r="I49" s="210">
        <f t="shared" si="3"/>
        <v>2</v>
      </c>
    </row>
    <row r="50" spans="1:9" ht="19.5" customHeight="1" thickBot="1">
      <c r="A50" s="212">
        <f>A49-1</f>
        <v>1</v>
      </c>
      <c r="B50" s="211"/>
      <c r="C50" s="211"/>
      <c r="D50" s="210">
        <f t="shared" si="1"/>
        <v>1</v>
      </c>
      <c r="F50" s="212">
        <f>F49-1</f>
        <v>1</v>
      </c>
      <c r="G50" s="214"/>
      <c r="H50" s="214"/>
      <c r="I50" s="210">
        <f t="shared" si="3"/>
        <v>1</v>
      </c>
    </row>
    <row r="55" spans="1:9" ht="18.5" customHeight="1"/>
  </sheetData>
  <mergeCells count="1">
    <mergeCell ref="B11:C11"/>
  </mergeCells>
  <pageMargins left="0.25" right="0.25" top="0.75" bottom="0.75" header="0.3" footer="0.3"/>
  <pageSetup paperSize="17" scale="8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9" workbookViewId="0">
      <selection activeCell="D26" sqref="D26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83203125" style="1" bestFit="1" customWidth="1"/>
    <col min="10" max="16384" width="12.1640625" style="1"/>
  </cols>
  <sheetData>
    <row r="1" spans="1:9" ht="16" thickBot="1"/>
    <row r="2" spans="1:9" ht="21" thickBot="1">
      <c r="A2" s="475" t="s">
        <v>657</v>
      </c>
      <c r="B2" s="476"/>
      <c r="C2" s="477" t="s">
        <v>683</v>
      </c>
      <c r="D2" s="478"/>
    </row>
    <row r="3" spans="1:9" ht="16" thickBot="1"/>
    <row r="4" spans="1:9" ht="30">
      <c r="A4" s="228" t="s">
        <v>658</v>
      </c>
      <c r="B4" s="229" t="s">
        <v>659</v>
      </c>
      <c r="C4" s="229" t="s">
        <v>660</v>
      </c>
      <c r="D4" s="229" t="s">
        <v>661</v>
      </c>
      <c r="E4" s="230"/>
      <c r="F4" s="230"/>
      <c r="G4" s="230"/>
      <c r="H4" s="230"/>
      <c r="I4" s="231" t="s">
        <v>662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663</v>
      </c>
      <c r="E7" s="239" t="s">
        <v>664</v>
      </c>
      <c r="F7" s="239" t="s">
        <v>665</v>
      </c>
      <c r="G7" s="239" t="s">
        <v>666</v>
      </c>
      <c r="H7" s="234"/>
      <c r="I7" s="238"/>
    </row>
    <row r="8" spans="1:9" ht="37" thickBot="1">
      <c r="A8" s="236"/>
      <c r="B8" s="240" t="s">
        <v>686</v>
      </c>
      <c r="C8" s="234"/>
      <c r="D8" s="261" t="str">
        <f>'Motion axis summary'!$AF$25</f>
        <v>NA</v>
      </c>
      <c r="E8" s="261" t="str">
        <f>'Motion axis summary'!$AF$41</f>
        <v>NA</v>
      </c>
      <c r="F8" s="261">
        <f>'Motion axis summary'!$AF$39</f>
        <v>65</v>
      </c>
      <c r="G8" s="261">
        <f>'Motion axis summary'!$AF$37</f>
        <v>64</v>
      </c>
      <c r="H8" s="234"/>
      <c r="I8" s="238"/>
    </row>
    <row r="9" spans="1:9">
      <c r="A9" s="236"/>
      <c r="B9" s="234"/>
      <c r="C9" s="234"/>
      <c r="D9" s="239" t="s">
        <v>668</v>
      </c>
      <c r="E9" s="239" t="s">
        <v>669</v>
      </c>
      <c r="F9" s="239" t="s">
        <v>670</v>
      </c>
      <c r="G9" s="239" t="s">
        <v>671</v>
      </c>
      <c r="H9" s="234"/>
      <c r="I9" s="238"/>
    </row>
    <row r="10" spans="1:9" ht="37" thickBot="1">
      <c r="A10" s="236"/>
      <c r="B10" s="234"/>
      <c r="C10" s="234"/>
      <c r="D10" s="261" t="str">
        <f>'Motion axis summary'!$AF$29</f>
        <v>NA</v>
      </c>
      <c r="E10" s="261" t="str">
        <f>'Motion axis summary'!$AF$28</f>
        <v>NA</v>
      </c>
      <c r="F10" s="261" t="str">
        <f>'Motion axis summary'!$AF$27</f>
        <v>NA</v>
      </c>
      <c r="G10" s="261" t="str">
        <f>'Motion axis summary'!$AF$26</f>
        <v>NA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672</v>
      </c>
      <c r="C12" s="239" t="s">
        <v>673</v>
      </c>
      <c r="D12" s="239" t="s">
        <v>674</v>
      </c>
      <c r="E12" s="239" t="s">
        <v>675</v>
      </c>
      <c r="F12" s="239" t="s">
        <v>676</v>
      </c>
      <c r="G12" s="239" t="s">
        <v>677</v>
      </c>
      <c r="H12" s="239" t="s">
        <v>678</v>
      </c>
      <c r="I12" s="241" t="s">
        <v>679</v>
      </c>
    </row>
    <row r="13" spans="1:9" ht="37" thickBot="1">
      <c r="A13" s="242"/>
      <c r="B13" s="261">
        <f>'Motion axis summary'!$AE$29</f>
        <v>94</v>
      </c>
      <c r="C13" s="261">
        <f>'Motion axis summary'!$AE$28</f>
        <v>93</v>
      </c>
      <c r="D13" s="261">
        <f>'Motion axis summary'!$AE$27</f>
        <v>92</v>
      </c>
      <c r="E13" s="261">
        <f>'Motion axis summary'!$AE$26</f>
        <v>91</v>
      </c>
      <c r="F13" s="261">
        <f>'Motion axis summary'!$AE$41</f>
        <v>108</v>
      </c>
      <c r="G13" s="261">
        <f>'Motion axis summary'!$AE$25</f>
        <v>95</v>
      </c>
      <c r="H13" s="261" t="str">
        <f>'Motion axis summary'!$AE$39</f>
        <v>NA</v>
      </c>
      <c r="I13" s="261" t="str">
        <f>'Motion axis summary'!$AE$37</f>
        <v>NA</v>
      </c>
    </row>
    <row r="17" spans="1:9" ht="16" thickBot="1"/>
    <row r="18" spans="1:9" ht="21" thickBot="1">
      <c r="A18" s="471" t="s">
        <v>657</v>
      </c>
      <c r="B18" s="472"/>
      <c r="C18" s="473" t="s">
        <v>682</v>
      </c>
      <c r="D18" s="474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658</v>
      </c>
      <c r="B20" s="244" t="s">
        <v>659</v>
      </c>
      <c r="C20" s="244" t="s">
        <v>660</v>
      </c>
      <c r="D20" s="244" t="s">
        <v>661</v>
      </c>
      <c r="E20" s="245"/>
      <c r="F20" s="245"/>
      <c r="G20" s="245"/>
      <c r="H20" s="245"/>
      <c r="I20" s="246" t="s">
        <v>662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663</v>
      </c>
      <c r="E23" s="255" t="s">
        <v>664</v>
      </c>
      <c r="F23" s="255" t="s">
        <v>665</v>
      </c>
      <c r="G23" s="255" t="s">
        <v>666</v>
      </c>
      <c r="H23" s="249"/>
      <c r="I23" s="253"/>
    </row>
    <row r="24" spans="1:9" ht="37" thickBot="1">
      <c r="A24" s="251"/>
      <c r="B24" s="240" t="s">
        <v>667</v>
      </c>
      <c r="C24" s="249"/>
      <c r="D24" s="261">
        <f>'Motion axis summary'!$AF$33</f>
        <v>60</v>
      </c>
      <c r="E24" s="261">
        <f>'Motion axis summary'!$AF$32</f>
        <v>59</v>
      </c>
      <c r="F24" s="261">
        <f>'Motion axis summary'!$AF$31</f>
        <v>58</v>
      </c>
      <c r="G24" s="261">
        <f>'Motion axis summary'!$AF$30</f>
        <v>57</v>
      </c>
      <c r="H24" s="249"/>
      <c r="I24" s="253"/>
    </row>
    <row r="25" spans="1:9">
      <c r="A25" s="251"/>
      <c r="B25" s="249"/>
      <c r="C25" s="249"/>
      <c r="D25" s="254" t="s">
        <v>668</v>
      </c>
      <c r="E25" s="256" t="s">
        <v>669</v>
      </c>
      <c r="F25" s="256" t="s">
        <v>670</v>
      </c>
      <c r="G25" s="256" t="s">
        <v>671</v>
      </c>
      <c r="H25" s="249"/>
      <c r="I25" s="253"/>
    </row>
    <row r="26" spans="1:9" ht="37" thickBot="1">
      <c r="A26" s="251"/>
      <c r="B26" s="249"/>
      <c r="C26" s="249"/>
      <c r="D26" s="261" t="s">
        <v>693</v>
      </c>
      <c r="E26" s="261">
        <f>'Motion axis summary'!$AF$36</f>
        <v>63</v>
      </c>
      <c r="F26" s="261">
        <f>'Motion axis summary'!$AF$35</f>
        <v>62</v>
      </c>
      <c r="G26" s="261">
        <f>'Motion axis summary'!$AF$34</f>
        <v>61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672</v>
      </c>
      <c r="C28" s="255" t="s">
        <v>673</v>
      </c>
      <c r="D28" s="255" t="s">
        <v>674</v>
      </c>
      <c r="E28" s="255" t="s">
        <v>675</v>
      </c>
      <c r="F28" s="255" t="s">
        <v>676</v>
      </c>
      <c r="G28" s="255" t="s">
        <v>677</v>
      </c>
      <c r="H28" s="255" t="s">
        <v>678</v>
      </c>
      <c r="I28" s="258" t="s">
        <v>679</v>
      </c>
    </row>
    <row r="29" spans="1:9" ht="37" thickBot="1">
      <c r="A29" s="259"/>
      <c r="B29" s="261" t="s">
        <v>693</v>
      </c>
      <c r="C29" s="261">
        <f>'Motion axis summary'!$AE$36</f>
        <v>90</v>
      </c>
      <c r="D29" s="261">
        <f>'Motion axis summary'!$AE$35</f>
        <v>89</v>
      </c>
      <c r="E29" s="261">
        <f>'Motion axis summary'!$AE$34</f>
        <v>88</v>
      </c>
      <c r="F29" s="261">
        <f>'Motion axis summary'!$AE$33</f>
        <v>87</v>
      </c>
      <c r="G29" s="261">
        <f>'Motion axis summary'!$AE$32</f>
        <v>86</v>
      </c>
      <c r="H29" s="261">
        <f>'Motion axis summary'!$AE$31</f>
        <v>85</v>
      </c>
      <c r="I29" s="261">
        <f>'Motion axis summary'!$AE$30</f>
        <v>84</v>
      </c>
    </row>
    <row r="33" spans="1:9" ht="16" thickBot="1"/>
    <row r="34" spans="1:9" ht="21" thickBot="1">
      <c r="A34" s="471" t="s">
        <v>657</v>
      </c>
      <c r="B34" s="472"/>
      <c r="C34" s="473" t="s">
        <v>684</v>
      </c>
      <c r="D34" s="474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658</v>
      </c>
      <c r="B36" s="244" t="s">
        <v>659</v>
      </c>
      <c r="C36" s="244" t="s">
        <v>660</v>
      </c>
      <c r="D36" s="244" t="s">
        <v>661</v>
      </c>
      <c r="E36" s="245"/>
      <c r="F36" s="245"/>
      <c r="G36" s="245"/>
      <c r="H36" s="245"/>
      <c r="I36" s="246" t="s">
        <v>662</v>
      </c>
    </row>
    <row r="37" spans="1:9" ht="36">
      <c r="A37" s="247"/>
      <c r="B37" s="248"/>
      <c r="C37" s="248"/>
      <c r="D37" s="248"/>
      <c r="E37" s="249"/>
      <c r="F37" s="249"/>
      <c r="G37" s="249"/>
      <c r="H37" s="249"/>
      <c r="I37" s="250"/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663</v>
      </c>
      <c r="E39" s="255" t="s">
        <v>664</v>
      </c>
      <c r="F39" s="255" t="s">
        <v>665</v>
      </c>
      <c r="G39" s="255" t="s">
        <v>666</v>
      </c>
      <c r="H39" s="249"/>
      <c r="I39" s="253"/>
    </row>
    <row r="40" spans="1:9" ht="37" thickBot="1">
      <c r="A40" s="251"/>
      <c r="B40" s="240" t="s">
        <v>680</v>
      </c>
      <c r="C40" s="249"/>
      <c r="D40" s="261">
        <f>'Motion axis summary'!$AF$20</f>
        <v>54</v>
      </c>
      <c r="E40" s="261">
        <f>'Motion axis summary'!$AF$19</f>
        <v>53</v>
      </c>
      <c r="F40" s="261">
        <f>'Motion axis summary'!$AF$18</f>
        <v>52</v>
      </c>
      <c r="G40" s="261">
        <f>'Motion axis summary'!$AF$17</f>
        <v>51</v>
      </c>
      <c r="H40" s="249"/>
      <c r="I40" s="253"/>
    </row>
    <row r="41" spans="1:9">
      <c r="A41" s="251"/>
      <c r="B41" s="249"/>
      <c r="C41" s="249"/>
      <c r="D41" s="254" t="s">
        <v>668</v>
      </c>
      <c r="E41" s="256" t="s">
        <v>669</v>
      </c>
      <c r="F41" s="256" t="s">
        <v>670</v>
      </c>
      <c r="G41" s="256" t="s">
        <v>671</v>
      </c>
      <c r="H41" s="249"/>
      <c r="I41" s="253"/>
    </row>
    <row r="42" spans="1:9" ht="37" thickBot="1">
      <c r="A42" s="251"/>
      <c r="B42" s="249"/>
      <c r="C42" s="249"/>
      <c r="D42" s="261" t="s">
        <v>693</v>
      </c>
      <c r="E42" s="261">
        <f>'Motion axis summary'!$AF$24</f>
        <v>56</v>
      </c>
      <c r="F42" s="261" t="str">
        <f>'Motion axis summary'!$AF$23</f>
        <v>NA</v>
      </c>
      <c r="G42" s="261">
        <f>'Motion axis summary'!$AF$21</f>
        <v>55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672</v>
      </c>
      <c r="C44" s="255" t="s">
        <v>673</v>
      </c>
      <c r="D44" s="255" t="s">
        <v>674</v>
      </c>
      <c r="E44" s="255" t="s">
        <v>675</v>
      </c>
      <c r="F44" s="255" t="s">
        <v>676</v>
      </c>
      <c r="G44" s="255" t="s">
        <v>677</v>
      </c>
      <c r="H44" s="255" t="s">
        <v>678</v>
      </c>
      <c r="I44" s="258" t="s">
        <v>679</v>
      </c>
    </row>
    <row r="45" spans="1:9" ht="37" thickBot="1">
      <c r="A45" s="259"/>
      <c r="B45" s="261" t="s">
        <v>693</v>
      </c>
      <c r="C45" s="260" t="str">
        <f>'Motion axis summary'!$AE$24</f>
        <v>NA</v>
      </c>
      <c r="D45" s="260">
        <f>'Motion axis summary'!$AE$23</f>
        <v>83</v>
      </c>
      <c r="E45" s="260">
        <f>'Motion axis summary'!$AE$21</f>
        <v>82</v>
      </c>
      <c r="F45" s="260">
        <f>'Motion axis summary'!$AE$20</f>
        <v>81</v>
      </c>
      <c r="G45" s="260">
        <f>'Motion axis summary'!$AE$19</f>
        <v>80</v>
      </c>
      <c r="H45" s="260">
        <f>'Motion axis summary'!$AE$18</f>
        <v>79</v>
      </c>
      <c r="I45" s="261">
        <f>'Motion axis summary'!$AE$17</f>
        <v>78</v>
      </c>
    </row>
    <row r="55" spans="1:9" ht="16" thickBot="1"/>
    <row r="56" spans="1:9" ht="21" thickBot="1">
      <c r="A56" s="471" t="s">
        <v>657</v>
      </c>
      <c r="B56" s="472"/>
      <c r="C56" s="473" t="s">
        <v>685</v>
      </c>
      <c r="D56" s="474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3" t="s">
        <v>658</v>
      </c>
      <c r="B58" s="244" t="s">
        <v>659</v>
      </c>
      <c r="C58" s="244" t="s">
        <v>660</v>
      </c>
      <c r="D58" s="244" t="s">
        <v>661</v>
      </c>
      <c r="E58" s="245"/>
      <c r="F58" s="245"/>
      <c r="G58" s="245"/>
      <c r="H58" s="245"/>
      <c r="I58" s="246" t="s">
        <v>662</v>
      </c>
    </row>
    <row r="59" spans="1:9" ht="36">
      <c r="A59" s="247"/>
      <c r="B59" s="248"/>
      <c r="C59" s="248"/>
      <c r="D59" s="248"/>
      <c r="E59" s="249"/>
      <c r="F59" s="249"/>
      <c r="G59" s="249"/>
      <c r="H59" s="249"/>
      <c r="I59" s="250"/>
    </row>
    <row r="60" spans="1:9">
      <c r="A60" s="251"/>
      <c r="B60" s="249"/>
      <c r="C60" s="249"/>
      <c r="D60" s="252"/>
      <c r="E60" s="249"/>
      <c r="F60" s="249"/>
      <c r="G60" s="249"/>
      <c r="H60" s="249"/>
      <c r="I60" s="253"/>
    </row>
    <row r="61" spans="1:9" ht="16" thickBot="1">
      <c r="A61" s="251"/>
      <c r="B61" s="249"/>
      <c r="C61" s="249"/>
      <c r="D61" s="254" t="s">
        <v>663</v>
      </c>
      <c r="E61" s="255" t="s">
        <v>664</v>
      </c>
      <c r="F61" s="255" t="s">
        <v>665</v>
      </c>
      <c r="G61" s="255" t="s">
        <v>666</v>
      </c>
      <c r="H61" s="249"/>
      <c r="I61" s="253"/>
    </row>
    <row r="62" spans="1:9" ht="37" thickBot="1">
      <c r="A62" s="251"/>
      <c r="B62" s="240" t="s">
        <v>681</v>
      </c>
      <c r="C62" s="249"/>
      <c r="D62" s="267">
        <f>'Motion axis summary'!$AF$11</f>
        <v>118</v>
      </c>
      <c r="E62" s="261">
        <f>'Motion axis summary'!$AF$8</f>
        <v>68</v>
      </c>
      <c r="F62" s="261">
        <f>'Motion axis summary'!$AF$7</f>
        <v>67</v>
      </c>
      <c r="G62" s="261">
        <f>'Motion axis summary'!$AF$6</f>
        <v>66</v>
      </c>
      <c r="H62" s="249"/>
      <c r="I62" s="253"/>
    </row>
    <row r="63" spans="1:9">
      <c r="A63" s="251"/>
      <c r="B63" s="249"/>
      <c r="C63" s="249"/>
      <c r="D63" s="254" t="s">
        <v>668</v>
      </c>
      <c r="E63" s="256" t="s">
        <v>669</v>
      </c>
      <c r="F63" s="256" t="s">
        <v>670</v>
      </c>
      <c r="G63" s="256" t="s">
        <v>671</v>
      </c>
      <c r="H63" s="249"/>
      <c r="I63" s="253"/>
    </row>
    <row r="64" spans="1:9" ht="37" thickBot="1">
      <c r="A64" s="251"/>
      <c r="B64" s="249"/>
      <c r="C64" s="249"/>
      <c r="D64" s="261" t="s">
        <v>693</v>
      </c>
      <c r="E64" s="267">
        <f>'Motion axis summary'!$AF$14</f>
        <v>121</v>
      </c>
      <c r="F64" s="267">
        <f>'Motion axis summary'!$AF$13</f>
        <v>120</v>
      </c>
      <c r="G64" s="267">
        <f>'Motion axis summary'!$AF$12</f>
        <v>119</v>
      </c>
      <c r="H64" s="249"/>
      <c r="I64" s="253"/>
    </row>
    <row r="65" spans="1:11">
      <c r="A65" s="251"/>
      <c r="B65" s="249"/>
      <c r="C65" s="249"/>
      <c r="D65" s="249"/>
      <c r="E65" s="249"/>
      <c r="F65" s="249"/>
      <c r="G65" s="249"/>
      <c r="H65" s="249"/>
      <c r="I65" s="253"/>
    </row>
    <row r="66" spans="1:11">
      <c r="A66" s="251"/>
      <c r="B66" s="257" t="s">
        <v>672</v>
      </c>
      <c r="C66" s="255" t="s">
        <v>673</v>
      </c>
      <c r="D66" s="255" t="s">
        <v>674</v>
      </c>
      <c r="E66" s="255" t="s">
        <v>675</v>
      </c>
      <c r="F66" s="255" t="s">
        <v>676</v>
      </c>
      <c r="G66" s="255" t="s">
        <v>677</v>
      </c>
      <c r="H66" s="255" t="s">
        <v>678</v>
      </c>
      <c r="I66" s="258" t="s">
        <v>679</v>
      </c>
    </row>
    <row r="67" spans="1:11" ht="37" thickBot="1">
      <c r="A67" s="259"/>
      <c r="B67" s="261" t="s">
        <v>693</v>
      </c>
      <c r="C67" s="266">
        <f>'Motion axis summary'!$AE$14</f>
        <v>117</v>
      </c>
      <c r="D67" s="266">
        <f>'Motion axis summary'!$AE$13</f>
        <v>116</v>
      </c>
      <c r="E67" s="266">
        <f>'Motion axis summary'!$AE$12</f>
        <v>115</v>
      </c>
      <c r="F67" s="266">
        <f>'Motion axis summary'!$AE$11</f>
        <v>114</v>
      </c>
      <c r="G67" s="260">
        <f>'Motion axis summary'!$AE$8</f>
        <v>98</v>
      </c>
      <c r="H67" s="260">
        <f>'Motion axis summary'!$AE$7</f>
        <v>97</v>
      </c>
      <c r="I67" s="261">
        <f>'Motion axis summary'!$AE$6</f>
        <v>96</v>
      </c>
      <c r="K67" s="330" t="s">
        <v>847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4" workbookViewId="0">
      <selection activeCell="D15" sqref="D15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83203125" style="1" bestFit="1" customWidth="1"/>
    <col min="10" max="16384" width="12.1640625" style="1"/>
  </cols>
  <sheetData>
    <row r="1" spans="1:9" ht="16" thickBot="1"/>
    <row r="2" spans="1:9" ht="21" thickBot="1">
      <c r="A2" s="475" t="s">
        <v>657</v>
      </c>
      <c r="B2" s="476"/>
      <c r="C2" s="477" t="s">
        <v>822</v>
      </c>
      <c r="D2" s="478"/>
    </row>
    <row r="3" spans="1:9" ht="16" thickBot="1"/>
    <row r="4" spans="1:9" ht="30">
      <c r="A4" s="228" t="s">
        <v>658</v>
      </c>
      <c r="B4" s="229" t="s">
        <v>659</v>
      </c>
      <c r="C4" s="229" t="s">
        <v>660</v>
      </c>
      <c r="D4" s="229" t="s">
        <v>661</v>
      </c>
      <c r="E4" s="230"/>
      <c r="F4" s="230"/>
      <c r="G4" s="230"/>
      <c r="H4" s="230"/>
      <c r="I4" s="231" t="s">
        <v>662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663</v>
      </c>
      <c r="E7" s="239" t="s">
        <v>664</v>
      </c>
      <c r="F7" s="239" t="s">
        <v>665</v>
      </c>
      <c r="G7" s="239" t="s">
        <v>666</v>
      </c>
      <c r="H7" s="234"/>
      <c r="I7" s="238"/>
    </row>
    <row r="8" spans="1:9" ht="37" thickBot="1">
      <c r="A8" s="236"/>
      <c r="B8" s="240" t="s">
        <v>819</v>
      </c>
      <c r="C8" s="234"/>
      <c r="D8" s="261" t="str">
        <f>'Motion axis summary'!$AF$25</f>
        <v>NA</v>
      </c>
      <c r="E8" s="261" t="str">
        <f>'Motion axis summary'!$AF$41</f>
        <v>NA</v>
      </c>
      <c r="F8" s="261" t="str">
        <f>'Motion axis summary'!$AF$27</f>
        <v>NA</v>
      </c>
      <c r="G8" s="261" t="str">
        <f>'Motion axis summary'!$AF$26</f>
        <v>NA</v>
      </c>
      <c r="H8" s="234"/>
      <c r="I8" s="238"/>
    </row>
    <row r="9" spans="1:9">
      <c r="A9" s="236"/>
      <c r="B9" s="234"/>
      <c r="C9" s="234"/>
      <c r="D9" s="239" t="s">
        <v>668</v>
      </c>
      <c r="E9" s="239" t="s">
        <v>669</v>
      </c>
      <c r="F9" s="239" t="s">
        <v>670</v>
      </c>
      <c r="G9" s="239" t="s">
        <v>671</v>
      </c>
      <c r="H9" s="234"/>
      <c r="I9" s="238"/>
    </row>
    <row r="10" spans="1:9" ht="37" thickBot="1">
      <c r="A10" s="236"/>
      <c r="B10" s="234"/>
      <c r="C10" s="234"/>
      <c r="D10" s="261" t="str">
        <f>'Motion axis summary'!$AF$25</f>
        <v>NA</v>
      </c>
      <c r="E10" s="261" t="str">
        <f>'Motion axis summary'!$AF$25</f>
        <v>NA</v>
      </c>
      <c r="F10" s="261" t="s">
        <v>693</v>
      </c>
      <c r="G10" s="261" t="s">
        <v>693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672</v>
      </c>
      <c r="C12" s="239" t="s">
        <v>673</v>
      </c>
      <c r="D12" s="239" t="s">
        <v>674</v>
      </c>
      <c r="E12" s="239" t="s">
        <v>675</v>
      </c>
      <c r="F12" s="239" t="s">
        <v>676</v>
      </c>
      <c r="G12" s="239" t="s">
        <v>677</v>
      </c>
      <c r="H12" s="239" t="s">
        <v>678</v>
      </c>
      <c r="I12" s="241" t="s">
        <v>679</v>
      </c>
    </row>
    <row r="13" spans="1:9" ht="37" thickBot="1">
      <c r="A13" s="242"/>
      <c r="B13" s="261" t="s">
        <v>693</v>
      </c>
      <c r="C13" s="341" t="str">
        <f>'Motion axis summary'!$AE$92</f>
        <v>C-106</v>
      </c>
      <c r="D13" s="261" t="s">
        <v>693</v>
      </c>
      <c r="E13" s="261" t="s">
        <v>693</v>
      </c>
      <c r="F13" s="261" t="str">
        <f>'Motion axis summary'!$AE$77</f>
        <v>C-18</v>
      </c>
      <c r="G13" s="261" t="str">
        <f>'Motion axis summary'!$AE$76</f>
        <v>C-17</v>
      </c>
      <c r="H13" s="261" t="str">
        <f>'Motion axis summary'!$AE$75</f>
        <v>C-16</v>
      </c>
      <c r="I13" s="261" t="str">
        <f>'Motion axis summary'!$AE$74</f>
        <v>C-15</v>
      </c>
    </row>
    <row r="17" spans="1:9" ht="16" thickBot="1"/>
    <row r="18" spans="1:9" ht="21" thickBot="1">
      <c r="A18" s="471" t="s">
        <v>657</v>
      </c>
      <c r="B18" s="472"/>
      <c r="C18" s="473" t="s">
        <v>821</v>
      </c>
      <c r="D18" s="474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658</v>
      </c>
      <c r="B20" s="244" t="s">
        <v>659</v>
      </c>
      <c r="C20" s="244" t="s">
        <v>660</v>
      </c>
      <c r="D20" s="244" t="s">
        <v>661</v>
      </c>
      <c r="E20" s="245"/>
      <c r="F20" s="245"/>
      <c r="G20" s="245"/>
      <c r="H20" s="245"/>
      <c r="I20" s="246" t="s">
        <v>662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663</v>
      </c>
      <c r="E23" s="255" t="s">
        <v>664</v>
      </c>
      <c r="F23" s="255" t="s">
        <v>665</v>
      </c>
      <c r="G23" s="255" t="s">
        <v>666</v>
      </c>
      <c r="H23" s="249"/>
      <c r="I23" s="253"/>
    </row>
    <row r="24" spans="1:9" ht="37" thickBot="1">
      <c r="A24" s="251"/>
      <c r="B24" s="240" t="s">
        <v>818</v>
      </c>
      <c r="C24" s="249"/>
      <c r="D24" s="261" t="str">
        <f>'Motion axis summary'!$AF$26</f>
        <v>NA</v>
      </c>
      <c r="E24" s="261" t="str">
        <f>'Motion axis summary'!$AF$26</f>
        <v>NA</v>
      </c>
      <c r="F24" s="261" t="str">
        <f>'Motion axis summary'!$AF$26</f>
        <v>NA</v>
      </c>
      <c r="G24" s="261" t="str">
        <f>'Motion axis summary'!$AF$26</f>
        <v>NA</v>
      </c>
      <c r="H24" s="249"/>
      <c r="I24" s="253"/>
    </row>
    <row r="25" spans="1:9">
      <c r="A25" s="251"/>
      <c r="B25" s="249"/>
      <c r="C25" s="249"/>
      <c r="D25" s="254" t="s">
        <v>668</v>
      </c>
      <c r="E25" s="256" t="s">
        <v>669</v>
      </c>
      <c r="F25" s="256" t="s">
        <v>670</v>
      </c>
      <c r="G25" s="256" t="s">
        <v>671</v>
      </c>
      <c r="H25" s="249"/>
      <c r="I25" s="253"/>
    </row>
    <row r="26" spans="1:9" ht="37" thickBot="1">
      <c r="A26" s="251"/>
      <c r="B26" s="249"/>
      <c r="C26" s="249"/>
      <c r="D26" s="261" t="str">
        <f>'Motion axis summary'!$AF$26</f>
        <v>NA</v>
      </c>
      <c r="E26" s="261" t="str">
        <f>'Motion axis summary'!$AF$26</f>
        <v>NA</v>
      </c>
      <c r="F26" s="261" t="str">
        <f>'Motion axis summary'!$AF$26</f>
        <v>NA</v>
      </c>
      <c r="G26" s="261" t="str">
        <f>'Motion axis summary'!$AF$26</f>
        <v>NA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672</v>
      </c>
      <c r="C28" s="255" t="s">
        <v>673</v>
      </c>
      <c r="D28" s="255" t="s">
        <v>674</v>
      </c>
      <c r="E28" s="255" t="s">
        <v>675</v>
      </c>
      <c r="F28" s="255" t="s">
        <v>676</v>
      </c>
      <c r="G28" s="255" t="s">
        <v>677</v>
      </c>
      <c r="H28" s="255" t="s">
        <v>678</v>
      </c>
      <c r="I28" s="258" t="s">
        <v>679</v>
      </c>
    </row>
    <row r="29" spans="1:9" ht="37" thickBot="1">
      <c r="A29" s="259"/>
      <c r="B29" s="261" t="str">
        <f>'Motion axis summary'!$AE$69</f>
        <v>C-14</v>
      </c>
      <c r="C29" s="261" t="str">
        <f>'Motion axis summary'!$AE$68</f>
        <v>C-13</v>
      </c>
      <c r="D29" s="261" t="str">
        <f>'Motion axis summary'!$AE$67</f>
        <v>C-12</v>
      </c>
      <c r="E29" s="261" t="str">
        <f>'Motion axis summary'!$AE$66</f>
        <v>C-11</v>
      </c>
      <c r="F29" s="261" t="str">
        <f>'Motion axis summary'!$AE$88</f>
        <v>C-24</v>
      </c>
      <c r="G29" s="261" t="str">
        <f>'Motion axis summary'!$AE$70</f>
        <v>C-21</v>
      </c>
      <c r="H29" s="261" t="str">
        <f>'Motion axis summary'!$AE$64</f>
        <v>C-20</v>
      </c>
      <c r="I29" s="261" t="str">
        <f>'Motion axis summary'!$AE$65</f>
        <v>C-19</v>
      </c>
    </row>
    <row r="33" spans="1:9" ht="16" thickBot="1"/>
    <row r="34" spans="1:9" ht="21" thickBot="1">
      <c r="A34" s="471" t="s">
        <v>657</v>
      </c>
      <c r="B34" s="472"/>
      <c r="C34" s="473" t="s">
        <v>820</v>
      </c>
      <c r="D34" s="474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658</v>
      </c>
      <c r="B36" s="244" t="s">
        <v>659</v>
      </c>
      <c r="C36" s="244" t="s">
        <v>660</v>
      </c>
      <c r="D36" s="244" t="s">
        <v>661</v>
      </c>
      <c r="E36" s="245"/>
      <c r="F36" s="245"/>
      <c r="G36" s="245"/>
      <c r="H36" s="245"/>
      <c r="I36" s="246" t="s">
        <v>662</v>
      </c>
    </row>
    <row r="37" spans="1:9" ht="36">
      <c r="A37" s="247"/>
      <c r="B37" s="248"/>
      <c r="C37" s="248"/>
      <c r="D37" s="248"/>
      <c r="E37" s="249"/>
      <c r="F37" s="249"/>
      <c r="G37" s="249"/>
      <c r="H37" s="249"/>
      <c r="I37" s="250"/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663</v>
      </c>
      <c r="E39" s="255" t="s">
        <v>664</v>
      </c>
      <c r="F39" s="255" t="s">
        <v>665</v>
      </c>
      <c r="G39" s="255" t="s">
        <v>666</v>
      </c>
      <c r="H39" s="249"/>
      <c r="I39" s="253"/>
    </row>
    <row r="40" spans="1:9" ht="37" thickBot="1">
      <c r="A40" s="251"/>
      <c r="B40" s="240" t="s">
        <v>817</v>
      </c>
      <c r="C40" s="249"/>
      <c r="D40" s="261" t="str">
        <f>'Motion axis summary'!$AF$26</f>
        <v>NA</v>
      </c>
      <c r="E40" s="261" t="str">
        <f>'Motion axis summary'!$AF$26</f>
        <v>NA</v>
      </c>
      <c r="F40" s="261" t="str">
        <f>'Motion axis summary'!$AF$26</f>
        <v>NA</v>
      </c>
      <c r="G40" s="261" t="str">
        <f>'Motion axis summary'!$AF$26</f>
        <v>NA</v>
      </c>
      <c r="H40" s="249"/>
      <c r="I40" s="253"/>
    </row>
    <row r="41" spans="1:9">
      <c r="A41" s="251"/>
      <c r="B41" s="249"/>
      <c r="C41" s="249"/>
      <c r="D41" s="254" t="s">
        <v>668</v>
      </c>
      <c r="E41" s="256" t="s">
        <v>669</v>
      </c>
      <c r="F41" s="256" t="s">
        <v>670</v>
      </c>
      <c r="G41" s="256" t="s">
        <v>671</v>
      </c>
      <c r="H41" s="249"/>
      <c r="I41" s="253"/>
    </row>
    <row r="42" spans="1:9" ht="37" thickBot="1">
      <c r="A42" s="251"/>
      <c r="B42" s="249"/>
      <c r="C42" s="249"/>
      <c r="D42" s="261" t="str">
        <f>'Motion axis summary'!$AF$71</f>
        <v>C-23</v>
      </c>
      <c r="E42" s="261" t="str">
        <f>'Motion axis summary'!$AF$51</f>
        <v>B-8</v>
      </c>
      <c r="F42" s="261" t="str">
        <f>'Motion axis summary'!$AF$50</f>
        <v>B-7</v>
      </c>
      <c r="G42" s="261" t="str">
        <f>'Motion axis summary'!$AF$49</f>
        <v>B-6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672</v>
      </c>
      <c r="C44" s="255" t="s">
        <v>673</v>
      </c>
      <c r="D44" s="255" t="s">
        <v>674</v>
      </c>
      <c r="E44" s="255" t="s">
        <v>675</v>
      </c>
      <c r="F44" s="255" t="s">
        <v>676</v>
      </c>
      <c r="G44" s="255" t="s">
        <v>677</v>
      </c>
      <c r="H44" s="255" t="s">
        <v>678</v>
      </c>
      <c r="I44" s="258" t="s">
        <v>679</v>
      </c>
    </row>
    <row r="45" spans="1:9" ht="37" thickBot="1">
      <c r="A45" s="259"/>
      <c r="B45" s="260" t="str">
        <f>'Motion axis summary'!$AE$71</f>
        <v>C-22</v>
      </c>
      <c r="C45" s="260" t="str">
        <f>'Motion axis summary'!$AE$51</f>
        <v>B-10</v>
      </c>
      <c r="D45" s="261" t="str">
        <f>'Motion axis summary'!$AE$50</f>
        <v xml:space="preserve"> B-9</v>
      </c>
      <c r="E45" s="261" t="str">
        <f>'Motion axis summary'!$AE$49</f>
        <v>B-5</v>
      </c>
      <c r="F45" s="261" t="str">
        <f>'Motion axis summary'!$AE$58</f>
        <v>B-23</v>
      </c>
      <c r="G45" s="261" t="str">
        <f>'Motion axis summary'!$AE$57</f>
        <v>B-22</v>
      </c>
      <c r="H45" s="261" t="str">
        <f>'Motion axis summary'!$AE$56</f>
        <v>B-12</v>
      </c>
      <c r="I45" s="261" t="str">
        <f>'Motion axis summary'!$AE$55</f>
        <v>B-11</v>
      </c>
    </row>
  </sheetData>
  <mergeCells count="6"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13" workbookViewId="0">
      <selection activeCell="I10" sqref="I10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83203125" style="1" bestFit="1" customWidth="1"/>
    <col min="10" max="16384" width="12.1640625" style="1"/>
  </cols>
  <sheetData>
    <row r="1" spans="1:9" ht="16" thickBot="1"/>
    <row r="2" spans="1:9" ht="21" thickBot="1">
      <c r="A2" s="475" t="s">
        <v>657</v>
      </c>
      <c r="B2" s="476"/>
      <c r="C2" s="477" t="s">
        <v>873</v>
      </c>
      <c r="D2" s="478"/>
    </row>
    <row r="3" spans="1:9" ht="16" thickBot="1"/>
    <row r="4" spans="1:9" ht="30">
      <c r="A4" s="228" t="s">
        <v>658</v>
      </c>
      <c r="B4" s="229" t="s">
        <v>659</v>
      </c>
      <c r="C4" s="229" t="s">
        <v>660</v>
      </c>
      <c r="D4" s="229" t="s">
        <v>661</v>
      </c>
      <c r="E4" s="230"/>
      <c r="F4" s="230"/>
      <c r="G4" s="230"/>
      <c r="H4" s="230"/>
      <c r="I4" s="231" t="s">
        <v>662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663</v>
      </c>
      <c r="E7" s="239" t="s">
        <v>664</v>
      </c>
      <c r="F7" s="239" t="s">
        <v>665</v>
      </c>
      <c r="G7" s="239" t="s">
        <v>666</v>
      </c>
      <c r="H7" s="234"/>
      <c r="I7" s="238"/>
    </row>
    <row r="8" spans="1:9" ht="37" thickBot="1">
      <c r="A8" s="236"/>
      <c r="B8" s="340" t="s">
        <v>881</v>
      </c>
      <c r="C8" s="234"/>
      <c r="D8" s="261" t="str">
        <f>'Motion axis summary'!$AF$25</f>
        <v>NA</v>
      </c>
      <c r="E8" s="261" t="str">
        <f>'Motion axis summary'!$AF$41</f>
        <v>NA</v>
      </c>
      <c r="F8" s="261" t="str">
        <f>'Motion axis summary'!$AF$26</f>
        <v>NA</v>
      </c>
      <c r="G8" s="261" t="str">
        <f>'Motion axis summary'!$AF$26</f>
        <v>NA</v>
      </c>
      <c r="H8" s="234"/>
      <c r="I8" s="238"/>
    </row>
    <row r="9" spans="1:9">
      <c r="A9" s="236"/>
      <c r="B9" s="234"/>
      <c r="C9" s="234"/>
      <c r="D9" s="239" t="s">
        <v>668</v>
      </c>
      <c r="E9" s="239" t="s">
        <v>669</v>
      </c>
      <c r="F9" s="239" t="s">
        <v>670</v>
      </c>
      <c r="G9" s="239" t="s">
        <v>671</v>
      </c>
      <c r="H9" s="234"/>
      <c r="I9" s="238"/>
    </row>
    <row r="10" spans="1:9" ht="37" thickBot="1">
      <c r="A10" s="236"/>
      <c r="B10" s="234"/>
      <c r="C10" s="234"/>
      <c r="D10" s="341" t="s">
        <v>693</v>
      </c>
      <c r="E10" s="341" t="s">
        <v>693</v>
      </c>
      <c r="F10" s="261" t="str">
        <f>'Motion axis summary'!$AF$27</f>
        <v>NA</v>
      </c>
      <c r="G10" s="261" t="str">
        <f>'Motion axis summary'!$AF$26</f>
        <v>NA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672</v>
      </c>
      <c r="C12" s="239" t="s">
        <v>673</v>
      </c>
      <c r="D12" s="239" t="s">
        <v>674</v>
      </c>
      <c r="E12" s="239" t="s">
        <v>675</v>
      </c>
      <c r="F12" s="239" t="s">
        <v>676</v>
      </c>
      <c r="G12" s="239" t="s">
        <v>677</v>
      </c>
      <c r="H12" s="239" t="s">
        <v>678</v>
      </c>
      <c r="I12" s="241" t="s">
        <v>679</v>
      </c>
    </row>
    <row r="13" spans="1:9" ht="37" thickBot="1">
      <c r="A13" s="242"/>
      <c r="B13" s="341" t="s">
        <v>693</v>
      </c>
      <c r="C13" s="341" t="s">
        <v>693</v>
      </c>
      <c r="D13" s="261" t="str">
        <f>'Motion axis summary'!$AE$126</f>
        <v>C-52</v>
      </c>
      <c r="E13" s="261" t="str">
        <f>'Motion axis summary'!$AE$125</f>
        <v>C-51</v>
      </c>
      <c r="F13" s="261" t="str">
        <f>'Motion axis summary'!$AE$97</f>
        <v>C-30</v>
      </c>
      <c r="G13" s="261" t="str">
        <f>'Motion axis summary'!$AE$96</f>
        <v>C-29</v>
      </c>
      <c r="H13" s="261" t="str">
        <f>'Motion axis summary'!$AE$95</f>
        <v>C-28</v>
      </c>
      <c r="I13" s="261" t="str">
        <f>'Motion axis summary'!$AE$94</f>
        <v>C-27</v>
      </c>
    </row>
    <row r="17" spans="1:9" ht="16" thickBot="1"/>
    <row r="18" spans="1:9" ht="21" thickBot="1">
      <c r="A18" s="471" t="s">
        <v>657</v>
      </c>
      <c r="B18" s="472"/>
      <c r="C18" s="473" t="s">
        <v>872</v>
      </c>
      <c r="D18" s="474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658</v>
      </c>
      <c r="B20" s="244" t="s">
        <v>659</v>
      </c>
      <c r="C20" s="244" t="s">
        <v>660</v>
      </c>
      <c r="D20" s="244" t="s">
        <v>661</v>
      </c>
      <c r="E20" s="245"/>
      <c r="F20" s="245"/>
      <c r="G20" s="245"/>
      <c r="H20" s="245"/>
      <c r="I20" s="246" t="s">
        <v>662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663</v>
      </c>
      <c r="E23" s="255" t="s">
        <v>664</v>
      </c>
      <c r="F23" s="255" t="s">
        <v>665</v>
      </c>
      <c r="G23" s="255" t="s">
        <v>666</v>
      </c>
      <c r="H23" s="249"/>
      <c r="I23" s="253"/>
    </row>
    <row r="24" spans="1:9" ht="37" thickBot="1">
      <c r="A24" s="251"/>
      <c r="B24" s="340" t="s">
        <v>880</v>
      </c>
      <c r="C24" s="249"/>
      <c r="D24" s="261" t="str">
        <f>'Motion axis summary'!$AF$26</f>
        <v>NA</v>
      </c>
      <c r="E24" s="261" t="str">
        <f>'Motion axis summary'!$AF$26</f>
        <v>NA</v>
      </c>
      <c r="F24" s="261" t="str">
        <f>'Motion axis summary'!$AF$26</f>
        <v>NA</v>
      </c>
      <c r="G24" s="261" t="str">
        <f>'Motion axis summary'!$AF$26</f>
        <v>NA</v>
      </c>
      <c r="H24" s="249"/>
      <c r="I24" s="253"/>
    </row>
    <row r="25" spans="1:9">
      <c r="A25" s="251"/>
      <c r="B25" s="249"/>
      <c r="C25" s="249"/>
      <c r="D25" s="254" t="s">
        <v>668</v>
      </c>
      <c r="E25" s="256" t="s">
        <v>669</v>
      </c>
      <c r="F25" s="256" t="s">
        <v>670</v>
      </c>
      <c r="G25" s="256" t="s">
        <v>671</v>
      </c>
      <c r="H25" s="249"/>
      <c r="I25" s="253"/>
    </row>
    <row r="26" spans="1:9" ht="37" thickBot="1">
      <c r="A26" s="251"/>
      <c r="B26" s="249"/>
      <c r="C26" s="249"/>
      <c r="D26" s="261" t="str">
        <f>'Motion axis summary'!$AF$26</f>
        <v>NA</v>
      </c>
      <c r="E26" s="261" t="str">
        <f>'Motion axis summary'!$AF$26</f>
        <v>NA</v>
      </c>
      <c r="F26" s="261" t="str">
        <f>'Motion axis summary'!$AF$26</f>
        <v>NA</v>
      </c>
      <c r="G26" s="261" t="str">
        <f>'Motion axis summary'!$AF$26</f>
        <v>NA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672</v>
      </c>
      <c r="C28" s="255" t="s">
        <v>673</v>
      </c>
      <c r="D28" s="255" t="s">
        <v>674</v>
      </c>
      <c r="E28" s="255" t="s">
        <v>675</v>
      </c>
      <c r="F28" s="255" t="s">
        <v>676</v>
      </c>
      <c r="G28" s="255" t="s">
        <v>677</v>
      </c>
      <c r="H28" s="255" t="s">
        <v>678</v>
      </c>
      <c r="I28" s="258" t="s">
        <v>679</v>
      </c>
    </row>
    <row r="29" spans="1:9" ht="37" thickBot="1">
      <c r="A29" s="259"/>
      <c r="B29" s="266" t="str">
        <f>'Motion axis summary'!$AE$91</f>
        <v>C-33</v>
      </c>
      <c r="C29" s="261" t="str">
        <f>'Motion axis summary'!$AE$129</f>
        <v>C-67</v>
      </c>
      <c r="D29" s="261" t="str">
        <f>'Motion axis summary'!$AE$128</f>
        <v>C-66</v>
      </c>
      <c r="E29" s="261" t="str">
        <f>'Motion axis summary'!$AE$127</f>
        <v>C-65</v>
      </c>
      <c r="F29" s="261" t="str">
        <f>'Motion axis summary'!$AE$82</f>
        <v>C-26</v>
      </c>
      <c r="G29" s="261" t="str">
        <f>'Motion axis summary'!$AE$81</f>
        <v>C-25</v>
      </c>
      <c r="H29" s="261" t="str">
        <f>'Motion axis summary'!$AE$80</f>
        <v>C-10</v>
      </c>
      <c r="I29" s="261" t="str">
        <f>'Motion axis summary'!$AE$79</f>
        <v>C-9</v>
      </c>
    </row>
    <row r="33" spans="1:9" ht="16" thickBot="1"/>
    <row r="34" spans="1:9" ht="21" thickBot="1">
      <c r="A34" s="471" t="s">
        <v>657</v>
      </c>
      <c r="B34" s="472"/>
      <c r="C34" s="473" t="s">
        <v>858</v>
      </c>
      <c r="D34" s="474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658</v>
      </c>
      <c r="B36" s="244" t="s">
        <v>659</v>
      </c>
      <c r="C36" s="244" t="s">
        <v>660</v>
      </c>
      <c r="D36" s="244" t="s">
        <v>661</v>
      </c>
      <c r="E36" s="245"/>
      <c r="F36" s="245"/>
      <c r="G36" s="245"/>
      <c r="H36" s="245"/>
      <c r="I36" s="246" t="s">
        <v>662</v>
      </c>
    </row>
    <row r="37" spans="1:9" ht="60">
      <c r="A37" s="247"/>
      <c r="B37" s="248"/>
      <c r="C37" s="248"/>
      <c r="D37" s="248"/>
      <c r="E37" s="249"/>
      <c r="F37" s="249"/>
      <c r="G37" s="249"/>
      <c r="H37" s="249"/>
      <c r="I37" s="342" t="s">
        <v>890</v>
      </c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663</v>
      </c>
      <c r="E39" s="255" t="s">
        <v>664</v>
      </c>
      <c r="F39" s="255" t="s">
        <v>665</v>
      </c>
      <c r="G39" s="255" t="s">
        <v>666</v>
      </c>
      <c r="H39" s="249"/>
      <c r="I39" s="253"/>
    </row>
    <row r="40" spans="1:9" ht="37" thickBot="1">
      <c r="A40" s="251"/>
      <c r="B40" s="240" t="s">
        <v>859</v>
      </c>
      <c r="C40" s="249"/>
      <c r="D40" s="261" t="str">
        <f>'Motion axis summary'!$AF$23</f>
        <v>NA</v>
      </c>
      <c r="E40" s="261" t="str">
        <f>'Motion axis summary'!$AF$23</f>
        <v>NA</v>
      </c>
      <c r="F40" s="261" t="str">
        <f>'Motion axis summary'!$AF$23</f>
        <v>NA</v>
      </c>
      <c r="G40" s="261" t="str">
        <f>'Motion axis summary'!$AF$23</f>
        <v>NA</v>
      </c>
      <c r="H40" s="249"/>
      <c r="I40" s="253"/>
    </row>
    <row r="41" spans="1:9">
      <c r="A41" s="251"/>
      <c r="B41" s="249"/>
      <c r="C41" s="249"/>
      <c r="D41" s="254" t="s">
        <v>668</v>
      </c>
      <c r="E41" s="256" t="s">
        <v>669</v>
      </c>
      <c r="F41" s="256" t="s">
        <v>670</v>
      </c>
      <c r="G41" s="256" t="s">
        <v>671</v>
      </c>
      <c r="H41" s="249"/>
      <c r="I41" s="253"/>
    </row>
    <row r="42" spans="1:9" ht="37" thickBot="1">
      <c r="A42" s="251"/>
      <c r="B42" s="249"/>
      <c r="C42" s="249"/>
      <c r="D42" s="261" t="str">
        <f>'Motion axis summary'!$AF$23</f>
        <v>NA</v>
      </c>
      <c r="E42" s="261" t="str">
        <f>'Motion axis summary'!$AF$23</f>
        <v>NA</v>
      </c>
      <c r="F42" s="261" t="str">
        <f>'Motion axis summary'!$AF$23</f>
        <v>NA</v>
      </c>
      <c r="G42" s="261" t="str">
        <f>'Motion axis summary'!$AF$23</f>
        <v>NA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672</v>
      </c>
      <c r="C44" s="255" t="s">
        <v>673</v>
      </c>
      <c r="D44" s="255" t="s">
        <v>674</v>
      </c>
      <c r="E44" s="255" t="s">
        <v>675</v>
      </c>
      <c r="F44" s="255" t="s">
        <v>676</v>
      </c>
      <c r="G44" s="255" t="s">
        <v>677</v>
      </c>
      <c r="H44" s="255" t="s">
        <v>678</v>
      </c>
      <c r="I44" s="258" t="s">
        <v>679</v>
      </c>
    </row>
    <row r="45" spans="1:9" ht="37" thickBot="1">
      <c r="A45" s="259"/>
      <c r="B45" s="260" t="str">
        <f>'Motion axis summary'!$AE$118</f>
        <v>C-41</v>
      </c>
      <c r="C45" s="260" t="str">
        <f>'Motion axis summary'!$AE$117</f>
        <v>C-40</v>
      </c>
      <c r="D45" s="260" t="str">
        <f>'Motion axis summary'!$AE$116</f>
        <v>C-39</v>
      </c>
      <c r="E45" s="260" t="str">
        <f>'Motion axis summary'!$AE$115</f>
        <v>C-38</v>
      </c>
      <c r="F45" s="260" t="str">
        <f>'Motion axis summary'!$AE$114</f>
        <v>C-37</v>
      </c>
      <c r="G45" s="260" t="str">
        <f>'Motion axis summary'!$AE$113</f>
        <v>C-36</v>
      </c>
      <c r="H45" s="260" t="str">
        <f>'Motion axis summary'!$AE$63</f>
        <v>C-8</v>
      </c>
      <c r="I45" s="261" t="str">
        <f>'Motion axis summary'!$AE$62</f>
        <v>C-7</v>
      </c>
    </row>
    <row r="55" spans="1:9" ht="16" thickBot="1"/>
    <row r="56" spans="1:9" ht="21" thickBot="1">
      <c r="A56" s="471" t="s">
        <v>657</v>
      </c>
      <c r="B56" s="472"/>
      <c r="C56" s="473" t="s">
        <v>857</v>
      </c>
      <c r="D56" s="474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3" t="s">
        <v>658</v>
      </c>
      <c r="B58" s="244" t="s">
        <v>659</v>
      </c>
      <c r="C58" s="244" t="s">
        <v>660</v>
      </c>
      <c r="D58" s="244" t="s">
        <v>661</v>
      </c>
      <c r="E58" s="245"/>
      <c r="F58" s="245"/>
      <c r="G58" s="245"/>
      <c r="H58" s="245"/>
      <c r="I58" s="246" t="s">
        <v>662</v>
      </c>
    </row>
    <row r="59" spans="1:9" ht="36">
      <c r="A59" s="247"/>
      <c r="B59" s="248"/>
      <c r="C59" s="248"/>
      <c r="D59" s="248"/>
      <c r="E59" s="249"/>
      <c r="F59" s="249"/>
      <c r="G59" s="249"/>
      <c r="H59" s="249"/>
      <c r="I59" s="250" t="s">
        <v>871</v>
      </c>
    </row>
    <row r="60" spans="1:9">
      <c r="A60" s="251"/>
      <c r="B60" s="249"/>
      <c r="C60" s="249"/>
      <c r="D60" s="252"/>
      <c r="E60" s="249"/>
      <c r="F60" s="249"/>
      <c r="G60" s="249"/>
      <c r="H60" s="249"/>
      <c r="I60" s="253"/>
    </row>
    <row r="61" spans="1:9" ht="16" thickBot="1">
      <c r="A61" s="251"/>
      <c r="B61" s="249"/>
      <c r="C61" s="249"/>
      <c r="D61" s="254" t="s">
        <v>663</v>
      </c>
      <c r="E61" s="255" t="s">
        <v>664</v>
      </c>
      <c r="F61" s="255" t="s">
        <v>665</v>
      </c>
      <c r="G61" s="255" t="s">
        <v>666</v>
      </c>
      <c r="H61" s="249"/>
      <c r="I61" s="253"/>
    </row>
    <row r="62" spans="1:9" ht="37" thickBot="1">
      <c r="A62" s="251"/>
      <c r="B62" s="240" t="s">
        <v>856</v>
      </c>
      <c r="C62" s="249"/>
      <c r="D62" s="261" t="str">
        <f>'Motion axis summary'!$AF$26</f>
        <v>NA</v>
      </c>
      <c r="E62" s="341" t="s">
        <v>693</v>
      </c>
      <c r="F62" s="261" t="str">
        <f>'Motion axis summary'!$AF$26</f>
        <v>NA</v>
      </c>
      <c r="G62" s="261" t="str">
        <f>'Motion axis summary'!$AF$26</f>
        <v>NA</v>
      </c>
      <c r="H62" s="249"/>
      <c r="I62" s="253"/>
    </row>
    <row r="63" spans="1:9">
      <c r="A63" s="251"/>
      <c r="B63" s="249"/>
      <c r="C63" s="249"/>
      <c r="D63" s="254" t="s">
        <v>668</v>
      </c>
      <c r="E63" s="256" t="s">
        <v>669</v>
      </c>
      <c r="F63" s="256" t="s">
        <v>670</v>
      </c>
      <c r="G63" s="256" t="s">
        <v>671</v>
      </c>
      <c r="H63" s="249"/>
      <c r="I63" s="253"/>
    </row>
    <row r="64" spans="1:9" ht="37" thickBot="1">
      <c r="A64" s="251"/>
      <c r="B64" s="249"/>
      <c r="C64" s="249"/>
      <c r="D64" s="357" t="str">
        <f>'Motion axis summary'!$AF$124</f>
        <v>C-45 C-46</v>
      </c>
      <c r="E64" s="261" t="str">
        <f>'Motion axis summary'!$AF$26</f>
        <v>NA</v>
      </c>
      <c r="F64" s="261" t="str">
        <f>'Motion axis summary'!$AF$26</f>
        <v>NA</v>
      </c>
      <c r="G64" s="261" t="str">
        <f>'Motion axis summary'!$AF$26</f>
        <v>NA</v>
      </c>
      <c r="H64" s="249"/>
      <c r="I64" s="253"/>
    </row>
    <row r="65" spans="1:9">
      <c r="A65" s="251"/>
      <c r="B65" s="249"/>
      <c r="C65" s="249"/>
      <c r="D65" s="249"/>
      <c r="E65" s="249"/>
      <c r="F65" s="249"/>
      <c r="G65" s="249"/>
      <c r="H65" s="249"/>
      <c r="I65" s="253"/>
    </row>
    <row r="66" spans="1:9">
      <c r="A66" s="251"/>
      <c r="B66" s="257" t="s">
        <v>672</v>
      </c>
      <c r="C66" s="255" t="s">
        <v>673</v>
      </c>
      <c r="D66" s="255" t="s">
        <v>674</v>
      </c>
      <c r="E66" s="255" t="s">
        <v>675</v>
      </c>
      <c r="F66" s="255" t="s">
        <v>676</v>
      </c>
      <c r="G66" s="255" t="s">
        <v>677</v>
      </c>
      <c r="H66" s="255" t="s">
        <v>678</v>
      </c>
      <c r="I66" s="258" t="s">
        <v>679</v>
      </c>
    </row>
    <row r="67" spans="1:9" ht="37" thickBot="1">
      <c r="A67" s="259"/>
      <c r="B67" s="355" t="str">
        <f>'Motion axis summary'!$AE$124</f>
        <v>C-50</v>
      </c>
      <c r="C67" s="331" t="str">
        <f>'Motion axis summary'!$AE$123</f>
        <v>C-49</v>
      </c>
      <c r="D67" s="331" t="str">
        <f>'Motion axis summary'!$AE$122</f>
        <v>C-48</v>
      </c>
      <c r="E67" s="331" t="str">
        <f>'Motion axis summary'!$AE$90</f>
        <v>C-32</v>
      </c>
      <c r="F67" s="331" t="str">
        <f>'Motion axis summary'!$AE$89</f>
        <v>C-31</v>
      </c>
      <c r="G67" s="341" t="s">
        <v>693</v>
      </c>
      <c r="H67" s="261" t="str">
        <f>'Motion axis summary'!$AE$85</f>
        <v>C-35</v>
      </c>
      <c r="I67" s="261" t="str">
        <f>'Motion axis summary'!$AE$84</f>
        <v>C-34</v>
      </c>
    </row>
    <row r="68" spans="1:9" ht="48.5" customHeight="1">
      <c r="B68" s="356" t="s">
        <v>909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D2" sqref="D2"/>
    </sheetView>
  </sheetViews>
  <sheetFormatPr baseColWidth="10" defaultColWidth="8.83203125" defaultRowHeight="14" x14ac:dyDescent="0"/>
  <cols>
    <col min="2" max="2" width="19.1640625" customWidth="1"/>
    <col min="3" max="3" width="18" customWidth="1"/>
    <col min="4" max="4" width="23.33203125" customWidth="1"/>
    <col min="5" max="5" width="11.83203125" style="352" customWidth="1"/>
    <col min="6" max="6" width="12.83203125" customWidth="1"/>
    <col min="7" max="7" width="14.1640625" customWidth="1"/>
    <col min="8" max="8" width="15.83203125" customWidth="1"/>
    <col min="9" max="9" width="17" customWidth="1"/>
    <col min="10" max="10" width="18.83203125" customWidth="1"/>
  </cols>
  <sheetData>
    <row r="1" spans="2:10" ht="63" customHeight="1">
      <c r="B1" s="343" t="s">
        <v>891</v>
      </c>
      <c r="C1" s="343" t="s">
        <v>898</v>
      </c>
      <c r="D1" s="343" t="s">
        <v>897</v>
      </c>
      <c r="E1" s="349" t="s">
        <v>609</v>
      </c>
      <c r="F1" s="350" t="s">
        <v>610</v>
      </c>
      <c r="G1" s="350" t="s">
        <v>892</v>
      </c>
      <c r="H1" s="350" t="s">
        <v>893</v>
      </c>
      <c r="I1" s="350" t="s">
        <v>894</v>
      </c>
      <c r="J1" s="350" t="s">
        <v>896</v>
      </c>
    </row>
    <row r="2" spans="2:10">
      <c r="B2" s="344">
        <f>COUNTA('Motion axis summary'!AB1:'Motion axis summary'!AB132) -7</f>
        <v>108</v>
      </c>
      <c r="C2" s="344">
        <v>5</v>
      </c>
      <c r="D2" s="344">
        <v>3</v>
      </c>
      <c r="E2" s="346">
        <f>'PLC IO summary'!E6</f>
        <v>21</v>
      </c>
      <c r="F2" s="344">
        <f>'PLC IO summary'!F6</f>
        <v>16</v>
      </c>
      <c r="G2" s="344">
        <f>'PLC IO summary'!G6</f>
        <v>99</v>
      </c>
      <c r="H2" s="351">
        <f>'PLC IO summary'!I6</f>
        <v>25</v>
      </c>
      <c r="I2" s="351">
        <f>'PLC IO summary'!K6</f>
        <v>2</v>
      </c>
      <c r="J2" s="351">
        <f>'PLC IO summary'!M6</f>
        <v>1</v>
      </c>
    </row>
    <row r="3" spans="2:10">
      <c r="E3" s="347"/>
    </row>
    <row r="4" spans="2:10">
      <c r="E4" s="347"/>
    </row>
    <row r="5" spans="2:10" ht="15">
      <c r="B5" s="24"/>
      <c r="C5" s="24"/>
      <c r="D5" s="24"/>
      <c r="E5" s="345"/>
      <c r="F5" s="24"/>
    </row>
    <row r="6" spans="2:10" ht="15">
      <c r="B6" s="23"/>
      <c r="C6" s="23"/>
      <c r="D6" s="23"/>
      <c r="E6" s="348"/>
      <c r="F6" s="23"/>
    </row>
    <row r="7" spans="2:10" ht="15">
      <c r="B7" s="23"/>
      <c r="C7" s="23"/>
      <c r="D7" s="23"/>
      <c r="E7" s="348"/>
      <c r="F7" s="23"/>
    </row>
    <row r="8" spans="2:10" ht="15">
      <c r="B8" s="23"/>
      <c r="C8" s="23"/>
      <c r="D8" s="23"/>
      <c r="E8" s="348"/>
      <c r="F8" s="23"/>
    </row>
    <row r="9" spans="2:10" ht="15">
      <c r="B9" s="23"/>
      <c r="C9" s="23"/>
      <c r="D9" s="23"/>
      <c r="E9" s="348"/>
      <c r="F9" s="23"/>
    </row>
    <row r="10" spans="2:10">
      <c r="E10" s="347"/>
    </row>
    <row r="11" spans="2:10">
      <c r="E11" s="347"/>
    </row>
    <row r="12" spans="2:10">
      <c r="E12" s="347"/>
    </row>
    <row r="14" spans="2:10" ht="25.75" customHeight="1">
      <c r="B14" s="354" t="s">
        <v>899</v>
      </c>
    </row>
    <row r="15" spans="2:10">
      <c r="B15" t="s">
        <v>902</v>
      </c>
      <c r="C15" s="353">
        <v>42156</v>
      </c>
    </row>
    <row r="16" spans="2:10">
      <c r="B16" t="s">
        <v>901</v>
      </c>
      <c r="C16" s="353">
        <v>42156</v>
      </c>
    </row>
    <row r="17" spans="2:3">
      <c r="B17" t="s">
        <v>903</v>
      </c>
      <c r="C17" s="353">
        <v>42156</v>
      </c>
    </row>
    <row r="18" spans="2:3">
      <c r="B18" t="s">
        <v>900</v>
      </c>
      <c r="C18" s="353">
        <v>42186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workbookViewId="0">
      <selection activeCell="L9" sqref="L9"/>
    </sheetView>
  </sheetViews>
  <sheetFormatPr baseColWidth="10" defaultColWidth="12.1640625" defaultRowHeight="15" x14ac:dyDescent="0"/>
  <cols>
    <col min="1" max="1" width="47.83203125" style="1" customWidth="1"/>
    <col min="2" max="2" width="14" style="1" customWidth="1"/>
    <col min="3" max="3" width="12.83203125" style="1" customWidth="1"/>
    <col min="4" max="4" width="17.5" style="1" customWidth="1"/>
    <col min="5" max="5" width="18" style="1" customWidth="1"/>
    <col min="6" max="6" width="17.1640625" style="1" customWidth="1"/>
    <col min="7" max="7" width="13.6640625" style="1" customWidth="1"/>
    <col min="8" max="16384" width="12.1640625" style="1"/>
  </cols>
  <sheetData>
    <row r="1" spans="1:16">
      <c r="A1" s="13" t="s">
        <v>6</v>
      </c>
      <c r="B1" s="13" t="s">
        <v>649</v>
      </c>
      <c r="C1" s="13"/>
      <c r="D1" s="1" t="s">
        <v>694</v>
      </c>
      <c r="E1" s="1" t="s">
        <v>695</v>
      </c>
      <c r="F1" s="1" t="s">
        <v>696</v>
      </c>
    </row>
    <row r="2" spans="1:16">
      <c r="A2" s="13"/>
      <c r="B2" s="13"/>
      <c r="C2" s="13"/>
    </row>
    <row r="3" spans="1:16">
      <c r="A3" s="13"/>
      <c r="B3" s="13"/>
      <c r="C3" s="13"/>
    </row>
    <row r="4" spans="1:16">
      <c r="A4" s="9" t="s">
        <v>8</v>
      </c>
      <c r="B4" s="9" t="s">
        <v>9</v>
      </c>
      <c r="C4" s="9" t="s">
        <v>603</v>
      </c>
    </row>
    <row r="5" spans="1:16">
      <c r="A5" s="7"/>
      <c r="B5" s="7"/>
      <c r="C5" s="7"/>
    </row>
    <row r="6" spans="1:16" ht="16.75" customHeight="1">
      <c r="A6"/>
      <c r="B6" s="5"/>
      <c r="C6" s="5"/>
    </row>
    <row r="7" spans="1:16">
      <c r="A7" s="3" t="s">
        <v>20</v>
      </c>
      <c r="B7" s="5" t="s">
        <v>650</v>
      </c>
      <c r="C7" s="5"/>
    </row>
    <row r="8" spans="1:16" ht="16.75" customHeight="1">
      <c r="A8" t="s">
        <v>21</v>
      </c>
      <c r="B8" s="5" t="s">
        <v>25</v>
      </c>
      <c r="C8" s="5"/>
      <c r="D8" s="1" t="s">
        <v>455</v>
      </c>
      <c r="E8" s="1" t="s">
        <v>455</v>
      </c>
    </row>
    <row r="9" spans="1:16">
      <c r="A9" t="s">
        <v>24</v>
      </c>
      <c r="B9" s="5" t="s">
        <v>25</v>
      </c>
      <c r="C9" s="5"/>
    </row>
    <row r="10" spans="1:16">
      <c r="A10" t="s">
        <v>719</v>
      </c>
      <c r="B10" s="5" t="s">
        <v>25</v>
      </c>
      <c r="C10" s="5"/>
      <c r="D10" s="5"/>
      <c r="E10" s="5"/>
      <c r="F10" s="5"/>
      <c r="G10" s="6"/>
      <c r="H10" s="5"/>
      <c r="I10" s="5"/>
      <c r="J10" s="6"/>
      <c r="K10" s="5"/>
    </row>
    <row r="11" spans="1:16">
      <c r="A11" t="s">
        <v>29</v>
      </c>
      <c r="B11" s="5" t="s">
        <v>25</v>
      </c>
      <c r="C11" s="5"/>
    </row>
    <row r="12" spans="1:16">
      <c r="A12" t="s">
        <v>32</v>
      </c>
      <c r="B12" s="5" t="s">
        <v>25</v>
      </c>
      <c r="C12" s="5"/>
      <c r="D12" s="1" t="s">
        <v>455</v>
      </c>
      <c r="E12" s="1" t="s">
        <v>455</v>
      </c>
    </row>
    <row r="13" spans="1:16" ht="16.75" customHeight="1">
      <c r="A13" t="s">
        <v>652</v>
      </c>
      <c r="B13" s="5" t="s">
        <v>25</v>
      </c>
      <c r="C13" s="5"/>
    </row>
    <row r="14" spans="1:16">
      <c r="A14" t="s">
        <v>720</v>
      </c>
      <c r="B14" s="5" t="s">
        <v>25</v>
      </c>
      <c r="C14" s="5"/>
      <c r="D14" s="5"/>
      <c r="E14" s="5"/>
      <c r="F14" s="5"/>
      <c r="G14" s="6"/>
      <c r="H14" s="5"/>
      <c r="I14" s="5"/>
      <c r="J14" s="6"/>
      <c r="K14" s="5"/>
      <c r="O14" s="203"/>
      <c r="P14" s="203"/>
    </row>
    <row r="15" spans="1:16">
      <c r="A15" t="s">
        <v>34</v>
      </c>
      <c r="B15" s="5" t="s">
        <v>25</v>
      </c>
      <c r="C15" s="5"/>
    </row>
    <row r="16" spans="1:16">
      <c r="A16" s="29" t="s">
        <v>37</v>
      </c>
      <c r="B16" s="5" t="s">
        <v>25</v>
      </c>
      <c r="C16" s="5"/>
    </row>
    <row r="17" spans="1:11">
      <c r="A17" s="29" t="s">
        <v>653</v>
      </c>
      <c r="B17" s="5" t="s">
        <v>25</v>
      </c>
      <c r="C17" s="5"/>
    </row>
    <row r="18" spans="1:11">
      <c r="A18" t="s">
        <v>721</v>
      </c>
      <c r="B18" s="5" t="s">
        <v>25</v>
      </c>
      <c r="C18" s="5"/>
      <c r="D18" s="5"/>
      <c r="E18" s="5"/>
      <c r="F18" s="5"/>
      <c r="G18" s="6"/>
      <c r="H18" s="5"/>
      <c r="I18" s="5"/>
      <c r="J18" s="2"/>
      <c r="K18" s="5"/>
    </row>
    <row r="19" spans="1:11">
      <c r="A19" t="s">
        <v>39</v>
      </c>
      <c r="B19" s="5" t="s">
        <v>25</v>
      </c>
      <c r="C19" s="5"/>
      <c r="D19" s="1" t="s">
        <v>455</v>
      </c>
      <c r="E19" s="1" t="s">
        <v>455</v>
      </c>
    </row>
    <row r="20" spans="1:11">
      <c r="A20" t="s">
        <v>41</v>
      </c>
      <c r="B20" s="5" t="s">
        <v>25</v>
      </c>
      <c r="C20" s="5"/>
    </row>
    <row r="21" spans="1:11">
      <c r="A21" t="s">
        <v>44</v>
      </c>
      <c r="B21" s="5" t="s">
        <v>25</v>
      </c>
      <c r="C21" s="5"/>
    </row>
    <row r="22" spans="1:11">
      <c r="A22" t="s">
        <v>46</v>
      </c>
      <c r="B22" s="5" t="s">
        <v>25</v>
      </c>
      <c r="C22" s="5"/>
      <c r="D22" s="1" t="s">
        <v>455</v>
      </c>
      <c r="E22" s="1" t="s">
        <v>455</v>
      </c>
    </row>
    <row r="23" spans="1:11">
      <c r="A23" t="s">
        <v>48</v>
      </c>
      <c r="B23" s="5" t="s">
        <v>25</v>
      </c>
      <c r="C23" s="5"/>
    </row>
    <row r="24" spans="1:11">
      <c r="A24" s="222"/>
      <c r="B24" s="5" t="s">
        <v>25</v>
      </c>
      <c r="C24" s="5"/>
    </row>
    <row r="25" spans="1:11">
      <c r="A25" s="3" t="s">
        <v>51</v>
      </c>
      <c r="B25" s="5"/>
      <c r="C25" s="5"/>
    </row>
    <row r="26" spans="1:11">
      <c r="A26" s="5" t="s">
        <v>651</v>
      </c>
      <c r="B26" s="5" t="s">
        <v>52</v>
      </c>
      <c r="C26" s="5"/>
    </row>
    <row r="27" spans="1:11">
      <c r="A27" s="5" t="s">
        <v>724</v>
      </c>
      <c r="B27" s="5"/>
      <c r="C27" s="5"/>
    </row>
    <row r="28" spans="1:11">
      <c r="A28" s="5" t="s">
        <v>519</v>
      </c>
      <c r="B28" s="5" t="s">
        <v>52</v>
      </c>
      <c r="C28" s="5"/>
    </row>
    <row r="29" spans="1:11">
      <c r="A29" s="5" t="s">
        <v>805</v>
      </c>
      <c r="B29" s="5" t="s">
        <v>52</v>
      </c>
      <c r="C29" s="5"/>
    </row>
    <row r="30" spans="1:11">
      <c r="A30" s="5" t="s">
        <v>53</v>
      </c>
      <c r="B30" s="5" t="s">
        <v>52</v>
      </c>
      <c r="C30" s="219"/>
      <c r="D30" s="1" t="s">
        <v>455</v>
      </c>
      <c r="E30" s="1" t="s">
        <v>455</v>
      </c>
    </row>
    <row r="31" spans="1:11">
      <c r="A31" s="5" t="s">
        <v>55</v>
      </c>
      <c r="B31" s="5" t="s">
        <v>52</v>
      </c>
      <c r="C31" s="5"/>
      <c r="D31" s="1" t="s">
        <v>455</v>
      </c>
    </row>
    <row r="32" spans="1:11">
      <c r="A32" s="5" t="s">
        <v>56</v>
      </c>
      <c r="B32" s="5" t="s">
        <v>52</v>
      </c>
      <c r="C32" s="5"/>
    </row>
    <row r="33" spans="1:5">
      <c r="A33" s="5" t="s">
        <v>58</v>
      </c>
      <c r="B33" s="5" t="s">
        <v>52</v>
      </c>
      <c r="C33" s="5"/>
    </row>
    <row r="34" spans="1:5">
      <c r="A34" s="5" t="s">
        <v>333</v>
      </c>
      <c r="B34" s="5" t="s">
        <v>52</v>
      </c>
      <c r="C34" s="5"/>
    </row>
    <row r="35" spans="1:5">
      <c r="A35" s="5"/>
      <c r="B35" s="5"/>
      <c r="C35" s="5"/>
    </row>
    <row r="36" spans="1:5">
      <c r="A36" s="3" t="s">
        <v>400</v>
      </c>
      <c r="B36" s="5"/>
      <c r="C36" s="5"/>
    </row>
    <row r="37" spans="1:5" s="5" customFormat="1">
      <c r="A37" s="281" t="s">
        <v>806</v>
      </c>
      <c r="B37" s="5" t="s">
        <v>395</v>
      </c>
    </row>
    <row r="38" spans="1:5">
      <c r="A38" s="5" t="s">
        <v>499</v>
      </c>
      <c r="B38" s="5" t="s">
        <v>395</v>
      </c>
      <c r="C38" s="5"/>
    </row>
    <row r="39" spans="1:5">
      <c r="A39" s="5" t="s">
        <v>398</v>
      </c>
      <c r="B39" s="5" t="s">
        <v>395</v>
      </c>
      <c r="C39" s="5"/>
      <c r="D39" s="1" t="s">
        <v>455</v>
      </c>
      <c r="E39" s="1" t="s">
        <v>455</v>
      </c>
    </row>
    <row r="40" spans="1:5">
      <c r="A40" s="5" t="s">
        <v>397</v>
      </c>
      <c r="B40" s="5" t="s">
        <v>395</v>
      </c>
      <c r="C40" s="5"/>
    </row>
    <row r="41" spans="1:5">
      <c r="A41" s="5" t="s">
        <v>419</v>
      </c>
      <c r="B41" s="5" t="s">
        <v>395</v>
      </c>
      <c r="C41" s="5"/>
      <c r="D41" s="1" t="s">
        <v>455</v>
      </c>
      <c r="E41" s="1" t="s">
        <v>455</v>
      </c>
    </row>
    <row r="42" spans="1:5">
      <c r="A42" s="5" t="s">
        <v>394</v>
      </c>
      <c r="B42" s="5" t="s">
        <v>395</v>
      </c>
      <c r="C42" s="5"/>
    </row>
    <row r="43" spans="1:5">
      <c r="A43" s="5" t="s">
        <v>519</v>
      </c>
      <c r="B43" s="5" t="s">
        <v>395</v>
      </c>
      <c r="C43" s="5"/>
    </row>
    <row r="44" spans="1:5">
      <c r="A44" s="5" t="s">
        <v>520</v>
      </c>
      <c r="B44" s="5" t="s">
        <v>395</v>
      </c>
      <c r="C44" s="5"/>
    </row>
    <row r="45" spans="1:5">
      <c r="A45" s="5" t="s">
        <v>726</v>
      </c>
      <c r="B45" s="5" t="s">
        <v>395</v>
      </c>
      <c r="C45" s="5"/>
    </row>
    <row r="46" spans="1:5">
      <c r="A46" s="191" t="s">
        <v>429</v>
      </c>
      <c r="B46" s="5"/>
      <c r="C46" s="5"/>
    </row>
    <row r="47" spans="1:5">
      <c r="A47" s="202" t="s">
        <v>524</v>
      </c>
      <c r="B47" s="1" t="s">
        <v>395</v>
      </c>
    </row>
    <row r="48" spans="1:5">
      <c r="A48" s="202" t="s">
        <v>523</v>
      </c>
      <c r="B48" s="1" t="s">
        <v>395</v>
      </c>
    </row>
    <row r="49" spans="1:5">
      <c r="A49" s="202" t="s">
        <v>417</v>
      </c>
      <c r="B49" s="1" t="s">
        <v>395</v>
      </c>
    </row>
    <row r="50" spans="1:5">
      <c r="A50" s="5" t="s">
        <v>521</v>
      </c>
      <c r="B50" s="1" t="s">
        <v>395</v>
      </c>
    </row>
    <row r="51" spans="1:5">
      <c r="A51" s="191" t="s">
        <v>420</v>
      </c>
    </row>
    <row r="52" spans="1:5">
      <c r="A52" s="5" t="s">
        <v>428</v>
      </c>
      <c r="B52" s="1" t="s">
        <v>395</v>
      </c>
    </row>
    <row r="53" spans="1:5">
      <c r="A53" s="5" t="s">
        <v>522</v>
      </c>
      <c r="B53" s="1" t="s">
        <v>395</v>
      </c>
      <c r="D53" s="1" t="s">
        <v>455</v>
      </c>
      <c r="E53" s="1" t="s">
        <v>455</v>
      </c>
    </row>
    <row r="54" spans="1:5">
      <c r="A54" s="191" t="s">
        <v>501</v>
      </c>
    </row>
    <row r="55" spans="1:5">
      <c r="A55" s="5" t="s">
        <v>502</v>
      </c>
      <c r="B55" s="1" t="s">
        <v>395</v>
      </c>
    </row>
    <row r="56" spans="1:5">
      <c r="A56" s="5" t="s">
        <v>504</v>
      </c>
      <c r="B56" s="1" t="s">
        <v>395</v>
      </c>
    </row>
    <row r="57" spans="1:5">
      <c r="A57" s="191" t="s">
        <v>434</v>
      </c>
    </row>
    <row r="58" spans="1:5">
      <c r="A58" s="5" t="s">
        <v>801</v>
      </c>
      <c r="B58" s="1" t="s">
        <v>395</v>
      </c>
    </row>
    <row r="59" spans="1:5">
      <c r="A59" s="1" t="s">
        <v>422</v>
      </c>
      <c r="B59" s="1" t="s">
        <v>395</v>
      </c>
    </row>
    <row r="60" spans="1:5">
      <c r="A60" s="1" t="s">
        <v>424</v>
      </c>
      <c r="B60" s="1" t="s">
        <v>395</v>
      </c>
    </row>
    <row r="61" spans="1:5">
      <c r="A61" s="1" t="s">
        <v>381</v>
      </c>
      <c r="B61" s="1" t="s">
        <v>395</v>
      </c>
      <c r="D61" s="1" t="s">
        <v>455</v>
      </c>
    </row>
    <row r="62" spans="1:5">
      <c r="A62" s="1" t="s">
        <v>382</v>
      </c>
      <c r="B62" s="1" t="s">
        <v>395</v>
      </c>
    </row>
    <row r="63" spans="1:5">
      <c r="A63" s="1" t="s">
        <v>385</v>
      </c>
      <c r="B63" s="1" t="s">
        <v>395</v>
      </c>
      <c r="D63" s="1" t="s">
        <v>455</v>
      </c>
    </row>
    <row r="64" spans="1:5">
      <c r="A64" s="5" t="s">
        <v>815</v>
      </c>
      <c r="B64" s="1" t="s">
        <v>395</v>
      </c>
    </row>
    <row r="66" spans="3:3">
      <c r="C66" s="22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4" workbookViewId="0">
      <pane xSplit="11" ySplit="2" topLeftCell="L6" activePane="bottomRight" state="frozen"/>
      <selection activeCell="A4" sqref="A4"/>
      <selection pane="topRight" activeCell="L4" sqref="L4"/>
      <selection pane="bottomLeft" activeCell="A6" sqref="A6"/>
      <selection pane="bottomRight" activeCell="I10" sqref="I10"/>
    </sheetView>
  </sheetViews>
  <sheetFormatPr baseColWidth="10" defaultColWidth="12.5" defaultRowHeight="15" x14ac:dyDescent="0"/>
  <cols>
    <col min="1" max="1" width="39.33203125" style="1" bestFit="1" customWidth="1"/>
    <col min="2" max="2" width="6.83203125" style="1" customWidth="1"/>
    <col min="3" max="3" width="11.33203125" style="1" bestFit="1" customWidth="1"/>
    <col min="4" max="4" width="9.1640625" style="1" bestFit="1" customWidth="1"/>
    <col min="5" max="5" width="9.6640625" style="1" bestFit="1" customWidth="1"/>
    <col min="6" max="6" width="11.33203125" style="1" bestFit="1" customWidth="1"/>
    <col min="7" max="7" width="10.83203125" style="2" bestFit="1" customWidth="1"/>
    <col min="8" max="8" width="13.5" style="1" bestFit="1" customWidth="1"/>
    <col min="9" max="9" width="13.1640625" style="1" customWidth="1"/>
    <col min="10" max="10" width="14.83203125" style="2" customWidth="1"/>
    <col min="11" max="11" width="12.83203125" style="1" customWidth="1"/>
    <col min="12" max="12" width="27.6640625" style="1" bestFit="1" customWidth="1"/>
    <col min="13" max="16384" width="12.5" style="1"/>
  </cols>
  <sheetData>
    <row r="1" spans="1:16">
      <c r="A1" s="13" t="s">
        <v>6</v>
      </c>
      <c r="B1" s="11" t="s">
        <v>7</v>
      </c>
      <c r="C1" s="11"/>
      <c r="D1" s="11"/>
      <c r="E1" s="11"/>
      <c r="F1" s="11"/>
      <c r="G1" s="12"/>
      <c r="H1" s="11"/>
      <c r="I1" s="11"/>
      <c r="J1" s="12"/>
      <c r="K1" s="11"/>
      <c r="L1" s="11"/>
    </row>
    <row r="2" spans="1:16">
      <c r="A2" s="13"/>
      <c r="B2" s="11"/>
      <c r="C2" s="11"/>
      <c r="D2" s="11"/>
      <c r="E2" s="11"/>
      <c r="F2" s="11"/>
      <c r="G2" s="12"/>
      <c r="H2" s="11"/>
      <c r="I2" s="11"/>
      <c r="J2" s="12"/>
      <c r="K2" s="11"/>
      <c r="L2" s="11"/>
    </row>
    <row r="3" spans="1:16">
      <c r="A3" s="13"/>
      <c r="B3" s="11"/>
      <c r="C3" s="11"/>
      <c r="D3" s="11"/>
      <c r="E3" s="11"/>
      <c r="F3" s="11"/>
      <c r="G3" s="12"/>
      <c r="H3" s="11"/>
      <c r="I3" s="11"/>
      <c r="J3" s="12"/>
      <c r="K3" s="11"/>
      <c r="L3" s="11"/>
    </row>
    <row r="4" spans="1:16" ht="3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10" t="s">
        <v>14</v>
      </c>
      <c r="H4" s="9" t="s">
        <v>15</v>
      </c>
      <c r="I4" s="9" t="s">
        <v>16</v>
      </c>
      <c r="J4" s="10" t="s">
        <v>17</v>
      </c>
      <c r="K4" s="9" t="s">
        <v>18</v>
      </c>
      <c r="L4" s="9" t="s">
        <v>19</v>
      </c>
    </row>
    <row r="5" spans="1:16">
      <c r="A5" s="7"/>
      <c r="B5" s="7"/>
      <c r="C5" s="7"/>
      <c r="D5" s="7"/>
      <c r="E5" s="7"/>
      <c r="F5" s="7"/>
      <c r="G5" s="8"/>
      <c r="H5" s="7"/>
      <c r="I5" s="7"/>
      <c r="J5" s="8"/>
      <c r="K5" s="7"/>
      <c r="L5" s="7"/>
    </row>
    <row r="6" spans="1:16" ht="16.75" customHeight="1">
      <c r="A6"/>
      <c r="B6" s="5"/>
      <c r="C6" s="5"/>
      <c r="G6" s="1"/>
      <c r="J6" s="1"/>
    </row>
    <row r="7" spans="1:16">
      <c r="A7" s="3" t="s">
        <v>20</v>
      </c>
      <c r="B7" s="3"/>
      <c r="C7" s="3"/>
      <c r="D7" s="3"/>
      <c r="E7" s="3"/>
      <c r="F7" s="3"/>
      <c r="G7" s="4"/>
      <c r="H7" s="3"/>
      <c r="I7" s="3"/>
      <c r="J7" s="4"/>
      <c r="K7" s="3"/>
      <c r="L7" s="3"/>
    </row>
    <row r="8" spans="1:16">
      <c r="A8" t="str">
        <f>'Component summary'!$A$8</f>
        <v>Beam-viewing screen #1</v>
      </c>
      <c r="B8" s="5" t="str">
        <f>B9</f>
        <v>A</v>
      </c>
      <c r="C8" s="5" t="str">
        <f>C9</f>
        <v>XF</v>
      </c>
      <c r="D8" s="5" t="str">
        <f>CONCATENATE($B$1,B8)</f>
        <v>16IDA</v>
      </c>
      <c r="E8" s="5" t="str">
        <f>CONCATENATE(C8,":",D8)</f>
        <v>XF:16IDA</v>
      </c>
      <c r="F8" s="479" t="s">
        <v>917</v>
      </c>
      <c r="G8" s="6"/>
      <c r="H8" s="5" t="str">
        <f t="shared" ref="H8:H23" si="0">CONCATENATE(F8,IF(ISBLANK(G8),"",":"),G8)</f>
        <v>OP:LiX</v>
      </c>
      <c r="I8" s="479" t="s">
        <v>923</v>
      </c>
      <c r="J8" s="6" t="s">
        <v>23</v>
      </c>
      <c r="K8" s="5" t="str">
        <f>CONCATENATE(I8,IF(ISBLANK(J8),"",":"),J8)</f>
        <v>Scr:SCN1</v>
      </c>
      <c r="L8" s="1" t="str">
        <f t="shared" ref="L8:L21" si="1">CONCATENATE(E8,"-",H8,"{",K8,"}")</f>
        <v>XF:16IDA-OP:LiX{Scr:SCN1}</v>
      </c>
    </row>
    <row r="9" spans="1:16" ht="16.25" customHeight="1">
      <c r="A9" t="str">
        <f>'Component summary'!$A$9</f>
        <v xml:space="preserve">Fixed Mask </v>
      </c>
      <c r="B9" s="5" t="s">
        <v>25</v>
      </c>
      <c r="C9" s="5" t="s">
        <v>26</v>
      </c>
      <c r="D9" s="5" t="str">
        <f t="shared" ref="D9:D23" si="2">CONCATENATE($B$1,B9)</f>
        <v>16IDA</v>
      </c>
      <c r="E9" s="5" t="str">
        <f t="shared" ref="E9:E23" si="3">CONCATENATE(C9,":",D9)</f>
        <v>XF:16IDA</v>
      </c>
      <c r="F9" s="479" t="s">
        <v>917</v>
      </c>
      <c r="G9" s="6"/>
      <c r="H9" s="5" t="str">
        <f t="shared" si="0"/>
        <v>OP:LiX</v>
      </c>
      <c r="I9" s="5" t="s">
        <v>27</v>
      </c>
      <c r="J9" s="6"/>
      <c r="K9" s="5" t="str">
        <f t="shared" ref="K9:K11" si="4">CONCATENATE(I9,IF(ISBLANK(J9),"",":"),J9)</f>
        <v>Msk</v>
      </c>
      <c r="L9" s="1" t="str">
        <f t="shared" si="1"/>
        <v>XF:16IDA-OP:LiX{Msk}</v>
      </c>
    </row>
    <row r="10" spans="1:16">
      <c r="A10" t="s">
        <v>719</v>
      </c>
      <c r="B10" s="5" t="s">
        <v>25</v>
      </c>
      <c r="C10" s="5" t="str">
        <f>C8</f>
        <v>XF</v>
      </c>
      <c r="D10" s="5" t="str">
        <f>CONCATENATE($B$1,B10)</f>
        <v>16IDA</v>
      </c>
      <c r="E10" s="5" t="str">
        <f>CONCATENATE(C10,":",D10)</f>
        <v>XF:16IDA</v>
      </c>
      <c r="F10" s="479" t="s">
        <v>917</v>
      </c>
      <c r="G10" s="6"/>
      <c r="H10" s="5" t="str">
        <f t="shared" si="0"/>
        <v>OP:LiX</v>
      </c>
      <c r="I10" s="5" t="s">
        <v>28</v>
      </c>
      <c r="J10" s="6">
        <v>1</v>
      </c>
      <c r="K10" s="5" t="str">
        <f>CONCATENATE(I10,IF(ISBLANK(J10),"",":"),J10)</f>
        <v>BS:1</v>
      </c>
      <c r="L10" s="1" t="str">
        <f t="shared" si="1"/>
        <v>XF:16IDA-OP:LiX{BS:1}</v>
      </c>
    </row>
    <row r="11" spans="1:16">
      <c r="A11" t="str">
        <f>'Component summary'!$A$11</f>
        <v>White Beam Mirror</v>
      </c>
      <c r="B11" s="5" t="str">
        <f>B8</f>
        <v>A</v>
      </c>
      <c r="C11" s="5" t="str">
        <f>C8</f>
        <v>XF</v>
      </c>
      <c r="D11" s="5" t="str">
        <f t="shared" si="2"/>
        <v>16IDA</v>
      </c>
      <c r="E11" s="5" t="str">
        <f t="shared" si="3"/>
        <v>XF:16IDA</v>
      </c>
      <c r="F11" s="479" t="s">
        <v>917</v>
      </c>
      <c r="G11" s="6"/>
      <c r="H11" s="5" t="str">
        <f t="shared" si="0"/>
        <v>OP:LiX</v>
      </c>
      <c r="I11" s="5" t="s">
        <v>30</v>
      </c>
      <c r="J11" s="6" t="s">
        <v>31</v>
      </c>
      <c r="K11" s="5" t="str">
        <f t="shared" si="4"/>
        <v>Mir:WBM</v>
      </c>
      <c r="L11" s="1" t="str">
        <f t="shared" si="1"/>
        <v>XF:16IDA-OP:LiX{Mir:WBM}</v>
      </c>
    </row>
    <row r="12" spans="1:16">
      <c r="A12" t="str">
        <f>'Component summary'!$A$12</f>
        <v>Beam-viewing screen #2</v>
      </c>
      <c r="B12" s="5" t="s">
        <v>25</v>
      </c>
      <c r="C12" s="5" t="s">
        <v>26</v>
      </c>
      <c r="D12" s="5" t="str">
        <f>CONCATENATE($B$1,B12)</f>
        <v>16IDA</v>
      </c>
      <c r="E12" s="5" t="str">
        <f>CONCATENATE(C12,":",D12)</f>
        <v>XF:16IDA</v>
      </c>
      <c r="F12" s="479" t="s">
        <v>922</v>
      </c>
      <c r="G12" s="6"/>
      <c r="H12" s="5" t="str">
        <f>CONCATENATE(F12,IF(ISBLANK(G12),"",":"),G12)</f>
        <v>BI:LiX</v>
      </c>
      <c r="I12" s="5" t="s">
        <v>22</v>
      </c>
      <c r="J12" s="6" t="s">
        <v>33</v>
      </c>
      <c r="K12" s="5" t="str">
        <f>CONCATENATE(I12,IF(ISBLANK(J12),"",":"),J12)</f>
        <v>Mon:SCN2</v>
      </c>
      <c r="L12" s="1" t="str">
        <f>CONCATENATE(E12,"-",H12,"{",K12,"}")</f>
        <v>XF:16IDA-BI:LiX{Mon:SCN2}</v>
      </c>
      <c r="N12" s="203"/>
      <c r="O12" s="203"/>
    </row>
    <row r="13" spans="1:16" s="5" customFormat="1" ht="16.75" customHeight="1">
      <c r="A13" s="226" t="str">
        <f>'Component summary'!$A$13</f>
        <v>White Beam Stop</v>
      </c>
      <c r="B13" s="5" t="str">
        <f>B11</f>
        <v>A</v>
      </c>
      <c r="C13" s="5" t="str">
        <f>C11</f>
        <v>XF</v>
      </c>
      <c r="D13" s="5" t="str">
        <f t="shared" ref="D13:D14" si="5">CONCATENATE($B$1,B13)</f>
        <v>16IDA</v>
      </c>
      <c r="E13" s="5" t="str">
        <f t="shared" ref="E13:E14" si="6">CONCATENATE(C13,":",D13)</f>
        <v>XF:16IDA</v>
      </c>
      <c r="F13" s="479" t="s">
        <v>917</v>
      </c>
      <c r="G13" s="6"/>
      <c r="H13" s="5" t="str">
        <f t="shared" ref="H13:H14" si="7">CONCATENATE(F13,IF(ISBLANK(G13),"",":"),G13)</f>
        <v>OP:LiX</v>
      </c>
      <c r="I13" s="5" t="s">
        <v>28</v>
      </c>
      <c r="J13" s="5" t="s">
        <v>655</v>
      </c>
      <c r="K13" s="5" t="str">
        <f t="shared" ref="K13:K14" si="8">CONCATENATE(I13,IF(ISBLANK(J13),"",":"),J13)</f>
        <v>BS:White</v>
      </c>
      <c r="L13" s="5" t="str">
        <f t="shared" ref="L13:L14" si="9">CONCATENATE(E13,"-",H13,"{",K13,"}")</f>
        <v>XF:16IDA-OP:LiX{BS:White}</v>
      </c>
    </row>
    <row r="14" spans="1:16">
      <c r="A14" s="226" t="str">
        <f>'Component summary'!$A$14</f>
        <v>Bremsstrahlung collimator 2</v>
      </c>
      <c r="B14" s="5" t="s">
        <v>25</v>
      </c>
      <c r="C14" s="5" t="s">
        <v>26</v>
      </c>
      <c r="D14" s="5" t="str">
        <f t="shared" si="5"/>
        <v>16IDA</v>
      </c>
      <c r="E14" s="5" t="str">
        <f t="shared" si="6"/>
        <v>XF:16IDA</v>
      </c>
      <c r="F14" s="479" t="s">
        <v>917</v>
      </c>
      <c r="G14" s="6"/>
      <c r="H14" s="5" t="str">
        <f t="shared" si="7"/>
        <v>OP:LiX</v>
      </c>
      <c r="I14" s="5" t="s">
        <v>28</v>
      </c>
      <c r="J14" s="6">
        <v>2</v>
      </c>
      <c r="K14" s="5" t="str">
        <f t="shared" si="8"/>
        <v>BS:2</v>
      </c>
      <c r="L14" s="1" t="str">
        <f t="shared" si="9"/>
        <v>XF:16IDA-OP:LiX{BS:2}</v>
      </c>
      <c r="O14" s="203"/>
      <c r="P14" s="203"/>
    </row>
    <row r="15" spans="1:16">
      <c r="A15" t="str">
        <f>'Component summary'!$A$15</f>
        <v>Dual Multilayer Monochromator</v>
      </c>
      <c r="B15" s="5" t="str">
        <f>B9</f>
        <v>A</v>
      </c>
      <c r="C15" s="5" t="str">
        <f>C9</f>
        <v>XF</v>
      </c>
      <c r="D15" s="5" t="str">
        <f>CONCATENATE($B$1,B15)</f>
        <v>16IDA</v>
      </c>
      <c r="E15" s="5" t="str">
        <f>CONCATENATE(C15,":",D15)</f>
        <v>XF:16IDA</v>
      </c>
      <c r="F15" s="479" t="s">
        <v>917</v>
      </c>
      <c r="G15" s="6"/>
      <c r="H15" s="5" t="str">
        <f t="shared" si="0"/>
        <v>OP:LiX</v>
      </c>
      <c r="I15" s="5" t="s">
        <v>35</v>
      </c>
      <c r="J15" s="6" t="s">
        <v>36</v>
      </c>
      <c r="K15" s="5" t="str">
        <f t="shared" ref="K15:K22" si="10">CONCATENATE(I15,IF(ISBLANK(J15),"",":"),J15)</f>
        <v>Mono:ML</v>
      </c>
      <c r="L15" s="1" t="str">
        <f t="shared" si="1"/>
        <v>XF:16IDA-OP:LiX{Mono:ML}</v>
      </c>
      <c r="O15" s="203"/>
      <c r="P15" s="203"/>
    </row>
    <row r="16" spans="1:16" ht="14.25" customHeight="1">
      <c r="A16" t="str">
        <f>'Component summary'!$A$16</f>
        <v>Si(111) Monochromator (DCM/CCM)</v>
      </c>
      <c r="B16" s="5" t="str">
        <f>B11</f>
        <v>A</v>
      </c>
      <c r="C16" s="5" t="str">
        <f>C11</f>
        <v>XF</v>
      </c>
      <c r="D16" s="5" t="str">
        <f>CONCATENATE($B$1,B16)</f>
        <v>16IDA</v>
      </c>
      <c r="E16" s="5" t="str">
        <f>CONCATENATE(C16,":",D16)</f>
        <v>XF:16IDA</v>
      </c>
      <c r="F16" s="479" t="s">
        <v>917</v>
      </c>
      <c r="G16" s="6"/>
      <c r="H16" s="5" t="str">
        <f t="shared" si="0"/>
        <v>OP:LiX</v>
      </c>
      <c r="I16" s="5" t="s">
        <v>35</v>
      </c>
      <c r="J16" s="6" t="s">
        <v>38</v>
      </c>
      <c r="K16" s="5" t="str">
        <f t="shared" si="10"/>
        <v>Mono:Si</v>
      </c>
      <c r="L16" s="1" t="str">
        <f t="shared" si="1"/>
        <v>XF:16IDA-OP:LiX{Mono:Si}</v>
      </c>
      <c r="O16" s="203"/>
      <c r="P16" s="203"/>
    </row>
    <row r="17" spans="1:16" s="5" customFormat="1" ht="14.25" customHeight="1">
      <c r="A17" s="226" t="str">
        <f>'Component summary'!$A$17</f>
        <v>Pink Beam Stop</v>
      </c>
      <c r="B17" s="5" t="str">
        <f>B12</f>
        <v>A</v>
      </c>
      <c r="C17" s="5" t="str">
        <f>C12</f>
        <v>XF</v>
      </c>
      <c r="D17" s="5" t="str">
        <f t="shared" ref="D17" si="11">CONCATENATE($B$1,B17)</f>
        <v>16IDA</v>
      </c>
      <c r="E17" s="5" t="str">
        <f t="shared" ref="E17" si="12">CONCATENATE(C17,":",D17)</f>
        <v>XF:16IDA</v>
      </c>
      <c r="F17" s="479" t="s">
        <v>917</v>
      </c>
      <c r="G17" s="6"/>
      <c r="H17" s="5" t="str">
        <f t="shared" ref="H17:H18" si="13">CONCATENATE(F17,IF(ISBLANK(G17),"",":"),G17)</f>
        <v>OP:LiX</v>
      </c>
      <c r="I17" s="5" t="s">
        <v>28</v>
      </c>
      <c r="J17" s="6" t="s">
        <v>654</v>
      </c>
      <c r="K17" s="5" t="str">
        <f t="shared" si="10"/>
        <v>BS:Pink</v>
      </c>
      <c r="L17" s="5" t="str">
        <f t="shared" si="1"/>
        <v>XF:16IDA-OP:LiX{BS:Pink}</v>
      </c>
      <c r="O17" s="202"/>
      <c r="P17" s="202"/>
    </row>
    <row r="18" spans="1:16">
      <c r="A18" t="s">
        <v>721</v>
      </c>
      <c r="B18" s="5" t="s">
        <v>25</v>
      </c>
      <c r="C18" s="5" t="str">
        <f>C19</f>
        <v>XF</v>
      </c>
      <c r="D18" s="5" t="str">
        <f>CONCATENATE($B$1,B18)</f>
        <v>16IDA</v>
      </c>
      <c r="E18" s="5" t="str">
        <f>CONCATENATE(C18,":",D18)</f>
        <v>XF:16IDA</v>
      </c>
      <c r="F18" s="479" t="s">
        <v>917</v>
      </c>
      <c r="G18" s="6"/>
      <c r="H18" s="5" t="str">
        <f t="shared" si="13"/>
        <v>OP:LiX</v>
      </c>
      <c r="I18" s="5" t="s">
        <v>28</v>
      </c>
      <c r="J18" s="2">
        <v>3</v>
      </c>
      <c r="K18" s="5" t="str">
        <f t="shared" si="10"/>
        <v>BS:3</v>
      </c>
      <c r="L18" s="1" t="str">
        <f t="shared" si="1"/>
        <v>XF:16IDA-OP:LiX{BS:3}</v>
      </c>
    </row>
    <row r="19" spans="1:16">
      <c r="A19" t="str">
        <f>'Component summary'!$A$19</f>
        <v>Beam-viewing screen #3</v>
      </c>
      <c r="B19" s="5" t="str">
        <f>B15</f>
        <v>A</v>
      </c>
      <c r="C19" s="5" t="s">
        <v>26</v>
      </c>
      <c r="D19" s="5" t="str">
        <f>CONCATENATE($B$1,B19)</f>
        <v>16IDA</v>
      </c>
      <c r="E19" s="5" t="str">
        <f>CONCATENATE(C19,":",D19)</f>
        <v>XF:16IDA</v>
      </c>
      <c r="F19" s="479" t="s">
        <v>922</v>
      </c>
      <c r="G19" s="6"/>
      <c r="H19" s="5" t="str">
        <f t="shared" si="0"/>
        <v>BI:LiX</v>
      </c>
      <c r="I19" s="479" t="s">
        <v>923</v>
      </c>
      <c r="J19" s="6" t="s">
        <v>40</v>
      </c>
      <c r="K19" s="5" t="str">
        <f t="shared" si="10"/>
        <v>Scr:SCN3</v>
      </c>
      <c r="L19" s="1" t="str">
        <f t="shared" si="1"/>
        <v>XF:16IDA-BI:LiX{Scr:SCN3}</v>
      </c>
    </row>
    <row r="20" spans="1:16">
      <c r="A20" t="str">
        <f>'Component summary'!$A$20</f>
        <v xml:space="preserve">Slits S0 </v>
      </c>
      <c r="B20" s="5" t="str">
        <f>B9</f>
        <v>A</v>
      </c>
      <c r="C20" s="5" t="str">
        <f>C9</f>
        <v>XF</v>
      </c>
      <c r="D20" s="5" t="str">
        <f t="shared" si="2"/>
        <v>16IDA</v>
      </c>
      <c r="E20" s="5" t="str">
        <f t="shared" si="3"/>
        <v>XF:16IDA</v>
      </c>
      <c r="F20" s="479" t="s">
        <v>917</v>
      </c>
      <c r="G20" s="6"/>
      <c r="H20" s="5" t="str">
        <f t="shared" si="0"/>
        <v>OP:LiX</v>
      </c>
      <c r="I20" s="5" t="s">
        <v>42</v>
      </c>
      <c r="J20" s="6" t="s">
        <v>43</v>
      </c>
      <c r="K20" s="5" t="str">
        <f t="shared" si="10"/>
        <v>Slt:S0</v>
      </c>
      <c r="L20" s="1" t="str">
        <f t="shared" si="1"/>
        <v>XF:16IDA-OP:LiX{Slt:S0}</v>
      </c>
    </row>
    <row r="21" spans="1:16">
      <c r="A21" t="str">
        <f>'Component summary'!$A$21</f>
        <v>KB mirror system</v>
      </c>
      <c r="B21" s="5" t="str">
        <f>B20</f>
        <v>A</v>
      </c>
      <c r="C21" s="5" t="str">
        <f>C20</f>
        <v>XF</v>
      </c>
      <c r="D21" s="5" t="str">
        <f t="shared" si="2"/>
        <v>16IDA</v>
      </c>
      <c r="E21" s="5" t="str">
        <f t="shared" si="3"/>
        <v>XF:16IDA</v>
      </c>
      <c r="F21" s="479" t="s">
        <v>917</v>
      </c>
      <c r="G21" s="6"/>
      <c r="H21" s="5" t="str">
        <f t="shared" si="0"/>
        <v>OP:LiX</v>
      </c>
      <c r="I21" s="5" t="s">
        <v>30</v>
      </c>
      <c r="J21" s="6" t="s">
        <v>45</v>
      </c>
      <c r="K21" s="5" t="str">
        <f t="shared" si="10"/>
        <v>Mir:KB</v>
      </c>
      <c r="L21" s="1" t="str">
        <f t="shared" si="1"/>
        <v>XF:16IDA-OP:LiX{Mir:KB}</v>
      </c>
    </row>
    <row r="22" spans="1:16">
      <c r="A22" t="str">
        <f>'Component summary'!$A$22</f>
        <v>Beam-viewing screen #4</v>
      </c>
      <c r="B22" s="5" t="str">
        <f>B21</f>
        <v>A</v>
      </c>
      <c r="C22" s="5" t="s">
        <v>26</v>
      </c>
      <c r="D22" s="5" t="str">
        <f>CONCATENATE($B$1,B22)</f>
        <v>16IDA</v>
      </c>
      <c r="E22" s="5" t="str">
        <f>CONCATENATE(C22,":",D22)</f>
        <v>XF:16IDA</v>
      </c>
      <c r="F22" s="479" t="s">
        <v>917</v>
      </c>
      <c r="G22" s="6"/>
      <c r="H22" s="5" t="str">
        <f t="shared" si="0"/>
        <v>OP:LiX</v>
      </c>
      <c r="I22" s="5" t="s">
        <v>22</v>
      </c>
      <c r="J22" s="6" t="s">
        <v>47</v>
      </c>
      <c r="K22" s="5" t="str">
        <f t="shared" si="10"/>
        <v>Mon:SCN4</v>
      </c>
      <c r="L22" s="1" t="str">
        <f>CONCATENATE(E22,"-",H22,"{",K22,"}")</f>
        <v>XF:16IDA-OP:LiX{Mon:SCN4}</v>
      </c>
    </row>
    <row r="23" spans="1:16">
      <c r="A23" t="str">
        <f>'Component summary'!$A$23</f>
        <v>Photon Shutter</v>
      </c>
      <c r="B23" s="5" t="s">
        <v>25</v>
      </c>
      <c r="C23" s="5" t="str">
        <f>C22</f>
        <v>XF</v>
      </c>
      <c r="D23" s="5" t="str">
        <f t="shared" si="2"/>
        <v>16IDA</v>
      </c>
      <c r="E23" s="5" t="str">
        <f t="shared" si="3"/>
        <v>XF:16IDA</v>
      </c>
      <c r="F23" s="479" t="s">
        <v>917</v>
      </c>
      <c r="G23" s="6"/>
      <c r="H23" s="5" t="str">
        <f t="shared" si="0"/>
        <v>OP:LiX</v>
      </c>
      <c r="I23" s="5" t="s">
        <v>49</v>
      </c>
      <c r="J23" s="6"/>
      <c r="K23" s="5" t="str">
        <f t="shared" ref="K23" si="14">CONCATENATE(I23,IF(ISBLANK(J23),"",":"),J23)</f>
        <v>Sh</v>
      </c>
      <c r="L23" s="1" t="str">
        <f t="shared" ref="L23" si="15">CONCATENATE(E23,"-",H23,"{",K23,"}")</f>
        <v>XF:16IDA-OP:LiX{Sh}</v>
      </c>
    </row>
    <row r="24" spans="1:16" s="222" customFormat="1">
      <c r="G24" s="223"/>
      <c r="J24" s="223"/>
    </row>
    <row r="25" spans="1:16" ht="18.5" customHeight="1">
      <c r="A25" s="3" t="s">
        <v>51</v>
      </c>
      <c r="B25" s="3"/>
      <c r="C25" s="3"/>
      <c r="D25" s="3"/>
      <c r="E25" s="3"/>
      <c r="F25" s="3"/>
      <c r="G25" s="4"/>
      <c r="H25" s="3"/>
      <c r="I25" s="3"/>
      <c r="J25" s="4"/>
      <c r="K25" s="3"/>
      <c r="L25" s="3"/>
    </row>
    <row r="26" spans="1:16">
      <c r="A26" t="str">
        <f>'Component summary'!$A$26</f>
        <v>Beam transport</v>
      </c>
      <c r="B26" s="3"/>
      <c r="C26" s="3"/>
      <c r="D26" s="3"/>
      <c r="E26" s="3"/>
      <c r="F26" s="3"/>
      <c r="G26" s="4"/>
      <c r="H26" s="3"/>
      <c r="I26" s="3"/>
      <c r="J26" s="4"/>
      <c r="K26" s="3"/>
      <c r="L26" s="3"/>
    </row>
    <row r="27" spans="1:16">
      <c r="A27" t="str">
        <f>'Component summary'!$A$27</f>
        <v>Scintilator #5</v>
      </c>
      <c r="B27" s="281" t="s">
        <v>52</v>
      </c>
      <c r="C27" s="5" t="s">
        <v>26</v>
      </c>
      <c r="D27" s="5" t="str">
        <f t="shared" ref="D27" si="16">CONCATENATE($B$1,B27)</f>
        <v>16IDB</v>
      </c>
      <c r="E27" s="5" t="str">
        <f t="shared" ref="E27" si="17">CONCATENATE(C27,":",D27)</f>
        <v>XF:16IDB</v>
      </c>
      <c r="F27" s="479" t="s">
        <v>918</v>
      </c>
      <c r="G27" s="6"/>
      <c r="H27" s="5" t="str">
        <f t="shared" ref="H27" si="18">CONCATENATE(F27,IF(ISBLANK(G27),"",":"),G27)</f>
        <v>SS:LiX</v>
      </c>
      <c r="I27" s="5" t="s">
        <v>22</v>
      </c>
      <c r="J27" s="6" t="s">
        <v>725</v>
      </c>
      <c r="K27" s="5" t="str">
        <f t="shared" ref="K27" si="19">CONCATENATE(I27,IF(ISBLANK(J27),"",":"),J27)</f>
        <v>Mon:SCN5</v>
      </c>
      <c r="L27" s="1" t="str">
        <f t="shared" ref="L27" si="20">CONCATENATE(E27,"-",H27,"{",K27,"}")</f>
        <v>XF:16IDB-SS:LiX{Mon:SCN5}</v>
      </c>
    </row>
    <row r="28" spans="1:16">
      <c r="A28" t="str">
        <f>'Component summary'!$A$28</f>
        <v>Beam Position Monitor (BPM)</v>
      </c>
      <c r="B28" s="1" t="s">
        <v>52</v>
      </c>
      <c r="C28" s="5" t="s">
        <v>26</v>
      </c>
      <c r="D28" s="5" t="str">
        <f t="shared" ref="D28" si="21">CONCATENATE($B$1,B28)</f>
        <v>16IDB</v>
      </c>
      <c r="E28" s="5" t="str">
        <f t="shared" ref="E28" si="22">CONCATENATE(C28,":",D28)</f>
        <v>XF:16IDB</v>
      </c>
      <c r="F28" s="479" t="s">
        <v>918</v>
      </c>
      <c r="G28" s="6"/>
      <c r="H28" s="5" t="str">
        <f t="shared" ref="H28" si="23">CONCATENATE(F28,IF(ISBLANK(G28),"",":"),G28)</f>
        <v>SS:LiX</v>
      </c>
      <c r="I28" s="5" t="s">
        <v>22</v>
      </c>
      <c r="J28" s="6" t="s">
        <v>401</v>
      </c>
      <c r="K28" s="5" t="str">
        <f t="shared" ref="K28:K29" si="24">CONCATENATE(I28,IF(ISBLANK(J28),"",":"),J28)</f>
        <v>Mon:BPM1</v>
      </c>
      <c r="L28" s="1" t="str">
        <f t="shared" ref="L28:L29" si="25">CONCATENATE(E28,"-",H28,"{",K28,"}")</f>
        <v>XF:16IDB-SS:LiX{Mon:BPM1}</v>
      </c>
    </row>
    <row r="29" spans="1:16">
      <c r="A29" t="str">
        <f>'Component summary'!$A$29</f>
        <v>Secondary Source  Chamber</v>
      </c>
      <c r="B29" s="1" t="s">
        <v>52</v>
      </c>
      <c r="C29" s="5" t="s">
        <v>26</v>
      </c>
      <c r="D29" s="5" t="str">
        <f t="shared" ref="D29" si="26">CONCATENATE($B$1,B29)</f>
        <v>16IDB</v>
      </c>
      <c r="E29" s="5" t="str">
        <f t="shared" ref="E29" si="27">CONCATENATE(C29,":",D29)</f>
        <v>XF:16IDB</v>
      </c>
      <c r="F29" s="479" t="s">
        <v>918</v>
      </c>
      <c r="G29" s="6"/>
      <c r="H29" s="5" t="str">
        <f t="shared" ref="H29" si="28">CONCATENATE(F29,IF(ISBLANK(G29),"",":"),G29)</f>
        <v>SS:LiX</v>
      </c>
      <c r="I29" s="5" t="s">
        <v>802</v>
      </c>
      <c r="J29" s="6" t="s">
        <v>403</v>
      </c>
      <c r="K29" s="5" t="str">
        <f t="shared" si="24"/>
        <v>Chm:SS</v>
      </c>
      <c r="L29" s="1" t="str">
        <f t="shared" si="25"/>
        <v>XF:16IDB-SS:LiX{Chm:SS}</v>
      </c>
    </row>
    <row r="30" spans="1:16">
      <c r="A30" t="str">
        <f>'Component summary'!$A$30</f>
        <v>Secondary Source Aperture(SSA)</v>
      </c>
      <c r="B30" s="1" t="s">
        <v>52</v>
      </c>
      <c r="C30" s="5" t="s">
        <v>26</v>
      </c>
      <c r="D30" s="5" t="str">
        <f>CONCATENATE($B$1,B30)</f>
        <v>16IDB</v>
      </c>
      <c r="E30" s="5" t="str">
        <f>CONCATENATE(C30,":",D30)</f>
        <v>XF:16IDB</v>
      </c>
      <c r="F30" s="479" t="s">
        <v>918</v>
      </c>
      <c r="G30" s="6"/>
      <c r="H30" s="5" t="str">
        <f>CONCATENATE(F30,IF(ISBLANK(G30),"",":"),G30)</f>
        <v>SS:LiX</v>
      </c>
      <c r="I30" s="5" t="s">
        <v>42</v>
      </c>
      <c r="J30" s="6" t="s">
        <v>54</v>
      </c>
      <c r="K30" s="5" t="str">
        <f>CONCATENATE(I30,IF(ISBLANK(J30),"",":"),J30)</f>
        <v>Slt:SSA</v>
      </c>
      <c r="L30" s="1" t="str">
        <f>CONCATENATE(E30,"-",H30,"{",K30,"}")</f>
        <v>XF:16IDB-SS:LiX{Slt:SSA}</v>
      </c>
    </row>
    <row r="31" spans="1:16">
      <c r="A31" t="str">
        <f>'Component summary'!$A$31</f>
        <v>Attenuator</v>
      </c>
      <c r="B31" s="1" t="s">
        <v>52</v>
      </c>
      <c r="C31" s="5" t="s">
        <v>26</v>
      </c>
      <c r="D31" s="5" t="str">
        <f t="shared" ref="D31:D63" si="29">CONCATENATE($B$1,B31)</f>
        <v>16IDB</v>
      </c>
      <c r="E31" s="5" t="str">
        <f t="shared" ref="E31:E63" si="30">CONCATENATE(C31,":",D31)</f>
        <v>XF:16IDB</v>
      </c>
      <c r="F31" s="479" t="s">
        <v>918</v>
      </c>
      <c r="G31" s="6"/>
      <c r="H31" s="5" t="str">
        <f t="shared" ref="H31:H63" si="31">CONCATENATE(F31,IF(ISBLANK(G31),"",":"),G31)</f>
        <v>SS:LiX</v>
      </c>
      <c r="I31" s="5" t="s">
        <v>406</v>
      </c>
      <c r="J31" s="6"/>
      <c r="K31" s="5" t="str">
        <f t="shared" ref="K31:K63" si="32">CONCATENATE(I31,IF(ISBLANK(J31),"",":"),J31)</f>
        <v>Attn</v>
      </c>
      <c r="L31" s="1" t="str">
        <f t="shared" ref="L31:L63" si="33">CONCATENATE(E31,"-",H31,"{",K31,"}")</f>
        <v>XF:16IDB-SS:LiX{Attn}</v>
      </c>
    </row>
    <row r="32" spans="1:16">
      <c r="A32" t="str">
        <f>'Component summary'!$A$32</f>
        <v>Visual Beam Monitor (VBM)</v>
      </c>
      <c r="B32" s="1" t="s">
        <v>52</v>
      </c>
      <c r="C32" s="5" t="s">
        <v>26</v>
      </c>
      <c r="D32" s="5" t="str">
        <f t="shared" si="29"/>
        <v>16IDB</v>
      </c>
      <c r="E32" s="5" t="str">
        <f t="shared" si="30"/>
        <v>XF:16IDB</v>
      </c>
      <c r="F32" s="479" t="s">
        <v>918</v>
      </c>
      <c r="G32" s="6"/>
      <c r="H32" s="5" t="str">
        <f t="shared" si="31"/>
        <v>SS:LiX</v>
      </c>
      <c r="I32" s="5" t="s">
        <v>22</v>
      </c>
      <c r="J32" s="6" t="s">
        <v>57</v>
      </c>
      <c r="K32" s="5" t="str">
        <f t="shared" si="32"/>
        <v>Mon:VBM</v>
      </c>
      <c r="L32" s="1" t="str">
        <f t="shared" si="33"/>
        <v>XF:16IDB-SS:LiX{Mon:VBM}</v>
      </c>
    </row>
    <row r="33" spans="1:14">
      <c r="A33" t="str">
        <f>'Component summary'!$A$33</f>
        <v>Shutter</v>
      </c>
      <c r="B33" s="1" t="s">
        <v>52</v>
      </c>
      <c r="C33" s="5" t="s">
        <v>26</v>
      </c>
      <c r="D33" s="5" t="str">
        <f t="shared" si="29"/>
        <v>16IDB</v>
      </c>
      <c r="E33" s="5" t="str">
        <f t="shared" si="30"/>
        <v>XF:16IDB</v>
      </c>
      <c r="F33" s="479" t="s">
        <v>918</v>
      </c>
      <c r="G33" s="6"/>
      <c r="H33" s="5" t="str">
        <f t="shared" si="31"/>
        <v>SS:LiX</v>
      </c>
      <c r="I33" s="6" t="s">
        <v>49</v>
      </c>
      <c r="J33" s="6"/>
      <c r="K33" s="5" t="str">
        <f t="shared" si="32"/>
        <v>Sh</v>
      </c>
      <c r="L33" s="1" t="str">
        <f t="shared" si="33"/>
        <v>XF:16IDB-SS:LiX{Sh}</v>
      </c>
    </row>
    <row r="34" spans="1:14">
      <c r="A34" t="str">
        <f>'Component summary'!$A$34</f>
        <v>Alternative SSA</v>
      </c>
      <c r="B34" s="1" t="s">
        <v>52</v>
      </c>
      <c r="C34" s="5" t="s">
        <v>26</v>
      </c>
      <c r="D34" s="5" t="str">
        <f t="shared" si="29"/>
        <v>16IDB</v>
      </c>
      <c r="E34" s="5" t="str">
        <f t="shared" si="30"/>
        <v>XF:16IDB</v>
      </c>
      <c r="F34" s="479" t="s">
        <v>918</v>
      </c>
      <c r="G34" s="6"/>
      <c r="H34" s="5" t="str">
        <f t="shared" si="31"/>
        <v>SS:LiX</v>
      </c>
      <c r="I34" s="5" t="s">
        <v>42</v>
      </c>
      <c r="J34" s="6" t="s">
        <v>508</v>
      </c>
      <c r="K34" s="5" t="str">
        <f>CONCATENATE(I34,IF(ISBLANK(J34),"",":"),J34)</f>
        <v>Slt:aSSA</v>
      </c>
      <c r="L34" s="1" t="str">
        <f>CONCATENATE(E34,"-",H34,"{",K34,"}")</f>
        <v>XF:16IDB-SS:LiX{Slt:aSSA}</v>
      </c>
    </row>
    <row r="35" spans="1:14">
      <c r="A35" s="5"/>
      <c r="C35" s="5"/>
      <c r="D35" s="5"/>
      <c r="E35" s="5"/>
      <c r="F35" s="5"/>
      <c r="G35" s="6"/>
      <c r="H35" s="5"/>
      <c r="I35" s="5"/>
      <c r="J35" s="6"/>
      <c r="K35" s="5"/>
    </row>
    <row r="36" spans="1:14">
      <c r="A36" s="3" t="s">
        <v>400</v>
      </c>
      <c r="B36" s="3"/>
      <c r="C36" s="3"/>
      <c r="D36" s="3"/>
      <c r="E36" s="3"/>
      <c r="F36" s="3"/>
      <c r="G36" s="4"/>
      <c r="H36" s="3"/>
      <c r="I36" s="3"/>
      <c r="J36" s="4"/>
      <c r="K36" s="3"/>
      <c r="L36" s="3"/>
    </row>
    <row r="37" spans="1:14" s="5" customFormat="1">
      <c r="A37" t="str">
        <f>'Component summary'!$A$37</f>
        <v>Secondury Focusing Chamber</v>
      </c>
      <c r="B37" s="1" t="s">
        <v>395</v>
      </c>
      <c r="C37" s="5" t="s">
        <v>26</v>
      </c>
      <c r="D37" s="5" t="str">
        <f t="shared" ref="D37" si="34">CONCATENATE($B$1,B37)</f>
        <v>16IDC</v>
      </c>
      <c r="E37" s="5" t="str">
        <f t="shared" ref="E37" si="35">CONCATENATE(C37,":",D37)</f>
        <v>XF:16IDC</v>
      </c>
      <c r="F37" s="479" t="s">
        <v>919</v>
      </c>
      <c r="G37" s="6"/>
      <c r="H37" s="5" t="str">
        <f t="shared" ref="H37" si="36">CONCATENATE(F37,IF(ISBLANK(G37),"",":"),G37)</f>
        <v>SF:LiX</v>
      </c>
      <c r="I37" s="281" t="s">
        <v>802</v>
      </c>
      <c r="J37" s="324" t="s">
        <v>404</v>
      </c>
      <c r="K37" s="5" t="str">
        <f>CONCATENATE(I37,IF(ISBLANK(J37),"",":"),J37)</f>
        <v>Chm:SF</v>
      </c>
      <c r="L37" s="1" t="str">
        <f>CONCATENATE(E37,"-",H37,"{",K37,"}")</f>
        <v>XF:16IDC-SF:LiX{Chm:SF}</v>
      </c>
    </row>
    <row r="38" spans="1:14">
      <c r="A38" t="str">
        <f>'Component summary'!$A$38</f>
        <v>Secondary focusing working distance</v>
      </c>
      <c r="B38" s="1" t="s">
        <v>395</v>
      </c>
      <c r="C38" s="5" t="s">
        <v>26</v>
      </c>
      <c r="D38" s="5" t="str">
        <f t="shared" ref="D38" si="37">CONCATENATE($B$1,B38)</f>
        <v>16IDC</v>
      </c>
      <c r="E38" s="5" t="str">
        <f t="shared" ref="E38" si="38">CONCATENATE(C38,":",D38)</f>
        <v>XF:16IDC</v>
      </c>
      <c r="F38" s="479" t="s">
        <v>919</v>
      </c>
      <c r="G38" s="6"/>
      <c r="H38" s="5" t="str">
        <f t="shared" ref="H38" si="39">CONCATENATE(F38,IF(ISBLANK(G38),"",":"),G38)</f>
        <v>SF:LiX</v>
      </c>
      <c r="I38" s="5" t="s">
        <v>59</v>
      </c>
      <c r="J38" s="6" t="s">
        <v>500</v>
      </c>
      <c r="K38" s="5" t="str">
        <f t="shared" ref="K38" si="40">CONCATENATE(I38,IF(ISBLANK(J38),"",":"),J38)</f>
        <v>Stg:WD</v>
      </c>
      <c r="L38" s="1" t="str">
        <f t="shared" ref="L38" si="41">CONCATENATE(E38,"-",H38,"{",K38,"}")</f>
        <v>XF:16IDC-SF:LiX{Stg:WD}</v>
      </c>
    </row>
    <row r="39" spans="1:14">
      <c r="A39" t="str">
        <f>'Component summary'!$A$39</f>
        <v>Harmonic Regection Mirror HRM1</v>
      </c>
      <c r="B39" s="1" t="s">
        <v>395</v>
      </c>
      <c r="C39" s="5" t="s">
        <v>26</v>
      </c>
      <c r="D39" s="5" t="str">
        <f t="shared" si="29"/>
        <v>16IDC</v>
      </c>
      <c r="E39" s="5" t="str">
        <f t="shared" si="30"/>
        <v>XF:16IDC</v>
      </c>
      <c r="F39" s="479" t="s">
        <v>919</v>
      </c>
      <c r="G39" s="6"/>
      <c r="H39" s="5" t="str">
        <f t="shared" si="31"/>
        <v>SF:LiX</v>
      </c>
      <c r="I39" s="5" t="s">
        <v>30</v>
      </c>
      <c r="J39" s="6" t="s">
        <v>355</v>
      </c>
      <c r="K39" s="5" t="str">
        <f t="shared" si="32"/>
        <v>Mir:HRM1</v>
      </c>
      <c r="L39" s="1" t="str">
        <f t="shared" si="33"/>
        <v>XF:16IDC-SF:LiX{Mir:HRM1}</v>
      </c>
    </row>
    <row r="40" spans="1:14">
      <c r="A40" t="str">
        <f>'Component summary'!$A$40</f>
        <v xml:space="preserve">Transfocator CRLs </v>
      </c>
      <c r="B40" s="1" t="s">
        <v>395</v>
      </c>
      <c r="C40" s="5" t="s">
        <v>26</v>
      </c>
      <c r="D40" s="5" t="str">
        <f t="shared" ref="D40" si="42">CONCATENATE($B$1,B40)</f>
        <v>16IDC</v>
      </c>
      <c r="E40" s="5" t="str">
        <f t="shared" ref="E40" si="43">CONCATENATE(C40,":",D40)</f>
        <v>XF:16IDC</v>
      </c>
      <c r="F40" s="479" t="s">
        <v>919</v>
      </c>
      <c r="G40" s="6"/>
      <c r="H40" s="5" t="str">
        <f t="shared" ref="H40" si="44">CONCATENATE(F40,IF(ISBLANK(G40),"",":"),G40)</f>
        <v>SF:LiX</v>
      </c>
      <c r="I40" s="5" t="s">
        <v>405</v>
      </c>
      <c r="J40" s="6"/>
      <c r="K40" s="5" t="str">
        <f t="shared" ref="K40" si="45">CONCATENATE(I40,IF(ISBLANK(J40),"",":"),J40)</f>
        <v>Trf</v>
      </c>
      <c r="L40" s="1" t="str">
        <f t="shared" ref="L40" si="46">CONCATENATE(E40,"-",H40,"{",K40,"}")</f>
        <v>XF:16IDC-SF:LiX{Trf}</v>
      </c>
    </row>
    <row r="41" spans="1:14">
      <c r="A41" t="str">
        <f>'Component summary'!$A$41</f>
        <v>Harmonic Regection Mirror HRM2</v>
      </c>
      <c r="B41" s="1" t="s">
        <v>395</v>
      </c>
      <c r="C41" s="5" t="s">
        <v>26</v>
      </c>
      <c r="D41" s="5" t="str">
        <f t="shared" si="29"/>
        <v>16IDC</v>
      </c>
      <c r="E41" s="5" t="str">
        <f t="shared" si="30"/>
        <v>XF:16IDC</v>
      </c>
      <c r="F41" s="479" t="s">
        <v>919</v>
      </c>
      <c r="G41" s="6"/>
      <c r="H41" s="5" t="str">
        <f t="shared" si="31"/>
        <v>SF:LiX</v>
      </c>
      <c r="I41" s="5" t="s">
        <v>30</v>
      </c>
      <c r="J41" s="6" t="s">
        <v>399</v>
      </c>
      <c r="K41" s="5" t="str">
        <f t="shared" si="32"/>
        <v>Mir:HRM2</v>
      </c>
      <c r="L41" s="1" t="str">
        <f t="shared" si="33"/>
        <v>XF:16IDC-SF:LiX{Mir:HRM2}</v>
      </c>
      <c r="N41" s="203"/>
    </row>
    <row r="42" spans="1:14">
      <c r="A42" t="str">
        <f>'Component summary'!$A$42</f>
        <v>Divergence Defining Aperture (DDA)</v>
      </c>
      <c r="B42" s="1" t="s">
        <v>395</v>
      </c>
      <c r="C42" s="5" t="s">
        <v>26</v>
      </c>
      <c r="D42" s="5" t="str">
        <f>CONCATENATE($B$1,B42)</f>
        <v>16IDC</v>
      </c>
      <c r="E42" s="5" t="str">
        <f>CONCATENATE(C42,":",D42)</f>
        <v>XF:16IDC</v>
      </c>
      <c r="F42" s="479" t="s">
        <v>919</v>
      </c>
      <c r="G42" s="6"/>
      <c r="H42" s="5" t="str">
        <f>CONCATENATE(F42,IF(ISBLANK(G42),"",":"),G42)</f>
        <v>SF:LiX</v>
      </c>
      <c r="I42" s="5" t="s">
        <v>42</v>
      </c>
      <c r="J42" s="6" t="s">
        <v>396</v>
      </c>
      <c r="K42" s="5" t="str">
        <f>CONCATENATE(I42,IF(ISBLANK(J42),"",":"),J42)</f>
        <v>Slt:DDA</v>
      </c>
      <c r="L42" s="1" t="str">
        <f>CONCATENATE(E42,"-",H42,"{",K42,"}")</f>
        <v>XF:16IDC-SF:LiX{Slt:DDA}</v>
      </c>
    </row>
    <row r="43" spans="1:14">
      <c r="A43" t="str">
        <f>'Component summary'!$A$43</f>
        <v>Beam Position Monitor (BPM)</v>
      </c>
      <c r="B43" s="1" t="s">
        <v>395</v>
      </c>
      <c r="C43" s="5" t="s">
        <v>26</v>
      </c>
      <c r="D43" s="5" t="str">
        <f>CONCATENATE($B$1,B43)</f>
        <v>16IDC</v>
      </c>
      <c r="E43" s="5" t="str">
        <f>CONCATENATE(C43,":",D43)</f>
        <v>XF:16IDC</v>
      </c>
      <c r="F43" s="479" t="s">
        <v>919</v>
      </c>
      <c r="G43" s="6"/>
      <c r="H43" s="5" t="str">
        <f>CONCATENATE(F43,IF(ISBLANK(G43),"",":"),G43)</f>
        <v>SF:LiX</v>
      </c>
      <c r="I43" s="5" t="s">
        <v>22</v>
      </c>
      <c r="J43" s="6" t="s">
        <v>402</v>
      </c>
      <c r="K43" s="5" t="str">
        <f>CONCATENATE(I43,IF(ISBLANK(J43),"",":"),J43)</f>
        <v>Mon:BPM2</v>
      </c>
      <c r="L43" s="1" t="str">
        <f>CONCATENATE(E43,"-",H43,"{",K43,"}")</f>
        <v>XF:16IDC-SF:LiX{Mon:BPM2}</v>
      </c>
    </row>
    <row r="44" spans="1:14">
      <c r="A44" t="str">
        <f>'Component summary'!$A$44</f>
        <v>Guard Slits 1 in Air</v>
      </c>
      <c r="B44" s="1" t="s">
        <v>395</v>
      </c>
      <c r="C44" s="5" t="s">
        <v>26</v>
      </c>
      <c r="D44" s="5" t="str">
        <f t="shared" ref="D44" si="47">CONCATENATE($B$1,B44)</f>
        <v>16IDC</v>
      </c>
      <c r="E44" s="5" t="str">
        <f t="shared" ref="E44" si="48">CONCATENATE(C44,":",D44)</f>
        <v>XF:16IDC</v>
      </c>
      <c r="F44" s="479" t="s">
        <v>919</v>
      </c>
      <c r="G44" s="6"/>
      <c r="H44" s="5" t="str">
        <f t="shared" ref="H44" si="49">CONCATENATE(F44,IF(ISBLANK(G44),"",":"),G44)</f>
        <v>SF:LiX</v>
      </c>
      <c r="I44" s="5" t="s">
        <v>42</v>
      </c>
      <c r="J44" s="6" t="s">
        <v>415</v>
      </c>
      <c r="K44" s="5" t="str">
        <f t="shared" ref="K44" si="50">CONCATENATE(I44,IF(ISBLANK(J44),"",":"),J44)</f>
        <v>Slt:G1</v>
      </c>
      <c r="L44" s="1" t="str">
        <f t="shared" ref="L44" si="51">CONCATENATE(E44,"-",H44,"{",K44,"}")</f>
        <v>XF:16IDC-SF:LiX{Slt:G1}</v>
      </c>
    </row>
    <row r="45" spans="1:14">
      <c r="A45" t="str">
        <f>'Component summary'!$A$45</f>
        <v>Experimental module (user defined configuration)</v>
      </c>
      <c r="B45" s="1" t="s">
        <v>395</v>
      </c>
      <c r="C45" s="5" t="s">
        <v>26</v>
      </c>
      <c r="D45" s="5" t="str">
        <f t="shared" ref="D45" si="52">CONCATENATE($B$1,B45)</f>
        <v>16IDC</v>
      </c>
      <c r="E45" s="5" t="str">
        <f t="shared" ref="E45" si="53">CONCATENATE(C45,":",D45)</f>
        <v>XF:16IDC</v>
      </c>
      <c r="F45" s="479" t="s">
        <v>919</v>
      </c>
      <c r="G45" s="6"/>
      <c r="H45" s="5" t="s">
        <v>503</v>
      </c>
      <c r="I45" s="5"/>
      <c r="J45" s="6" t="s">
        <v>503</v>
      </c>
      <c r="K45" s="5" t="str">
        <f t="shared" ref="K45" si="54">CONCATENATE(I45,IF(ISBLANK(J45),"",":"),J45)</f>
        <v>:ES</v>
      </c>
      <c r="L45" s="1" t="str">
        <f t="shared" ref="L45" si="55">CONCATENATE(E45,"-",H45,"{",K45,"}")</f>
        <v>XF:16IDC-ES{:ES}</v>
      </c>
    </row>
    <row r="46" spans="1:14">
      <c r="A46" s="191" t="str">
        <f>'Component summary'!$A$46</f>
        <v>In-air transmission measurement module</v>
      </c>
      <c r="B46" s="191"/>
      <c r="C46" s="191"/>
      <c r="D46" s="191"/>
      <c r="E46" s="191"/>
      <c r="F46" s="191"/>
      <c r="G46" s="192"/>
      <c r="H46" s="191"/>
      <c r="I46" s="191"/>
      <c r="J46" s="192"/>
      <c r="K46" s="191"/>
      <c r="L46" s="191"/>
      <c r="M46" s="5"/>
    </row>
    <row r="47" spans="1:14" s="202" customFormat="1">
      <c r="A47" t="str">
        <f>'Component summary'!$A$47</f>
        <v>Coarse-resolution scanning</v>
      </c>
      <c r="B47" s="202" t="s">
        <v>395</v>
      </c>
      <c r="C47" s="202" t="s">
        <v>26</v>
      </c>
      <c r="D47" s="202" t="str">
        <f t="shared" ref="D47" si="56">CONCATENATE($B$1,B47)</f>
        <v>16IDC</v>
      </c>
      <c r="E47" s="202" t="str">
        <f t="shared" ref="E47" si="57">CONCATENATE(C47,":",D47)</f>
        <v>XF:16IDC</v>
      </c>
      <c r="F47" s="480" t="s">
        <v>920</v>
      </c>
      <c r="G47" s="204" t="s">
        <v>430</v>
      </c>
      <c r="H47" s="202" t="str">
        <f t="shared" ref="H47" si="58">CONCATENATE(F47,IF(ISBLANK(G47),"",":"),G47)</f>
        <v>ES:LiX:InAir</v>
      </c>
      <c r="I47" s="202" t="s">
        <v>59</v>
      </c>
      <c r="J47" s="204" t="s">
        <v>431</v>
      </c>
      <c r="K47" s="202" t="str">
        <f t="shared" ref="K47" si="59">CONCATENATE(I47,IF(ISBLANK(J47),"",":"),J47)</f>
        <v>Stg:CR</v>
      </c>
      <c r="L47" s="202" t="str">
        <f t="shared" ref="L47" si="60">CONCATENATE(E47,"-",H47,"{",K47,"}")</f>
        <v>XF:16IDC-ES:LiX:InAir{Stg:CR}</v>
      </c>
    </row>
    <row r="48" spans="1:14" s="202" customFormat="1">
      <c r="A48" t="str">
        <f>'Component summary'!$A$48</f>
        <v>Fine-resolution scanning</v>
      </c>
      <c r="B48" s="202" t="s">
        <v>395</v>
      </c>
      <c r="C48" s="202" t="s">
        <v>26</v>
      </c>
      <c r="D48" s="202" t="str">
        <f t="shared" ref="D48" si="61">CONCATENATE($B$1,B48)</f>
        <v>16IDC</v>
      </c>
      <c r="E48" s="202" t="str">
        <f t="shared" ref="E48" si="62">CONCATENATE(C48,":",D48)</f>
        <v>XF:16IDC</v>
      </c>
      <c r="F48" s="480" t="s">
        <v>920</v>
      </c>
      <c r="G48" s="204" t="s">
        <v>430</v>
      </c>
      <c r="H48" s="202" t="str">
        <f t="shared" ref="H48" si="63">CONCATENATE(F48,IF(ISBLANK(G48),"",":"),G48)</f>
        <v>ES:LiX:InAir</v>
      </c>
      <c r="I48" s="202" t="s">
        <v>59</v>
      </c>
      <c r="J48" s="204" t="s">
        <v>432</v>
      </c>
      <c r="K48" s="202" t="str">
        <f t="shared" ref="K48" si="64">CONCATENATE(I48,IF(ISBLANK(J48),"",":"),J48)</f>
        <v>Stg:FR</v>
      </c>
      <c r="L48" s="202" t="str">
        <f t="shared" ref="L48" si="65">CONCATENATE(E48,"-",H48,"{",K48,"}")</f>
        <v>XF:16IDC-ES:LiX:InAir{Stg:FR}</v>
      </c>
    </row>
    <row r="49" spans="1:12" s="202" customFormat="1">
      <c r="A49" t="str">
        <f>'Component summary'!$A$49</f>
        <v>Microscope</v>
      </c>
      <c r="B49" s="202" t="s">
        <v>395</v>
      </c>
      <c r="C49" s="202" t="s">
        <v>26</v>
      </c>
      <c r="D49" s="202" t="str">
        <f t="shared" si="29"/>
        <v>16IDC</v>
      </c>
      <c r="E49" s="202" t="str">
        <f t="shared" si="30"/>
        <v>XF:16IDC</v>
      </c>
      <c r="F49" s="480" t="s">
        <v>920</v>
      </c>
      <c r="G49" s="204" t="s">
        <v>430</v>
      </c>
      <c r="H49" s="202" t="str">
        <f t="shared" si="31"/>
        <v>ES:LiX:InAir</v>
      </c>
      <c r="I49" s="202" t="s">
        <v>906</v>
      </c>
      <c r="J49" s="204"/>
      <c r="K49" s="202" t="str">
        <f t="shared" si="32"/>
        <v>Mscp</v>
      </c>
      <c r="L49" s="202" t="str">
        <f t="shared" si="33"/>
        <v>XF:16IDC-ES:LiX:InAir{Mscp}</v>
      </c>
    </row>
    <row r="50" spans="1:12">
      <c r="A50" t="str">
        <f>'Component summary'!$A$50</f>
        <v>Guard Slits 2 in Air</v>
      </c>
      <c r="B50" s="1" t="s">
        <v>395</v>
      </c>
      <c r="C50" s="5" t="s">
        <v>26</v>
      </c>
      <c r="D50" s="5" t="str">
        <f t="shared" ref="D50" si="66">CONCATENATE($B$1,B50)</f>
        <v>16IDC</v>
      </c>
      <c r="E50" s="5" t="str">
        <f t="shared" ref="E50" si="67">CONCATENATE(C50,":",D50)</f>
        <v>XF:16IDC</v>
      </c>
      <c r="F50" s="480" t="s">
        <v>920</v>
      </c>
      <c r="G50" s="6" t="s">
        <v>430</v>
      </c>
      <c r="H50" s="5" t="str">
        <f t="shared" ref="H50" si="68">CONCATENATE(F50,IF(ISBLANK(G50),"",":"),G50)</f>
        <v>ES:LiX:InAir</v>
      </c>
      <c r="I50" s="5" t="s">
        <v>42</v>
      </c>
      <c r="J50" s="6" t="s">
        <v>416</v>
      </c>
      <c r="K50" s="5" t="str">
        <f t="shared" ref="K50" si="69">CONCATENATE(I50,IF(ISBLANK(J50),"",":"),J50)</f>
        <v>Slt:G2</v>
      </c>
      <c r="L50" s="1" t="str">
        <f t="shared" ref="L50" si="70">CONCATENATE(E50,"-",H50,"{",K50,"}")</f>
        <v>XF:16IDC-ES:LiX:InAir{Slt:G2}</v>
      </c>
    </row>
    <row r="51" spans="1:12">
      <c r="A51" s="191" t="str">
        <f>'Component summary'!$A$51</f>
        <v>In-vaccum GISAXS/GID module</v>
      </c>
      <c r="B51" s="191"/>
      <c r="C51" s="191"/>
      <c r="D51" s="191"/>
      <c r="E51" s="191"/>
      <c r="F51" s="191"/>
      <c r="G51" s="192"/>
      <c r="H51" s="191"/>
      <c r="I51" s="191"/>
      <c r="J51" s="192"/>
      <c r="K51" s="191"/>
      <c r="L51" s="191"/>
    </row>
    <row r="52" spans="1:12">
      <c r="A52" t="str">
        <f>'Component summary'!$A$52</f>
        <v>Hexapod</v>
      </c>
      <c r="B52" s="1" t="s">
        <v>395</v>
      </c>
      <c r="C52" s="5" t="s">
        <v>26</v>
      </c>
      <c r="D52" s="5" t="str">
        <f t="shared" si="29"/>
        <v>16IDC</v>
      </c>
      <c r="E52" s="5" t="str">
        <f t="shared" si="30"/>
        <v>XF:16IDC</v>
      </c>
      <c r="F52" s="479" t="s">
        <v>920</v>
      </c>
      <c r="G52" s="6" t="s">
        <v>427</v>
      </c>
      <c r="H52" s="5" t="str">
        <f t="shared" si="31"/>
        <v>ES:LiX:GI</v>
      </c>
      <c r="I52" s="5" t="s">
        <v>59</v>
      </c>
      <c r="J52" s="6" t="s">
        <v>433</v>
      </c>
      <c r="K52" s="5" t="str">
        <f t="shared" si="32"/>
        <v>Stg:Hex</v>
      </c>
      <c r="L52" s="1" t="str">
        <f t="shared" si="33"/>
        <v>XF:16IDC-ES:LiX:GI{Stg:Hex}</v>
      </c>
    </row>
    <row r="53" spans="1:12">
      <c r="A53" t="str">
        <f>'Component summary'!$A$53</f>
        <v>Guard Slits 2 in VAC</v>
      </c>
      <c r="B53" s="1" t="s">
        <v>395</v>
      </c>
      <c r="C53" s="5" t="s">
        <v>26</v>
      </c>
      <c r="D53" s="5" t="str">
        <f>CONCATENATE($B$1,B53)</f>
        <v>16IDC</v>
      </c>
      <c r="E53" s="5" t="str">
        <f>CONCATENATE(C53,":",D53)</f>
        <v>XF:16IDC</v>
      </c>
      <c r="F53" s="479" t="s">
        <v>920</v>
      </c>
      <c r="G53" s="6" t="s">
        <v>427</v>
      </c>
      <c r="H53" s="5" t="str">
        <f>CONCATENATE(F53,IF(ISBLANK(G53),"",":"),G53)</f>
        <v>ES:LiX:GI</v>
      </c>
      <c r="I53" s="5" t="s">
        <v>42</v>
      </c>
      <c r="J53" s="6" t="s">
        <v>416</v>
      </c>
      <c r="K53" s="5" t="str">
        <f>CONCATENATE(I53,IF(ISBLANK(J53),"",":"),J53)</f>
        <v>Slt:G2</v>
      </c>
      <c r="L53" s="1" t="str">
        <f>CONCATENATE(E53,"-",H53,"{",K53,"}")</f>
        <v>XF:16IDC-ES:LiX:GI{Slt:G2}</v>
      </c>
    </row>
    <row r="54" spans="1:12">
      <c r="A54" s="191" t="str">
        <f>'Component summary'!$A$54</f>
        <v>Sample handling</v>
      </c>
      <c r="B54" s="191"/>
      <c r="C54" s="191"/>
      <c r="D54" s="191"/>
      <c r="E54" s="191"/>
      <c r="F54" s="191"/>
      <c r="G54" s="192"/>
      <c r="H54" s="191"/>
      <c r="I54" s="191"/>
      <c r="J54" s="192"/>
      <c r="K54" s="191"/>
      <c r="L54" s="191"/>
    </row>
    <row r="55" spans="1:12">
      <c r="A55" t="str">
        <f>'Component summary'!$A$55</f>
        <v>Solution sample handler</v>
      </c>
      <c r="B55" s="1" t="s">
        <v>395</v>
      </c>
      <c r="C55" s="5" t="s">
        <v>26</v>
      </c>
      <c r="D55" s="5" t="str">
        <f t="shared" ref="D55:D56" si="71">CONCATENATE($B$1,B55)</f>
        <v>16IDC</v>
      </c>
      <c r="E55" s="5" t="str">
        <f t="shared" ref="E55:E56" si="72">CONCATENATE(C55,":",D55)</f>
        <v>XF:16IDC</v>
      </c>
      <c r="F55" s="479" t="s">
        <v>920</v>
      </c>
      <c r="G55" s="6"/>
      <c r="H55" s="5" t="str">
        <f t="shared" ref="H55:H56" si="73">CONCATENATE(F55,IF(ISBLANK(G55),"",":"),G55)</f>
        <v>ES:LiX</v>
      </c>
      <c r="I55" s="5" t="s">
        <v>505</v>
      </c>
      <c r="J55" s="6" t="s">
        <v>506</v>
      </c>
      <c r="K55" s="5" t="str">
        <f t="shared" ref="K55:K56" si="74">CONCATENATE(I55,IF(ISBLANK(J55),"",":"),J55)</f>
        <v>Rbt:Sol</v>
      </c>
      <c r="L55" s="1" t="str">
        <f t="shared" ref="L55:L56" si="75">CONCATENATE(E55,"-",H55,"{",K55,"}")</f>
        <v>XF:16IDC-ES:LiX{Rbt:Sol}</v>
      </c>
    </row>
    <row r="56" spans="1:12">
      <c r="A56" t="str">
        <f>'Component summary'!$A$56</f>
        <v>Staubli TX40 robot</v>
      </c>
      <c r="B56" s="1" t="s">
        <v>395</v>
      </c>
      <c r="C56" s="5" t="s">
        <v>26</v>
      </c>
      <c r="D56" s="5" t="str">
        <f t="shared" si="71"/>
        <v>16IDC</v>
      </c>
      <c r="E56" s="5" t="str">
        <f t="shared" si="72"/>
        <v>XF:16IDC</v>
      </c>
      <c r="F56" s="479" t="s">
        <v>920</v>
      </c>
      <c r="G56" s="6"/>
      <c r="H56" s="5" t="str">
        <f t="shared" si="73"/>
        <v>ES:LiX</v>
      </c>
      <c r="I56" s="5" t="s">
        <v>505</v>
      </c>
      <c r="J56" s="6" t="s">
        <v>507</v>
      </c>
      <c r="K56" s="5" t="str">
        <f t="shared" si="74"/>
        <v>Rbt:Staubli</v>
      </c>
      <c r="L56" s="1" t="str">
        <f t="shared" si="75"/>
        <v>XF:16IDC-ES:LiX{Rbt:Staubli}</v>
      </c>
    </row>
    <row r="57" spans="1:12">
      <c r="A57" s="191" t="str">
        <f>'Component summary'!$A$57</f>
        <v>Detector system</v>
      </c>
      <c r="B57" s="191"/>
      <c r="C57" s="191"/>
      <c r="D57" s="191"/>
      <c r="E57" s="191"/>
      <c r="F57" s="191"/>
      <c r="G57" s="192"/>
      <c r="H57" s="191"/>
      <c r="I57" s="191"/>
      <c r="J57" s="192"/>
      <c r="K57" s="191"/>
      <c r="L57" s="191"/>
    </row>
    <row r="58" spans="1:12" s="5" customFormat="1">
      <c r="A58" t="str">
        <f>'Component summary'!$A$58</f>
        <v>WAXS chamber</v>
      </c>
      <c r="B58" s="1" t="s">
        <v>395</v>
      </c>
      <c r="C58" s="5" t="s">
        <v>26</v>
      </c>
      <c r="D58" s="5" t="str">
        <f t="shared" ref="D58" si="76">CONCATENATE($B$1,B58)</f>
        <v>16IDC</v>
      </c>
      <c r="E58" s="5" t="str">
        <f t="shared" ref="E58" si="77">CONCATENATE(C58,":",D58)</f>
        <v>XF:16IDC</v>
      </c>
      <c r="F58" s="479" t="s">
        <v>921</v>
      </c>
      <c r="G58" s="6"/>
      <c r="H58" s="5" t="str">
        <f t="shared" ref="H58" si="78">CONCATENATE(F58,IF(ISBLANK(G58),"",":"),G58)</f>
        <v>DT:LiX</v>
      </c>
      <c r="I58" s="5" t="s">
        <v>802</v>
      </c>
      <c r="J58" s="6" t="s">
        <v>426</v>
      </c>
      <c r="K58" s="5" t="str">
        <f t="shared" ref="K58" si="79">CONCATENATE(I58,IF(ISBLANK(J58),"",":"),J58)</f>
        <v>Chm:WAXS</v>
      </c>
      <c r="L58" s="1" t="str">
        <f t="shared" ref="L58" si="80">CONCATENATE(E58,"-",H58,"{",K58,"}")</f>
        <v>XF:16IDC-DT:LiX{Chm:WAXS}</v>
      </c>
    </row>
    <row r="59" spans="1:12">
      <c r="A59" t="str">
        <f>'Component summary'!$A$59</f>
        <v>WAXS detector 1</v>
      </c>
      <c r="B59" s="1" t="s">
        <v>395</v>
      </c>
      <c r="C59" s="5" t="s">
        <v>26</v>
      </c>
      <c r="D59" s="5" t="str">
        <f t="shared" ref="D59" si="81">CONCATENATE($B$1,B59)</f>
        <v>16IDC</v>
      </c>
      <c r="E59" s="5" t="str">
        <f t="shared" ref="E59" si="82">CONCATENATE(C59,":",D59)</f>
        <v>XF:16IDC</v>
      </c>
      <c r="F59" s="479" t="s">
        <v>921</v>
      </c>
      <c r="G59" s="6"/>
      <c r="H59" s="5" t="str">
        <f t="shared" ref="H59" si="83">CONCATENATE(F59,IF(ISBLANK(G59),"",":"),G59)</f>
        <v>DT:LiX</v>
      </c>
      <c r="I59" s="5" t="s">
        <v>60</v>
      </c>
      <c r="J59" s="6" t="s">
        <v>423</v>
      </c>
      <c r="K59" s="5" t="str">
        <f t="shared" ref="K59" si="84">CONCATENATE(I59,IF(ISBLANK(J59),"",":"),J59)</f>
        <v>Det:WAXS1</v>
      </c>
      <c r="L59" s="1" t="str">
        <f t="shared" ref="L59" si="85">CONCATENATE(E59,"-",H59,"{",K59,"}")</f>
        <v>XF:16IDC-DT:LiX{Det:WAXS1}</v>
      </c>
    </row>
    <row r="60" spans="1:12">
      <c r="A60" t="str">
        <f>'Component summary'!$A$60</f>
        <v>WAXS detector 2</v>
      </c>
      <c r="B60" s="1" t="s">
        <v>395</v>
      </c>
      <c r="C60" s="5" t="s">
        <v>26</v>
      </c>
      <c r="D60" s="5" t="str">
        <f t="shared" si="29"/>
        <v>16IDC</v>
      </c>
      <c r="E60" s="5" t="str">
        <f t="shared" si="30"/>
        <v>XF:16IDC</v>
      </c>
      <c r="F60" s="479" t="s">
        <v>921</v>
      </c>
      <c r="G60" s="6"/>
      <c r="H60" s="5" t="str">
        <f t="shared" si="31"/>
        <v>DT:LiX</v>
      </c>
      <c r="I60" s="5" t="s">
        <v>60</v>
      </c>
      <c r="J60" s="6" t="s">
        <v>425</v>
      </c>
      <c r="K60" s="5" t="str">
        <f t="shared" si="32"/>
        <v>Det:WAXS2</v>
      </c>
      <c r="L60" s="1" t="str">
        <f t="shared" si="33"/>
        <v>XF:16IDC-DT:LiX{Det:WAXS2}</v>
      </c>
    </row>
    <row r="61" spans="1:12">
      <c r="A61" t="str">
        <f>'Component summary'!$A$61</f>
        <v>WAXS beamstop</v>
      </c>
      <c r="B61" s="1" t="s">
        <v>395</v>
      </c>
      <c r="C61" s="5" t="s">
        <v>26</v>
      </c>
      <c r="D61" s="5" t="str">
        <f t="shared" si="29"/>
        <v>16IDC</v>
      </c>
      <c r="E61" s="5" t="str">
        <f t="shared" si="30"/>
        <v>XF:16IDC</v>
      </c>
      <c r="F61" s="479" t="s">
        <v>921</v>
      </c>
      <c r="G61" s="6"/>
      <c r="H61" s="5" t="str">
        <f t="shared" si="31"/>
        <v>DT:LiX</v>
      </c>
      <c r="I61" s="5" t="s">
        <v>28</v>
      </c>
      <c r="J61" s="6" t="s">
        <v>426</v>
      </c>
      <c r="K61" s="5" t="str">
        <f t="shared" si="32"/>
        <v>BS:WAXS</v>
      </c>
      <c r="L61" s="1" t="str">
        <f t="shared" si="33"/>
        <v>XF:16IDC-DT:LiX{BS:WAXS}</v>
      </c>
    </row>
    <row r="62" spans="1:12">
      <c r="A62" t="str">
        <f>'Component summary'!$A$62</f>
        <v>SAXS detector</v>
      </c>
      <c r="B62" s="1" t="s">
        <v>395</v>
      </c>
      <c r="C62" s="5" t="s">
        <v>26</v>
      </c>
      <c r="D62" s="5" t="str">
        <f t="shared" si="29"/>
        <v>16IDC</v>
      </c>
      <c r="E62" s="5" t="str">
        <f t="shared" si="30"/>
        <v>XF:16IDC</v>
      </c>
      <c r="F62" s="479" t="s">
        <v>921</v>
      </c>
      <c r="G62" s="6"/>
      <c r="H62" s="5" t="str">
        <f t="shared" si="31"/>
        <v>DT:LiX</v>
      </c>
      <c r="I62" s="5" t="s">
        <v>60</v>
      </c>
      <c r="J62" s="6" t="s">
        <v>421</v>
      </c>
      <c r="K62" s="5" t="str">
        <f t="shared" si="32"/>
        <v>Det:SAXS</v>
      </c>
      <c r="L62" s="1" t="str">
        <f t="shared" si="33"/>
        <v>XF:16IDC-DT:LiX{Det:SAXS}</v>
      </c>
    </row>
    <row r="63" spans="1:12">
      <c r="A63" t="str">
        <f>'Component summary'!$A$63</f>
        <v>SAXS beam stop</v>
      </c>
      <c r="B63" s="1" t="s">
        <v>395</v>
      </c>
      <c r="C63" s="5" t="s">
        <v>26</v>
      </c>
      <c r="D63" s="5" t="str">
        <f t="shared" si="29"/>
        <v>16IDC</v>
      </c>
      <c r="E63" s="5" t="str">
        <f t="shared" si="30"/>
        <v>XF:16IDC</v>
      </c>
      <c r="F63" s="479" t="s">
        <v>921</v>
      </c>
      <c r="G63" s="6"/>
      <c r="H63" s="5" t="str">
        <f t="shared" si="31"/>
        <v>DT:LiX</v>
      </c>
      <c r="I63" s="5" t="s">
        <v>28</v>
      </c>
      <c r="J63" s="6" t="s">
        <v>421</v>
      </c>
      <c r="K63" s="5" t="str">
        <f t="shared" si="32"/>
        <v>BS:SAXS</v>
      </c>
      <c r="L63" s="1" t="str">
        <f t="shared" si="33"/>
        <v>XF:16IDC-DT:LiX{BS:SAXS}</v>
      </c>
    </row>
    <row r="64" spans="1:12">
      <c r="A64" t="str">
        <f>'Component summary'!$A$64</f>
        <v>Flight Path module</v>
      </c>
      <c r="B64" s="1" t="s">
        <v>395</v>
      </c>
      <c r="C64" s="5" t="s">
        <v>26</v>
      </c>
      <c r="D64" s="5" t="str">
        <f t="shared" ref="D64" si="86">CONCATENATE($B$1,B64)</f>
        <v>16IDC</v>
      </c>
      <c r="E64" s="5" t="str">
        <f t="shared" ref="E64" si="87">CONCATENATE(C64,":",D64)</f>
        <v>XF:16IDC</v>
      </c>
      <c r="F64" s="479" t="s">
        <v>921</v>
      </c>
      <c r="G64" s="6"/>
      <c r="H64" s="5" t="str">
        <f t="shared" ref="H64" si="88">CONCATENATE(F64,IF(ISBLANK(G64),"",":"),G64)</f>
        <v>DT:LiX</v>
      </c>
      <c r="I64" s="325"/>
      <c r="J64" s="327" t="s">
        <v>816</v>
      </c>
      <c r="K64" s="325" t="str">
        <f t="shared" ref="K64" si="89">CONCATENATE(I64,IF(ISBLANK(J64),"",":"),J64)</f>
        <v>:???</v>
      </c>
      <c r="L64" s="325" t="str">
        <f t="shared" ref="L64" si="90">CONCATENATE(E64,"-",H64,"{",K64,"}")</f>
        <v>XF:16IDC-DT:LiX{:???}</v>
      </c>
    </row>
    <row r="65" spans="1:12">
      <c r="C65" s="5"/>
      <c r="D65" s="5"/>
      <c r="E65" s="5"/>
      <c r="F65" s="5"/>
      <c r="G65" s="6"/>
      <c r="H65" s="5"/>
      <c r="I65" s="5"/>
      <c r="J65" s="6"/>
      <c r="K65" s="5"/>
    </row>
    <row r="66" spans="1:12">
      <c r="C66" s="5"/>
      <c r="D66" s="5"/>
      <c r="E66" s="5"/>
      <c r="F66" s="5"/>
      <c r="G66" s="6"/>
      <c r="H66" s="5"/>
      <c r="I66" s="5"/>
      <c r="J66" s="6"/>
      <c r="K66" s="5"/>
    </row>
    <row r="67" spans="1:12">
      <c r="C67" s="5"/>
      <c r="D67" s="5"/>
      <c r="E67" s="5"/>
      <c r="F67" s="5"/>
      <c r="G67" s="6"/>
      <c r="H67" s="5"/>
      <c r="I67" s="5"/>
      <c r="J67" s="6"/>
      <c r="K67" s="5"/>
    </row>
    <row r="68" spans="1:12">
      <c r="C68" s="5"/>
      <c r="D68" s="5"/>
      <c r="E68" s="5"/>
      <c r="F68" s="5"/>
      <c r="G68" s="6"/>
      <c r="H68" s="5"/>
      <c r="I68" s="5"/>
      <c r="J68" s="6"/>
      <c r="K68" s="5"/>
    </row>
    <row r="71" spans="1:12">
      <c r="A71" s="3"/>
      <c r="B71" s="3"/>
      <c r="C71" s="3"/>
      <c r="D71" s="3"/>
      <c r="E71" s="3"/>
      <c r="F71" s="3"/>
      <c r="G71" s="4"/>
      <c r="H71" s="3"/>
      <c r="I71" s="3"/>
      <c r="J71" s="4"/>
      <c r="K71" s="3"/>
      <c r="L71" s="3"/>
    </row>
  </sheetData>
  <pageMargins left="0.75" right="0.75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pane ySplit="2" topLeftCell="A24" activePane="bottomLeft" state="frozen"/>
      <selection pane="bottomLeft" activeCell="M16" sqref="M16"/>
    </sheetView>
  </sheetViews>
  <sheetFormatPr baseColWidth="10" defaultColWidth="12.1640625" defaultRowHeight="15" x14ac:dyDescent="0"/>
  <cols>
    <col min="1" max="1" width="46.5" style="1" customWidth="1"/>
    <col min="2" max="2" width="22.33203125" style="1" bestFit="1" customWidth="1"/>
    <col min="3" max="3" width="7.33203125" style="1" bestFit="1" customWidth="1"/>
    <col min="4" max="4" width="17" style="1" customWidth="1"/>
    <col min="5" max="5" width="11.83203125" style="1" customWidth="1"/>
    <col min="6" max="7" width="12.1640625" style="1" customWidth="1"/>
    <col min="8" max="8" width="13.83203125" style="1" customWidth="1"/>
    <col min="9" max="9" width="12.1640625" style="1" customWidth="1"/>
    <col min="10" max="10" width="24.5" style="1" bestFit="1" customWidth="1"/>
    <col min="11" max="14" width="12.1640625" style="1"/>
    <col min="15" max="15" width="15.5" style="1" customWidth="1"/>
    <col min="16" max="16384" width="12.1640625" style="1"/>
  </cols>
  <sheetData>
    <row r="1" spans="1:15">
      <c r="A1" s="13" t="s">
        <v>8</v>
      </c>
      <c r="B1" s="13" t="s">
        <v>18</v>
      </c>
      <c r="C1" s="13" t="s">
        <v>9</v>
      </c>
      <c r="D1" s="13" t="s">
        <v>603</v>
      </c>
      <c r="E1" s="13" t="s">
        <v>604</v>
      </c>
      <c r="F1" s="13"/>
      <c r="G1" s="13" t="s">
        <v>605</v>
      </c>
      <c r="H1" s="13"/>
      <c r="I1" s="13"/>
      <c r="J1" s="13"/>
      <c r="K1" s="13" t="s">
        <v>606</v>
      </c>
      <c r="L1" s="13"/>
      <c r="M1" s="13" t="s">
        <v>607</v>
      </c>
      <c r="N1" s="13"/>
    </row>
    <row r="2" spans="1:15">
      <c r="A2" s="7"/>
      <c r="B2" s="7"/>
      <c r="C2" s="7"/>
      <c r="D2" s="7" t="s">
        <v>608</v>
      </c>
      <c r="E2" s="7" t="s">
        <v>609</v>
      </c>
      <c r="F2" s="7" t="s">
        <v>610</v>
      </c>
      <c r="G2" s="7" t="s">
        <v>611</v>
      </c>
      <c r="H2" s="7" t="s">
        <v>70</v>
      </c>
      <c r="I2" s="7" t="s">
        <v>612</v>
      </c>
      <c r="J2" s="7" t="s">
        <v>70</v>
      </c>
      <c r="K2" s="7" t="s">
        <v>611</v>
      </c>
      <c r="L2" s="7" t="s">
        <v>70</v>
      </c>
      <c r="M2" s="7" t="s">
        <v>612</v>
      </c>
      <c r="N2" s="7" t="s">
        <v>70</v>
      </c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5">
      <c r="A6" s="7" t="s">
        <v>613</v>
      </c>
      <c r="B6" s="7"/>
      <c r="C6" s="7"/>
      <c r="D6" s="7"/>
      <c r="E6" s="7">
        <f>E135</f>
        <v>21</v>
      </c>
      <c r="F6" s="7">
        <f>F135</f>
        <v>16</v>
      </c>
      <c r="G6" s="7">
        <f>G135</f>
        <v>99</v>
      </c>
      <c r="H6" s="7"/>
      <c r="I6" s="7">
        <f>I135</f>
        <v>25</v>
      </c>
      <c r="J6" s="7"/>
      <c r="K6" s="7">
        <f>K135</f>
        <v>2</v>
      </c>
      <c r="L6" s="7"/>
      <c r="M6" s="7">
        <f>M135</f>
        <v>1</v>
      </c>
      <c r="N6" s="7"/>
    </row>
    <row r="7" spans="1:15">
      <c r="A7" s="3" t="str">
        <f>'Component summary'!$A$7</f>
        <v>LiX  FOE Optics Hutch A</v>
      </c>
      <c r="B7" s="3"/>
      <c r="C7" s="3"/>
      <c r="D7" s="3"/>
      <c r="E7" s="3"/>
      <c r="F7" s="3"/>
      <c r="G7" s="3"/>
      <c r="H7" s="3"/>
      <c r="I7" s="3"/>
      <c r="J7" s="3"/>
      <c r="K7" s="3" t="s">
        <v>607</v>
      </c>
      <c r="L7" s="3"/>
      <c r="M7" s="3" t="s">
        <v>607</v>
      </c>
      <c r="N7" s="3"/>
    </row>
    <row r="8" spans="1:15" s="5" customFormat="1">
      <c r="A8" s="5" t="str">
        <f>'Component naming'!A8</f>
        <v>Beam-viewing screen #1</v>
      </c>
      <c r="B8" s="5" t="str">
        <f>'Component naming'!K8</f>
        <v>Scr:SCN1</v>
      </c>
      <c r="C8" s="5" t="str">
        <f>'Component summary'!$B$8</f>
        <v>A</v>
      </c>
      <c r="E8" s="5">
        <v>2</v>
      </c>
      <c r="G8" s="5">
        <v>2</v>
      </c>
      <c r="H8" s="5" t="s">
        <v>614</v>
      </c>
      <c r="I8" s="5">
        <v>1</v>
      </c>
      <c r="J8" s="5" t="s">
        <v>807</v>
      </c>
    </row>
    <row r="9" spans="1:15" s="5" customFormat="1">
      <c r="A9" s="5" t="str">
        <f>'Component naming'!A9</f>
        <v xml:space="preserve">Fixed Mask </v>
      </c>
      <c r="B9" s="5" t="str">
        <f>'Component naming'!K9</f>
        <v>Msk</v>
      </c>
      <c r="C9" s="5" t="str">
        <f>'Component summary'!$B$9</f>
        <v>A</v>
      </c>
      <c r="E9" s="5">
        <v>2</v>
      </c>
    </row>
    <row r="10" spans="1:15" s="5" customFormat="1">
      <c r="A10" s="5" t="str">
        <f>'Component naming'!A10</f>
        <v>Bremsstrahlung collimator 1</v>
      </c>
      <c r="B10" s="5" t="str">
        <f>'Component naming'!K10</f>
        <v>BS:1</v>
      </c>
      <c r="C10" s="5" t="str">
        <f>'Component summary'!$B$11</f>
        <v>A</v>
      </c>
    </row>
    <row r="11" spans="1:15" s="5" customFormat="1">
      <c r="A11" s="5" t="str">
        <f>'Component naming'!A11</f>
        <v>White Beam Mirror</v>
      </c>
      <c r="B11" s="5" t="str">
        <f>'Component naming'!K11</f>
        <v>Mir:WBM</v>
      </c>
      <c r="C11" s="5" t="str">
        <f>'Component summary'!$B$11</f>
        <v>A</v>
      </c>
      <c r="E11" s="5">
        <v>4</v>
      </c>
      <c r="F11" s="5">
        <v>3</v>
      </c>
    </row>
    <row r="12" spans="1:15" s="5" customFormat="1">
      <c r="A12" s="5" t="str">
        <f>'Component naming'!A12</f>
        <v>Beam-viewing screen #2</v>
      </c>
      <c r="B12" s="5" t="str">
        <f>'Component naming'!K12</f>
        <v>Mon:SCN2</v>
      </c>
      <c r="C12" s="5" t="str">
        <f>'Component summary'!$B$11</f>
        <v>A</v>
      </c>
      <c r="E12" s="5">
        <v>2</v>
      </c>
      <c r="G12" s="5">
        <v>2</v>
      </c>
      <c r="H12" s="5" t="s">
        <v>614</v>
      </c>
      <c r="I12" s="5">
        <v>1</v>
      </c>
      <c r="J12" s="5" t="s">
        <v>807</v>
      </c>
    </row>
    <row r="13" spans="1:15" s="5" customFormat="1">
      <c r="A13" s="5" t="str">
        <f>'Component naming'!A13</f>
        <v>White Beam Stop</v>
      </c>
      <c r="B13" s="5" t="str">
        <f>'Component naming'!K13</f>
        <v>BS:White</v>
      </c>
      <c r="C13" s="5" t="str">
        <f>'Component summary'!$B$11</f>
        <v>A</v>
      </c>
      <c r="E13" s="5">
        <v>0</v>
      </c>
      <c r="F13" s="5">
        <v>4</v>
      </c>
    </row>
    <row r="14" spans="1:15" s="5" customFormat="1">
      <c r="A14" s="5" t="str">
        <f>'Component naming'!A14</f>
        <v>Bremsstrahlung collimator 2</v>
      </c>
      <c r="B14" s="5" t="str">
        <f>'Component naming'!K14</f>
        <v>BS:2</v>
      </c>
      <c r="C14" s="5" t="str">
        <f>'Component summary'!$B$15</f>
        <v>A</v>
      </c>
    </row>
    <row r="15" spans="1:15" s="5" customFormat="1">
      <c r="A15" s="5" t="str">
        <f>'Component naming'!A15</f>
        <v>Dual Multilayer Monochromator</v>
      </c>
      <c r="B15" s="5" t="str">
        <f>'Component naming'!K15</f>
        <v>Mono:ML</v>
      </c>
      <c r="C15" s="5" t="str">
        <f>'Component summary'!$B$15</f>
        <v>A</v>
      </c>
      <c r="E15" s="5">
        <v>2</v>
      </c>
    </row>
    <row r="16" spans="1:15" s="5" customFormat="1">
      <c r="A16" s="5" t="str">
        <f>'Component naming'!A16</f>
        <v>Si(111) Monochromator (DCM/CCM)</v>
      </c>
      <c r="B16" s="5" t="str">
        <f>'Component naming'!K16</f>
        <v>Mono:Si</v>
      </c>
      <c r="C16" s="5" t="str">
        <f>'Component summary'!$B$16</f>
        <v>A</v>
      </c>
      <c r="E16" s="5">
        <v>9</v>
      </c>
      <c r="F16" s="5">
        <v>4</v>
      </c>
      <c r="G16" s="5">
        <v>2</v>
      </c>
      <c r="H16" s="5" t="s">
        <v>614</v>
      </c>
      <c r="M16" s="5">
        <v>1</v>
      </c>
      <c r="O16" s="5" t="s">
        <v>895</v>
      </c>
    </row>
    <row r="17" spans="1:15" s="5" customFormat="1">
      <c r="A17" s="5" t="str">
        <f>'Component naming'!A17</f>
        <v>Pink Beam Stop</v>
      </c>
      <c r="B17" s="5" t="str">
        <f>'Component naming'!K17</f>
        <v>BS:Pink</v>
      </c>
      <c r="C17" s="5" t="str">
        <f>'Component summary'!$B$11</f>
        <v>A</v>
      </c>
      <c r="E17" s="5">
        <v>0</v>
      </c>
      <c r="F17" s="5">
        <v>2</v>
      </c>
    </row>
    <row r="18" spans="1:15" s="5" customFormat="1">
      <c r="A18" s="5" t="str">
        <f>'Component naming'!A18</f>
        <v>Bremsstrahlung collimator 3</v>
      </c>
      <c r="B18" s="5" t="str">
        <f>'Component naming'!K18</f>
        <v>BS:3</v>
      </c>
      <c r="C18" s="5" t="str">
        <f>'Component summary'!$B$19</f>
        <v>A</v>
      </c>
      <c r="E18" s="5">
        <v>0</v>
      </c>
      <c r="F18" s="5">
        <v>0</v>
      </c>
    </row>
    <row r="19" spans="1:15" s="5" customFormat="1">
      <c r="A19" s="5" t="str">
        <f>'Component naming'!A19</f>
        <v>Beam-viewing screen #3</v>
      </c>
      <c r="B19" s="5" t="str">
        <f>'Component naming'!K19</f>
        <v>Scr:SCN3</v>
      </c>
      <c r="C19" s="5" t="str">
        <f>'Component summary'!$B$19</f>
        <v>A</v>
      </c>
      <c r="E19" s="5">
        <v>0</v>
      </c>
      <c r="F19" s="5">
        <v>0</v>
      </c>
    </row>
    <row r="20" spans="1:15" s="5" customFormat="1">
      <c r="A20" s="5" t="str">
        <f>'Component naming'!A20</f>
        <v xml:space="preserve">Slits S0 </v>
      </c>
      <c r="B20" s="5" t="str">
        <f>'Component naming'!K20</f>
        <v>Slt:S0</v>
      </c>
      <c r="C20" s="5" t="str">
        <f>'Component summary'!$B$20</f>
        <v>A</v>
      </c>
      <c r="E20" s="5">
        <v>0</v>
      </c>
      <c r="F20" s="5">
        <v>0</v>
      </c>
    </row>
    <row r="21" spans="1:15" s="5" customFormat="1">
      <c r="A21" s="5" t="str">
        <f>'Component naming'!A21</f>
        <v>KB mirror system</v>
      </c>
      <c r="B21" s="5" t="str">
        <f>'Component naming'!K21</f>
        <v>Mir:KB</v>
      </c>
      <c r="C21" s="5" t="str">
        <f>'Component summary'!$B$21</f>
        <v>A</v>
      </c>
      <c r="E21" s="5">
        <v>0</v>
      </c>
      <c r="F21" s="5">
        <v>3</v>
      </c>
    </row>
    <row r="22" spans="1:15" s="5" customFormat="1">
      <c r="A22" s="5" t="str">
        <f>'Component naming'!A22</f>
        <v>Beam-viewing screen #4</v>
      </c>
      <c r="B22" s="5" t="str">
        <f>'Component naming'!K22</f>
        <v>Mon:SCN4</v>
      </c>
      <c r="C22" s="5" t="str">
        <f>'Component summary'!$B$22</f>
        <v>A</v>
      </c>
      <c r="E22" s="5">
        <v>0</v>
      </c>
      <c r="F22" s="5">
        <v>0</v>
      </c>
    </row>
    <row r="23" spans="1:15" s="5" customFormat="1">
      <c r="A23" s="5" t="str">
        <f>'Component naming'!A23</f>
        <v>Photon Shutter</v>
      </c>
      <c r="B23" s="5" t="str">
        <f>'Component naming'!K23</f>
        <v>Sh</v>
      </c>
      <c r="C23" s="5" t="str">
        <f>'Component summary'!$B$23</f>
        <v>A</v>
      </c>
    </row>
    <row r="24" spans="1:15" s="5" customFormat="1">
      <c r="A24" s="23" t="s">
        <v>267</v>
      </c>
      <c r="E24" s="23">
        <f>SUM(E8:E23)</f>
        <v>21</v>
      </c>
      <c r="F24" s="23">
        <f>SUM(F8:F23)</f>
        <v>16</v>
      </c>
      <c r="G24" s="23">
        <f>SUM(G8:G23)</f>
        <v>6</v>
      </c>
      <c r="H24" s="23"/>
      <c r="I24" s="23">
        <f>SUM(I8:I23)</f>
        <v>2</v>
      </c>
      <c r="J24" s="23"/>
      <c r="K24" s="23">
        <f>SUM(K8:K23)</f>
        <v>0</v>
      </c>
      <c r="L24" s="23"/>
      <c r="M24" s="23">
        <f>SUM(M8:M23)</f>
        <v>1</v>
      </c>
      <c r="N24" s="23"/>
    </row>
    <row r="25" spans="1:15" s="5" customFormat="1">
      <c r="A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5">
      <c r="A26" s="3" t="str">
        <f>'Component summary'!$A$25</f>
        <v>Secondry Source SOE Hutch B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s="5" customFormat="1">
      <c r="A27" s="5" t="str">
        <f>'Component naming'!A26</f>
        <v>Beam transport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5" s="5" customFormat="1">
      <c r="A28" s="5" t="str">
        <f>'Component naming'!A27</f>
        <v>Scintilator #5</v>
      </c>
      <c r="B28" s="5" t="str">
        <f>'Component naming'!K27</f>
        <v>Mon:SCN5</v>
      </c>
      <c r="C28" s="5" t="s">
        <v>52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5" s="5" customFormat="1">
      <c r="A29" s="5" t="str">
        <f>'Component naming'!A28</f>
        <v>Beam Position Monitor (BPM)</v>
      </c>
      <c r="B29" s="5" t="str">
        <f>'Component naming'!K28</f>
        <v>Mon:BPM1</v>
      </c>
      <c r="C29" s="5" t="s">
        <v>52</v>
      </c>
    </row>
    <row r="30" spans="1:15" s="5" customFormat="1">
      <c r="A30" s="337" t="str">
        <f>'Component naming'!A29</f>
        <v>Secondary Source  Chamber</v>
      </c>
      <c r="B30" s="337" t="str">
        <f>'Component naming'!K29</f>
        <v>Chm:SS</v>
      </c>
      <c r="C30" s="337" t="s">
        <v>52</v>
      </c>
      <c r="D30" s="337"/>
      <c r="E30" s="337"/>
      <c r="F30" s="337"/>
      <c r="G30" s="337">
        <v>2</v>
      </c>
      <c r="H30" s="337" t="s">
        <v>614</v>
      </c>
      <c r="I30" s="337">
        <v>1</v>
      </c>
      <c r="J30" s="337" t="s">
        <v>807</v>
      </c>
      <c r="K30" s="337"/>
      <c r="L30" s="337"/>
      <c r="M30" s="337"/>
      <c r="N30" s="337"/>
      <c r="O30" s="337" t="s">
        <v>869</v>
      </c>
    </row>
    <row r="31" spans="1:15" s="5" customFormat="1">
      <c r="A31" s="5" t="str">
        <f>'Component naming'!A30</f>
        <v>Secondary Source Aperture(SSA)</v>
      </c>
      <c r="B31" s="5" t="str">
        <f>'Component naming'!K30</f>
        <v>Slt:SSA</v>
      </c>
      <c r="C31" s="5" t="s">
        <v>52</v>
      </c>
    </row>
    <row r="32" spans="1:15" s="5" customFormat="1" ht="16.75" customHeight="1">
      <c r="A32" s="5" t="str">
        <f>'Component naming'!A31</f>
        <v>Attenuator</v>
      </c>
      <c r="B32" s="5" t="str">
        <f>'Component naming'!K31</f>
        <v>Attn</v>
      </c>
      <c r="C32" s="5" t="s">
        <v>52</v>
      </c>
    </row>
    <row r="33" spans="1:15" s="5" customFormat="1" ht="15.5" customHeight="1">
      <c r="A33" s="5" t="str">
        <f>'Component naming'!A32</f>
        <v>Visual Beam Monitor (VBM)</v>
      </c>
      <c r="B33" s="5" t="str">
        <f>'Component naming'!K32</f>
        <v>Mon:VBM</v>
      </c>
      <c r="C33" s="5" t="s">
        <v>52</v>
      </c>
    </row>
    <row r="34" spans="1:15" s="5" customFormat="1" ht="14.5" customHeight="1">
      <c r="A34" s="5" t="str">
        <f>'Component naming'!A33</f>
        <v>Shutter</v>
      </c>
      <c r="B34" s="5" t="str">
        <f>'Component naming'!K33</f>
        <v>Sh</v>
      </c>
      <c r="C34" s="5" t="s">
        <v>52</v>
      </c>
    </row>
    <row r="35" spans="1:15" s="5" customFormat="1" ht="14.5" customHeight="1">
      <c r="A35" s="5" t="str">
        <f>'Component naming'!A34</f>
        <v>Alternative SSA</v>
      </c>
      <c r="B35" s="5" t="str">
        <f>'Component naming'!K34</f>
        <v>Slt:aSSA</v>
      </c>
      <c r="C35" s="5" t="s">
        <v>52</v>
      </c>
    </row>
    <row r="36" spans="1:15" s="224" customFormat="1" ht="15.5" customHeight="1">
      <c r="A36" s="224" t="s">
        <v>616</v>
      </c>
      <c r="C36" s="5" t="s">
        <v>52</v>
      </c>
    </row>
    <row r="37" spans="1:15" s="5" customFormat="1">
      <c r="A37" s="23" t="s">
        <v>267</v>
      </c>
      <c r="E37" s="23">
        <f>SUM(E29:E36)</f>
        <v>0</v>
      </c>
      <c r="F37" s="23">
        <f>SUM(F29:F36)</f>
        <v>0</v>
      </c>
      <c r="G37" s="23">
        <f>SUM(G29:G36)</f>
        <v>2</v>
      </c>
      <c r="H37" s="23"/>
      <c r="I37" s="23">
        <f>SUM(I29:I36)</f>
        <v>1</v>
      </c>
      <c r="J37" s="23"/>
      <c r="K37" s="23">
        <f>SUM(K29:K36)</f>
        <v>0</v>
      </c>
      <c r="L37" s="23"/>
      <c r="M37" s="23">
        <f>SUM(M29:M36)</f>
        <v>0</v>
      </c>
      <c r="N37" s="23"/>
    </row>
    <row r="38" spans="1:15" s="5" customFormat="1">
      <c r="A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5" s="5" customFormat="1">
      <c r="A39" s="3" t="str">
        <f>'Component summary'!$A$36</f>
        <v>Experimental End Station Enclosure EESE Hutch C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5" s="5" customFormat="1">
      <c r="A40" s="337" t="str">
        <f>'Component naming'!A37</f>
        <v>Secondury Focusing Chamber</v>
      </c>
      <c r="B40" s="337" t="str">
        <f>'Component naming'!K37</f>
        <v>Chm:SF</v>
      </c>
      <c r="C40" s="337" t="s">
        <v>395</v>
      </c>
      <c r="D40" s="337"/>
      <c r="E40" s="338"/>
      <c r="F40" s="338"/>
      <c r="G40" s="337">
        <v>2</v>
      </c>
      <c r="H40" s="337" t="s">
        <v>614</v>
      </c>
      <c r="I40" s="337">
        <v>1</v>
      </c>
      <c r="J40" s="337" t="s">
        <v>807</v>
      </c>
      <c r="K40" s="338"/>
      <c r="L40" s="338"/>
      <c r="M40" s="338"/>
      <c r="N40" s="338"/>
      <c r="O40" s="337" t="s">
        <v>869</v>
      </c>
    </row>
    <row r="41" spans="1:15" s="5" customFormat="1">
      <c r="A41" s="5" t="str">
        <f>'Component naming'!A38</f>
        <v>Secondary focusing working distance</v>
      </c>
      <c r="B41" s="5" t="str">
        <f>'Component naming'!K38</f>
        <v>Stg:WD</v>
      </c>
      <c r="C41" s="5" t="s">
        <v>395</v>
      </c>
      <c r="E41" s="23"/>
      <c r="F41" s="23"/>
      <c r="K41" s="23"/>
      <c r="L41" s="23"/>
      <c r="M41" s="23"/>
      <c r="N41" s="23"/>
    </row>
    <row r="42" spans="1:15">
      <c r="A42" s="5" t="str">
        <f>'Component naming'!A39</f>
        <v>Harmonic Regection Mirror HRM1</v>
      </c>
      <c r="B42" s="5" t="str">
        <f>'Component naming'!K39</f>
        <v>Mir:HRM1</v>
      </c>
      <c r="C42" s="5" t="s">
        <v>395</v>
      </c>
    </row>
    <row r="43" spans="1:15">
      <c r="A43" s="5" t="str">
        <f>'Component naming'!A40</f>
        <v xml:space="preserve">Transfocator CRLs </v>
      </c>
      <c r="B43" s="5" t="str">
        <f>'Component naming'!K40</f>
        <v>Trf</v>
      </c>
      <c r="C43" s="5" t="s">
        <v>395</v>
      </c>
      <c r="G43" s="1">
        <v>27</v>
      </c>
      <c r="H43" s="5"/>
      <c r="I43" s="1">
        <v>9</v>
      </c>
      <c r="J43" s="5"/>
    </row>
    <row r="44" spans="1:15">
      <c r="A44" s="5" t="str">
        <f>'Component naming'!A41</f>
        <v>Harmonic Regection Mirror HRM2</v>
      </c>
      <c r="B44" s="5" t="str">
        <f>'Component naming'!K41</f>
        <v>Mir:HRM2</v>
      </c>
      <c r="C44" s="5" t="s">
        <v>395</v>
      </c>
      <c r="K44" s="1">
        <v>2</v>
      </c>
      <c r="O44" s="1" t="s">
        <v>889</v>
      </c>
    </row>
    <row r="45" spans="1:15">
      <c r="A45" s="5" t="str">
        <f>'Component naming'!A42</f>
        <v>Divergence Defining Aperture (DDA)</v>
      </c>
      <c r="B45" s="5" t="str">
        <f>'Component naming'!K42</f>
        <v>Slt:DDA</v>
      </c>
      <c r="C45" s="5" t="s">
        <v>395</v>
      </c>
    </row>
    <row r="46" spans="1:15">
      <c r="A46" s="5" t="str">
        <f>'Component naming'!A43</f>
        <v>Beam Position Monitor (BPM)</v>
      </c>
      <c r="B46" s="5" t="str">
        <f>'Component naming'!K43</f>
        <v>Mon:BPM2</v>
      </c>
      <c r="C46" s="5" t="s">
        <v>395</v>
      </c>
    </row>
    <row r="47" spans="1:15">
      <c r="A47" s="5" t="str">
        <f>'Component naming'!A44</f>
        <v>Guard Slits 1 in Air</v>
      </c>
      <c r="B47" s="5" t="str">
        <f>'Component naming'!K44</f>
        <v>Slt:G1</v>
      </c>
      <c r="C47" s="5" t="s">
        <v>395</v>
      </c>
    </row>
    <row r="48" spans="1:15">
      <c r="A48" s="337" t="str">
        <f>'Component naming'!A45</f>
        <v>Experimental module (user defined configuration)</v>
      </c>
      <c r="B48" s="337" t="str">
        <f>'Component naming'!K45</f>
        <v>:ES</v>
      </c>
      <c r="C48" s="337" t="s">
        <v>395</v>
      </c>
      <c r="D48" s="337"/>
      <c r="E48" s="337"/>
      <c r="F48" s="337"/>
      <c r="G48" s="337">
        <v>2</v>
      </c>
      <c r="H48" s="337" t="s">
        <v>614</v>
      </c>
      <c r="I48" s="337">
        <v>1</v>
      </c>
      <c r="J48" s="337" t="s">
        <v>807</v>
      </c>
      <c r="K48" s="337"/>
      <c r="L48" s="337"/>
      <c r="M48" s="337"/>
      <c r="N48" s="337"/>
      <c r="O48" s="337" t="s">
        <v>869</v>
      </c>
    </row>
    <row r="49" spans="1:15" s="227" customFormat="1">
      <c r="A49" s="227" t="str">
        <f>'Component naming'!A46</f>
        <v>In-air transmission measurement module</v>
      </c>
    </row>
    <row r="50" spans="1:15">
      <c r="A50" s="5" t="str">
        <f>'Component naming'!A47</f>
        <v>Coarse-resolution scanning</v>
      </c>
      <c r="B50" s="5" t="str">
        <f>'Component naming'!K47</f>
        <v>Stg:CR</v>
      </c>
      <c r="C50" s="5" t="s">
        <v>395</v>
      </c>
    </row>
    <row r="51" spans="1:15">
      <c r="A51" s="5" t="str">
        <f>'Component naming'!A48</f>
        <v>Fine-resolution scanning</v>
      </c>
      <c r="B51" s="5" t="str">
        <f>'Component naming'!K48</f>
        <v>Stg:FR</v>
      </c>
      <c r="C51" s="5" t="s">
        <v>395</v>
      </c>
    </row>
    <row r="52" spans="1:15">
      <c r="A52" s="5" t="str">
        <f>'Component naming'!A49</f>
        <v>Microscope</v>
      </c>
      <c r="B52" s="5" t="str">
        <f>'Component naming'!K49</f>
        <v>Mscp</v>
      </c>
      <c r="C52" s="5" t="s">
        <v>395</v>
      </c>
    </row>
    <row r="53" spans="1:15">
      <c r="A53" s="5" t="str">
        <f>'Component naming'!A50</f>
        <v>Guard Slits 2 in Air</v>
      </c>
      <c r="B53" s="5" t="str">
        <f>'Component naming'!K50</f>
        <v>Slt:G2</v>
      </c>
      <c r="C53" s="5" t="s">
        <v>395</v>
      </c>
    </row>
    <row r="54" spans="1:15" s="227" customFormat="1">
      <c r="A54" s="227" t="str">
        <f>'Component naming'!A51</f>
        <v>In-vaccum GISAXS/GID module</v>
      </c>
    </row>
    <row r="55" spans="1:15">
      <c r="A55" s="5" t="str">
        <f>'Component naming'!A52</f>
        <v>Hexapod</v>
      </c>
      <c r="B55" s="5" t="str">
        <f>'Component naming'!K52</f>
        <v>Stg:Hex</v>
      </c>
      <c r="C55" s="5" t="s">
        <v>395</v>
      </c>
    </row>
    <row r="56" spans="1:15">
      <c r="A56" s="5" t="str">
        <f>'Component naming'!A53</f>
        <v>Guard Slits 2 in VAC</v>
      </c>
      <c r="B56" s="5" t="str">
        <f>'Component naming'!K53</f>
        <v>Slt:G2</v>
      </c>
      <c r="C56" s="5" t="s">
        <v>395</v>
      </c>
    </row>
    <row r="57" spans="1:15" s="227" customFormat="1">
      <c r="A57" s="227" t="str">
        <f>'Component naming'!A54</f>
        <v>Sample handling</v>
      </c>
    </row>
    <row r="58" spans="1:15">
      <c r="A58" s="5" t="str">
        <f>'Component naming'!A55</f>
        <v>Solution sample handler</v>
      </c>
      <c r="B58" s="5" t="str">
        <f>'Component naming'!K55</f>
        <v>Rbt:Sol</v>
      </c>
      <c r="C58" s="5" t="s">
        <v>395</v>
      </c>
    </row>
    <row r="59" spans="1:15">
      <c r="A59" s="5" t="str">
        <f>'Component naming'!A56</f>
        <v>Staubli TX40 robot</v>
      </c>
      <c r="B59" s="5" t="str">
        <f>'Component naming'!K56</f>
        <v>Rbt:Staubli</v>
      </c>
      <c r="C59" s="5" t="s">
        <v>395</v>
      </c>
    </row>
    <row r="60" spans="1:15" s="227" customFormat="1">
      <c r="A60" s="227" t="str">
        <f>'Component naming'!A57</f>
        <v>Detector system</v>
      </c>
    </row>
    <row r="61" spans="1:15" s="5" customFormat="1">
      <c r="A61" s="337" t="str">
        <f>'Component naming'!A58</f>
        <v>WAXS chamber</v>
      </c>
      <c r="B61" s="337" t="str">
        <f>'Component naming'!K58</f>
        <v>Chm:WAXS</v>
      </c>
      <c r="C61" s="337" t="s">
        <v>395</v>
      </c>
      <c r="D61" s="337"/>
      <c r="E61" s="337"/>
      <c r="F61" s="337"/>
      <c r="G61" s="337">
        <v>2</v>
      </c>
      <c r="H61" s="337" t="s">
        <v>614</v>
      </c>
      <c r="I61" s="337">
        <v>1</v>
      </c>
      <c r="J61" s="337" t="s">
        <v>807</v>
      </c>
      <c r="K61" s="337"/>
      <c r="L61" s="337"/>
      <c r="M61" s="337"/>
      <c r="N61" s="337"/>
      <c r="O61" s="337" t="s">
        <v>869</v>
      </c>
    </row>
    <row r="62" spans="1:15">
      <c r="A62" s="5" t="str">
        <f>'Component naming'!A59</f>
        <v>WAXS detector 1</v>
      </c>
      <c r="B62" s="5" t="str">
        <f>'Component naming'!K59</f>
        <v>Det:WAXS1</v>
      </c>
      <c r="C62" s="5" t="s">
        <v>395</v>
      </c>
    </row>
    <row r="63" spans="1:15">
      <c r="A63" s="5" t="str">
        <f>'Component naming'!A60</f>
        <v>WAXS detector 2</v>
      </c>
      <c r="B63" s="5" t="str">
        <f>'Component naming'!K60</f>
        <v>Det:WAXS2</v>
      </c>
      <c r="C63" s="5" t="s">
        <v>395</v>
      </c>
    </row>
    <row r="64" spans="1:15">
      <c r="A64" s="5" t="str">
        <f>'Component naming'!A61</f>
        <v>WAXS beamstop</v>
      </c>
      <c r="B64" s="5" t="str">
        <f>'Component naming'!K61</f>
        <v>BS:WAXS</v>
      </c>
      <c r="C64" s="5" t="s">
        <v>395</v>
      </c>
    </row>
    <row r="65" spans="1:15">
      <c r="A65" s="5" t="str">
        <f>'Component naming'!A62</f>
        <v>SAXS detector</v>
      </c>
      <c r="B65" s="5" t="str">
        <f>'Component naming'!K62</f>
        <v>Det:SAXS</v>
      </c>
      <c r="C65" s="5" t="s">
        <v>395</v>
      </c>
    </row>
    <row r="66" spans="1:15">
      <c r="A66" s="5" t="str">
        <f>'Component naming'!A63</f>
        <v>SAXS beam stop</v>
      </c>
      <c r="B66" s="5" t="str">
        <f>'Component naming'!K63</f>
        <v>BS:SAXS</v>
      </c>
      <c r="C66" s="5" t="s">
        <v>395</v>
      </c>
    </row>
    <row r="67" spans="1:15" s="224" customFormat="1" ht="15.5" customHeight="1">
      <c r="A67" s="224" t="s">
        <v>616</v>
      </c>
      <c r="C67" s="5" t="s">
        <v>395</v>
      </c>
    </row>
    <row r="68" spans="1:15" s="5" customFormat="1">
      <c r="A68" s="23" t="s">
        <v>267</v>
      </c>
      <c r="E68" s="23">
        <f>SUM(E41:E66)</f>
        <v>0</v>
      </c>
      <c r="F68" s="23">
        <f>SUM(F41:F66)</f>
        <v>0</v>
      </c>
      <c r="G68" s="23">
        <f>SUM(G40:G66)</f>
        <v>33</v>
      </c>
      <c r="H68" s="23"/>
      <c r="I68" s="23">
        <f>SUM(I40:I66)</f>
        <v>12</v>
      </c>
      <c r="J68" s="23"/>
      <c r="K68" s="23">
        <f>SUM(K41:K66)</f>
        <v>2</v>
      </c>
      <c r="L68" s="23"/>
      <c r="M68" s="23">
        <f>SUM(M41:M66)</f>
        <v>0</v>
      </c>
      <c r="N68" s="23"/>
    </row>
    <row r="69" spans="1:15">
      <c r="A69" s="5"/>
      <c r="B69" s="5"/>
    </row>
    <row r="70" spans="1:15">
      <c r="A70" s="5"/>
      <c r="B70" s="5"/>
    </row>
    <row r="71" spans="1:15">
      <c r="A71" s="5"/>
      <c r="B71" s="5"/>
    </row>
    <row r="72" spans="1:15">
      <c r="A72" s="5"/>
      <c r="B72" s="5"/>
    </row>
    <row r="73" spans="1:15">
      <c r="A73" s="5"/>
      <c r="B73" s="5"/>
    </row>
    <row r="74" spans="1:15">
      <c r="A74" s="5"/>
      <c r="B74" s="5"/>
    </row>
    <row r="75" spans="1:15">
      <c r="A75" s="5"/>
      <c r="B75" s="5"/>
    </row>
    <row r="76" spans="1:15">
      <c r="A76" s="3" t="s">
        <v>617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5">
      <c r="A77" s="1" t="str">
        <f>'Vacuum components'!N7</f>
        <v>XF:16IDA-VA{FE-GV:1}</v>
      </c>
      <c r="C77" s="1" t="str">
        <f>'Vacuum components'!B7</f>
        <v>A</v>
      </c>
      <c r="D77" s="1">
        <f>'Vacuum components'!C7</f>
        <v>0</v>
      </c>
      <c r="G77" s="1">
        <v>0</v>
      </c>
      <c r="I77" s="1">
        <v>0</v>
      </c>
      <c r="O77" s="5" t="s">
        <v>618</v>
      </c>
    </row>
    <row r="78" spans="1:15">
      <c r="A78" s="1" t="str">
        <f>'Vacuum components'!N8</f>
        <v>XF:16IDA-VA{Scr:SCN1-IP:1}</v>
      </c>
      <c r="C78" s="1" t="str">
        <f>'Vacuum components'!B8</f>
        <v>A</v>
      </c>
      <c r="D78" s="1">
        <f>'Vacuum components'!C8</f>
        <v>26.3</v>
      </c>
      <c r="G78" s="1">
        <v>1</v>
      </c>
    </row>
    <row r="79" spans="1:15">
      <c r="A79" s="1" t="str">
        <f>'Vacuum components'!N9</f>
        <v>XF:16IDA-VA{Scr:SCN1-CCG:1}</v>
      </c>
      <c r="C79" s="1" t="str">
        <f>'Vacuum components'!B9</f>
        <v>A</v>
      </c>
      <c r="D79" s="1">
        <f>'Vacuum components'!C9</f>
        <v>26.3</v>
      </c>
      <c r="G79" s="1">
        <v>1</v>
      </c>
    </row>
    <row r="80" spans="1:15">
      <c r="A80" s="1" t="str">
        <f>'Vacuum components'!N10</f>
        <v>XF:16IDA-VA{Scr:SCN1-TCG:1}</v>
      </c>
      <c r="C80" s="1" t="str">
        <f>'Vacuum components'!B10</f>
        <v>A</v>
      </c>
      <c r="D80" s="1">
        <f>'Vacuum components'!C10</f>
        <v>26.3</v>
      </c>
      <c r="G80" s="1">
        <v>1</v>
      </c>
    </row>
    <row r="81" spans="1:10">
      <c r="A81" s="1" t="str">
        <f>'Vacuum components'!N11</f>
        <v>XF:16IDA-VA{BS:1-IP:1}</v>
      </c>
      <c r="C81" s="1" t="str">
        <f>'Vacuum components'!B11</f>
        <v>A</v>
      </c>
      <c r="D81" s="1">
        <f>'Vacuum components'!C11</f>
        <v>28.2</v>
      </c>
      <c r="G81" s="1">
        <v>1</v>
      </c>
    </row>
    <row r="82" spans="1:10">
      <c r="A82" s="1" t="str">
        <f>'Vacuum components'!N12</f>
        <v>XF:16IDA-VA{BS:1-CCG:1}</v>
      </c>
      <c r="C82" s="1" t="str">
        <f>'Vacuum components'!B12</f>
        <v>A</v>
      </c>
      <c r="D82" s="1">
        <f>'Vacuum components'!C12</f>
        <v>28.2</v>
      </c>
      <c r="G82" s="1">
        <v>1</v>
      </c>
    </row>
    <row r="83" spans="1:10">
      <c r="A83" s="1" t="str">
        <f>'Vacuum components'!N13</f>
        <v>XF:16IDA-VA{BS:1-TCG:1}</v>
      </c>
      <c r="C83" s="1" t="str">
        <f>'Vacuum components'!B13</f>
        <v>A</v>
      </c>
      <c r="D83" s="1">
        <f>'Vacuum components'!C13</f>
        <v>28.2</v>
      </c>
      <c r="G83" s="1">
        <v>1</v>
      </c>
    </row>
    <row r="84" spans="1:10">
      <c r="A84" s="1" t="str">
        <f>'Vacuum components'!N14</f>
        <v>XF:16IDA-VA{BS:1-GV:1}</v>
      </c>
      <c r="C84" s="1" t="str">
        <f>'Vacuum components'!B14</f>
        <v>A</v>
      </c>
      <c r="D84" s="1">
        <f>'Vacuum components'!C14</f>
        <v>28.2</v>
      </c>
      <c r="G84" s="1">
        <v>2</v>
      </c>
      <c r="I84" s="1">
        <v>1</v>
      </c>
      <c r="J84" s="1" t="s">
        <v>813</v>
      </c>
    </row>
    <row r="85" spans="1:10">
      <c r="A85" s="1" t="str">
        <f>'Vacuum components'!N15</f>
        <v>XF:16IDA-VA{Mir:WBM-IP:1}</v>
      </c>
      <c r="C85" s="1" t="str">
        <f>'Vacuum components'!B15</f>
        <v>A</v>
      </c>
      <c r="D85" s="1">
        <f>'Vacuum components'!C15</f>
        <v>29.1</v>
      </c>
      <c r="G85" s="1">
        <v>1</v>
      </c>
    </row>
    <row r="86" spans="1:10">
      <c r="A86" s="1" t="str">
        <f>'Vacuum components'!N16</f>
        <v>XF:16IDA-VA{Mir:WBM-CCG:1}</v>
      </c>
      <c r="C86" s="1" t="str">
        <f>'Vacuum components'!B16</f>
        <v>A</v>
      </c>
      <c r="D86" s="1">
        <f>'Vacuum components'!C16</f>
        <v>29.1</v>
      </c>
      <c r="G86" s="1">
        <v>1</v>
      </c>
    </row>
    <row r="87" spans="1:10">
      <c r="A87" s="1" t="str">
        <f>'Vacuum components'!N17</f>
        <v>XF:16IDA-VA{Mir:WBM-TCG:1}</v>
      </c>
      <c r="C87" s="1" t="str">
        <f>'Vacuum components'!B17</f>
        <v>A</v>
      </c>
      <c r="D87" s="1">
        <f>'Vacuum components'!C17</f>
        <v>29.1</v>
      </c>
      <c r="G87" s="1">
        <v>1</v>
      </c>
    </row>
    <row r="88" spans="1:10">
      <c r="A88" s="1" t="str">
        <f>'Vacuum components'!N18</f>
        <v>XF:16IDA-VA{Mir:WBM-GV:1}</v>
      </c>
      <c r="C88" s="1" t="str">
        <f>'Vacuum components'!B18</f>
        <v>A</v>
      </c>
      <c r="D88" s="1">
        <f>'Vacuum components'!C18</f>
        <v>29.1</v>
      </c>
      <c r="G88" s="1">
        <v>2</v>
      </c>
      <c r="I88" s="1">
        <v>1</v>
      </c>
      <c r="J88" s="1" t="s">
        <v>813</v>
      </c>
    </row>
    <row r="89" spans="1:10">
      <c r="A89" s="1" t="str">
        <f>'Vacuum components'!N19</f>
        <v>XF:16IDA-VA{Mono:ML-IP:1}</v>
      </c>
      <c r="C89" s="1" t="str">
        <f>'Vacuum components'!B19</f>
        <v>A</v>
      </c>
      <c r="D89" s="1">
        <f>'Vacuum components'!C19</f>
        <v>30.7</v>
      </c>
      <c r="G89" s="1">
        <v>1</v>
      </c>
    </row>
    <row r="90" spans="1:10">
      <c r="A90" s="1" t="str">
        <f>'Vacuum components'!N20</f>
        <v>XF:16IDA-VA{Mono:ML-CCG:1}</v>
      </c>
      <c r="C90" s="1" t="str">
        <f>'Vacuum components'!B20</f>
        <v>A</v>
      </c>
      <c r="D90" s="1">
        <f>'Vacuum components'!C20</f>
        <v>30.7</v>
      </c>
      <c r="G90" s="1">
        <v>1</v>
      </c>
    </row>
    <row r="91" spans="1:10">
      <c r="A91" s="1" t="str">
        <f>'Vacuum components'!N21</f>
        <v>XF:16IDA-VA{Mono:ML-TCG:1}</v>
      </c>
      <c r="C91" s="1" t="str">
        <f>'Vacuum components'!B21</f>
        <v>A</v>
      </c>
      <c r="D91" s="1">
        <f>'Vacuum components'!C21</f>
        <v>30.7</v>
      </c>
      <c r="G91" s="1">
        <v>1</v>
      </c>
    </row>
    <row r="92" spans="1:10">
      <c r="A92" s="1" t="str">
        <f>'Vacuum components'!N22</f>
        <v>XF:16IDA-VA{Mono:ML-IP:1}</v>
      </c>
      <c r="C92" s="1" t="str">
        <f>'Vacuum components'!B22</f>
        <v>A</v>
      </c>
      <c r="D92" s="1">
        <f>'Vacuum components'!C22</f>
        <v>31.5</v>
      </c>
      <c r="G92" s="1">
        <v>1</v>
      </c>
    </row>
    <row r="93" spans="1:10">
      <c r="A93" s="1" t="str">
        <f>'Vacuum components'!N23</f>
        <v>XF:16IDA-VA{Mono:ML-CCG:1}</v>
      </c>
      <c r="C93" s="1" t="str">
        <f>'Vacuum components'!B23</f>
        <v>A</v>
      </c>
      <c r="D93" s="1">
        <f>'Vacuum components'!C23</f>
        <v>31.5</v>
      </c>
      <c r="G93" s="1">
        <v>1</v>
      </c>
    </row>
    <row r="94" spans="1:10">
      <c r="A94" s="1" t="str">
        <f>'Vacuum components'!N24</f>
        <v>XF:16IDA-VA{Mono:Si-TCG:1}</v>
      </c>
      <c r="C94" s="1" t="str">
        <f>'Vacuum components'!B24</f>
        <v>A</v>
      </c>
      <c r="D94" s="1">
        <f>'Vacuum components'!C24</f>
        <v>32.700000000000003</v>
      </c>
      <c r="G94" s="1">
        <v>1</v>
      </c>
    </row>
    <row r="95" spans="1:10">
      <c r="A95" s="1" t="str">
        <f>'Vacuum components'!N25</f>
        <v>XF:16IDA-VA{Mono:Si-GV:1}</v>
      </c>
      <c r="C95" s="1" t="str">
        <f>'Vacuum components'!B25</f>
        <v>A</v>
      </c>
      <c r="D95" s="1">
        <f>'Vacuum components'!C25</f>
        <v>32.700000000000003</v>
      </c>
      <c r="G95" s="1">
        <v>2</v>
      </c>
      <c r="I95" s="1">
        <v>1</v>
      </c>
      <c r="J95" s="1" t="s">
        <v>813</v>
      </c>
    </row>
    <row r="96" spans="1:10">
      <c r="A96" s="1" t="str">
        <f>'Vacuum components'!N26</f>
        <v>XF:16IDA-VA{Mono:Si-IP:1}</v>
      </c>
      <c r="C96" s="1" t="str">
        <f>'Vacuum components'!B26</f>
        <v>A</v>
      </c>
      <c r="D96" s="1">
        <f>'Vacuum components'!C26</f>
        <v>32.700000000000003</v>
      </c>
      <c r="G96" s="1">
        <v>1</v>
      </c>
    </row>
    <row r="97" spans="1:10">
      <c r="A97" s="1" t="str">
        <f>'Vacuum components'!N27</f>
        <v>XF:16IDA-VA{Mono:Si-CCG:1}</v>
      </c>
      <c r="C97" s="1" t="str">
        <f>'Vacuum components'!B27</f>
        <v>A</v>
      </c>
      <c r="D97" s="1">
        <f>'Vacuum components'!C27</f>
        <v>32.700000000000003</v>
      </c>
      <c r="G97" s="1">
        <v>1</v>
      </c>
    </row>
    <row r="98" spans="1:10">
      <c r="A98" s="1" t="str">
        <f>'Vacuum components'!N28</f>
        <v>XF:16IDA-VA{Mono:Si-TCG:1}</v>
      </c>
      <c r="C98" s="1" t="str">
        <f>'Vacuum components'!B28</f>
        <v>A</v>
      </c>
      <c r="D98" s="1">
        <f>'Vacuum components'!C28</f>
        <v>32.700000000000003</v>
      </c>
      <c r="G98" s="1">
        <v>1</v>
      </c>
    </row>
    <row r="99" spans="1:10">
      <c r="A99" s="1" t="str">
        <f>'Vacuum components'!N29</f>
        <v>XF:16IDA-VA{Mono:Si-GV:2}</v>
      </c>
      <c r="C99" s="1" t="str">
        <f>'Vacuum components'!B29</f>
        <v>A</v>
      </c>
      <c r="D99" s="1">
        <f>'Vacuum components'!C29</f>
        <v>32.700000000000003</v>
      </c>
      <c r="G99" s="1">
        <v>2</v>
      </c>
      <c r="I99" s="1">
        <v>1</v>
      </c>
      <c r="J99" s="1" t="s">
        <v>813</v>
      </c>
    </row>
    <row r="100" spans="1:10">
      <c r="A100" s="1" t="str">
        <f>'Vacuum components'!N30</f>
        <v>XF:16IDA-VA{Scr:SCN3-IP:1}</v>
      </c>
      <c r="C100" s="1" t="str">
        <f>'Vacuum components'!B30</f>
        <v>A</v>
      </c>
      <c r="D100" s="1">
        <f>'Vacuum components'!C30</f>
        <v>36.299999999999997</v>
      </c>
      <c r="G100" s="1">
        <v>1</v>
      </c>
    </row>
    <row r="101" spans="1:10">
      <c r="A101" s="1" t="str">
        <f>'Vacuum components'!N31</f>
        <v>XF:16IDA-VA{Scr:SCN3-CCG:1}</v>
      </c>
      <c r="C101" s="1" t="str">
        <f>'Vacuum components'!B31</f>
        <v>A</v>
      </c>
      <c r="D101" s="1">
        <f>'Vacuum components'!C31</f>
        <v>36.299999999999997</v>
      </c>
      <c r="G101" s="1">
        <v>1</v>
      </c>
    </row>
    <row r="102" spans="1:10">
      <c r="A102" s="1" t="str">
        <f>'Vacuum components'!N32</f>
        <v>XF:16IDA-VA{Scr:SCN3-TCG:1}</v>
      </c>
      <c r="C102" s="1" t="str">
        <f>'Vacuum components'!B32</f>
        <v>A</v>
      </c>
      <c r="D102" s="1">
        <f>'Vacuum components'!C32</f>
        <v>36.299999999999997</v>
      </c>
      <c r="G102" s="1">
        <v>1</v>
      </c>
    </row>
    <row r="103" spans="1:10">
      <c r="A103" s="1" t="str">
        <f>'Vacuum components'!N33</f>
        <v>XF:16IDA-VA{Scr:SCN3-GV:1}</v>
      </c>
      <c r="C103" s="1" t="str">
        <f>'Vacuum components'!B33</f>
        <v>A</v>
      </c>
      <c r="D103" s="1">
        <f>'Vacuum components'!C33</f>
        <v>36.299999999999997</v>
      </c>
      <c r="G103" s="1">
        <v>2</v>
      </c>
      <c r="I103" s="1">
        <v>1</v>
      </c>
      <c r="J103" s="1" t="s">
        <v>813</v>
      </c>
    </row>
    <row r="104" spans="1:10">
      <c r="A104" s="1" t="str">
        <f>'Vacuum components'!N34</f>
        <v>XF:16IDA-VA{Mir:KB-IP:1}</v>
      </c>
      <c r="C104" s="1" t="str">
        <f>'Vacuum components'!B34</f>
        <v>A</v>
      </c>
      <c r="D104" s="1">
        <f>'Vacuum components'!C34</f>
        <v>37.700000000000003</v>
      </c>
      <c r="G104" s="1">
        <v>1</v>
      </c>
    </row>
    <row r="105" spans="1:10">
      <c r="A105" s="1" t="str">
        <f>'Vacuum components'!N35</f>
        <v>XF:16IDA-VA{Mir:KB-CCG:1}</v>
      </c>
      <c r="C105" s="1" t="str">
        <f>'Vacuum components'!B35</f>
        <v>A</v>
      </c>
      <c r="D105" s="1">
        <f>'Vacuum components'!C35</f>
        <v>37.700000000000003</v>
      </c>
      <c r="G105" s="1">
        <v>1</v>
      </c>
    </row>
    <row r="106" spans="1:10">
      <c r="A106" s="1" t="str">
        <f>'Vacuum components'!N36</f>
        <v>XF:16IDA-VA{Mir:KB-TCG:1}</v>
      </c>
      <c r="C106" s="1" t="str">
        <f>'Vacuum components'!B36</f>
        <v>A</v>
      </c>
      <c r="D106" s="1">
        <f>'Vacuum components'!C36</f>
        <v>37.700000000000003</v>
      </c>
      <c r="G106" s="1">
        <v>1</v>
      </c>
    </row>
    <row r="107" spans="1:10">
      <c r="A107" s="1" t="str">
        <f>'Vacuum components'!N37</f>
        <v>XF:16IDA-VA{Mir:KB-GV:1}</v>
      </c>
      <c r="C107" s="1" t="str">
        <f>'Vacuum components'!B37</f>
        <v>A</v>
      </c>
      <c r="D107" s="1">
        <f>'Vacuum components'!C37</f>
        <v>37.700000000000003</v>
      </c>
      <c r="G107" s="1">
        <v>2</v>
      </c>
      <c r="I107" s="1">
        <v>1</v>
      </c>
      <c r="J107" s="1" t="s">
        <v>813</v>
      </c>
    </row>
    <row r="108" spans="1:10">
      <c r="A108" s="1" t="str">
        <f>'Vacuum components'!N38</f>
        <v>XF:16IDA-VA{Mon:SCN4-IP:1}</v>
      </c>
      <c r="C108" s="1" t="str">
        <f>'Vacuum components'!B38</f>
        <v>A</v>
      </c>
      <c r="D108" s="1">
        <f>'Vacuum components'!C38</f>
        <v>39</v>
      </c>
      <c r="G108" s="1">
        <v>1</v>
      </c>
    </row>
    <row r="109" spans="1:10">
      <c r="A109" s="1" t="str">
        <f>'Vacuum components'!N39</f>
        <v>XF:16IDA-VA{Mon:SCN4-CCG:1}</v>
      </c>
      <c r="C109" s="1" t="str">
        <f>'Vacuum components'!B39</f>
        <v>A</v>
      </c>
      <c r="D109" s="1">
        <f>'Vacuum components'!C39</f>
        <v>39</v>
      </c>
      <c r="G109" s="1">
        <v>1</v>
      </c>
    </row>
    <row r="110" spans="1:10">
      <c r="A110" s="1" t="str">
        <f>'Vacuum components'!N40</f>
        <v>XF:16IDA-VA{Mon:SCN4-TCG:1}</v>
      </c>
      <c r="C110" s="1" t="str">
        <f>'Vacuum components'!B40</f>
        <v>A</v>
      </c>
      <c r="D110" s="1">
        <f>'Vacuum components'!C40</f>
        <v>39</v>
      </c>
      <c r="G110" s="1">
        <v>1</v>
      </c>
    </row>
    <row r="111" spans="1:10" s="320" customFormat="1">
      <c r="A111" s="320" t="str">
        <f>'Vacuum components'!N76</f>
        <v>XF:16IDB-VA{Mon:SCN5-IP:1}</v>
      </c>
      <c r="C111" s="320" t="str">
        <f>'Vacuum components'!B76</f>
        <v>B</v>
      </c>
      <c r="D111" s="320">
        <f>'Vacuum components'!C76</f>
        <v>50.1</v>
      </c>
      <c r="G111" s="320">
        <v>1</v>
      </c>
    </row>
    <row r="112" spans="1:10">
      <c r="A112" s="203" t="str">
        <f>'Vacuum components'!N77</f>
        <v>XF:16IDB-VA{Mon:SCN5-CCG:1}</v>
      </c>
      <c r="C112" s="203" t="str">
        <f>'Vacuum components'!B77</f>
        <v>B</v>
      </c>
      <c r="D112" s="203">
        <f>'Vacuum components'!C77</f>
        <v>50.1</v>
      </c>
      <c r="G112" s="1">
        <v>1</v>
      </c>
    </row>
    <row r="113" spans="1:14">
      <c r="A113" s="203" t="str">
        <f>'Vacuum components'!N78</f>
        <v>XF:16IDB-VA{Mon:SCN5-TCG:1}</v>
      </c>
      <c r="C113" s="203" t="str">
        <f>'Vacuum components'!B78</f>
        <v>B</v>
      </c>
      <c r="D113" s="203">
        <f>'Vacuum components'!C78</f>
        <v>50.1</v>
      </c>
      <c r="G113" s="1">
        <v>1</v>
      </c>
    </row>
    <row r="114" spans="1:14">
      <c r="A114" s="203" t="str">
        <f>'Vacuum components'!N79</f>
        <v>XF:16IDB-VA{Mon:SCN5-GV:1}</v>
      </c>
      <c r="C114" s="203" t="str">
        <f>'Vacuum components'!B79</f>
        <v>B</v>
      </c>
      <c r="D114" s="203">
        <f>'Vacuum components'!C79</f>
        <v>50.1</v>
      </c>
      <c r="G114" s="1">
        <v>2</v>
      </c>
      <c r="I114" s="1">
        <v>1</v>
      </c>
      <c r="J114" s="1" t="s">
        <v>813</v>
      </c>
    </row>
    <row r="115" spans="1:14">
      <c r="A115" s="203" t="str">
        <f>'Vacuum components'!N80</f>
        <v>XF:16IDB-VA{Chm:SS-TCG:1}</v>
      </c>
      <c r="C115" s="203" t="str">
        <f>'Vacuum components'!B80</f>
        <v>B</v>
      </c>
      <c r="D115" s="203">
        <f>'Vacuum components'!C80</f>
        <v>51</v>
      </c>
      <c r="G115" s="1">
        <v>1</v>
      </c>
    </row>
    <row r="116" spans="1:14">
      <c r="A116" s="203" t="str">
        <f>'Vacuum components'!N81</f>
        <v>XF:16IDB-VA{Chm:SS-TCG:2}</v>
      </c>
      <c r="C116" s="203" t="str">
        <f>'Vacuum components'!B81</f>
        <v>B</v>
      </c>
      <c r="D116" s="203">
        <f>'Vacuum components'!C81</f>
        <v>51</v>
      </c>
      <c r="G116" s="1">
        <v>1</v>
      </c>
    </row>
    <row r="117" spans="1:14" s="326" customFormat="1">
      <c r="A117" s="320" t="str">
        <f>'Vacuum components'!N85</f>
        <v>XF:16IDC-VA{Chm:SF-GV:1}</v>
      </c>
      <c r="C117" s="320" t="str">
        <f>'Vacuum components'!B85</f>
        <v>C</v>
      </c>
      <c r="D117" s="320">
        <f>'Vacuum components'!C85</f>
        <v>51</v>
      </c>
      <c r="G117" s="326">
        <v>2</v>
      </c>
      <c r="I117" s="326">
        <v>1</v>
      </c>
      <c r="J117" s="320" t="s">
        <v>813</v>
      </c>
    </row>
    <row r="118" spans="1:14" s="5" customFormat="1">
      <c r="A118" s="203" t="str">
        <f>'Vacuum components'!N86</f>
        <v>XF:16IDC-VA{Chm:SF-TCG:1}</v>
      </c>
      <c r="C118" s="203" t="str">
        <f>'Vacuum components'!B86</f>
        <v>C</v>
      </c>
      <c r="D118" s="203">
        <f>'Vacuum components'!C86</f>
        <v>58.875</v>
      </c>
      <c r="G118" s="5">
        <v>1</v>
      </c>
    </row>
    <row r="119" spans="1:14" s="5" customFormat="1">
      <c r="A119" s="203" t="str">
        <f>'Vacuum components'!N87</f>
        <v>XF:16IDC-VA{Chm:SF-GV:2}</v>
      </c>
      <c r="C119" s="203" t="str">
        <f>'Vacuum components'!B87</f>
        <v>C</v>
      </c>
      <c r="D119" s="203">
        <f>'Vacuum components'!C87</f>
        <v>58.9</v>
      </c>
      <c r="G119" s="5">
        <v>2</v>
      </c>
      <c r="I119" s="5">
        <v>1</v>
      </c>
      <c r="J119" s="1" t="s">
        <v>813</v>
      </c>
    </row>
    <row r="120" spans="1:14" s="5" customFormat="1">
      <c r="A120" s="203" t="str">
        <f>'Vacuum components'!N88</f>
        <v>XF:16IDC-VA{:ES-TCG:1}</v>
      </c>
      <c r="C120" s="203" t="str">
        <f>'Vacuum components'!B88</f>
        <v>C</v>
      </c>
      <c r="D120" s="203">
        <f>'Vacuum components'!C88</f>
        <v>59.5</v>
      </c>
      <c r="G120" s="5">
        <v>1</v>
      </c>
    </row>
    <row r="121" spans="1:14">
      <c r="A121" s="203" t="str">
        <f>'Vacuum components'!N89</f>
        <v>XF:16IDC-VA{:ES-GV:1}</v>
      </c>
      <c r="C121" s="203" t="str">
        <f>'Vacuum components'!B89</f>
        <v>C</v>
      </c>
      <c r="D121" s="203">
        <f>'Vacuum components'!C89</f>
        <v>59.5</v>
      </c>
      <c r="G121" s="1">
        <v>2</v>
      </c>
      <c r="I121" s="1">
        <v>1</v>
      </c>
      <c r="J121" s="1" t="s">
        <v>813</v>
      </c>
    </row>
    <row r="122" spans="1:14">
      <c r="A122" s="203" t="str">
        <f>'Vacuum components'!N90</f>
        <v>XF:16IDC-VA{Chm:WAXS-TCG:1}</v>
      </c>
      <c r="C122" s="203" t="str">
        <f>'Vacuum components'!B90</f>
        <v>C</v>
      </c>
      <c r="D122" s="203">
        <f>'Vacuum components'!C90</f>
        <v>60</v>
      </c>
      <c r="G122" s="1">
        <v>1</v>
      </c>
    </row>
    <row r="123" spans="1:14">
      <c r="A123" s="203" t="s">
        <v>814</v>
      </c>
      <c r="C123" s="1" t="s">
        <v>395</v>
      </c>
      <c r="D123" s="220">
        <v>60</v>
      </c>
      <c r="G123" s="1">
        <v>3</v>
      </c>
    </row>
    <row r="125" spans="1:14">
      <c r="A125" s="23" t="s">
        <v>267</v>
      </c>
      <c r="E125" s="221">
        <f>SUM(E77:E124)</f>
        <v>0</v>
      </c>
      <c r="F125" s="221">
        <f>SUM(F77:F124)</f>
        <v>0</v>
      </c>
      <c r="G125" s="221">
        <f>SUM(G77:G124)</f>
        <v>58</v>
      </c>
      <c r="H125" s="221"/>
      <c r="I125" s="221">
        <f>SUM(I77:I124)</f>
        <v>10</v>
      </c>
      <c r="J125" s="221"/>
      <c r="K125" s="221">
        <f>SUM(K77:K124)</f>
        <v>0</v>
      </c>
      <c r="L125" s="221"/>
      <c r="M125" s="221">
        <f>SUM(M77:M124)</f>
        <v>0</v>
      </c>
      <c r="N125" s="221"/>
    </row>
    <row r="126" spans="1:14">
      <c r="A126" s="23"/>
    </row>
    <row r="127" spans="1:14">
      <c r="A127" s="3" t="s">
        <v>623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1" t="str">
        <f>'Component naming'!A8</f>
        <v>Beam-viewing screen #1</v>
      </c>
      <c r="B128" s="5" t="str">
        <f>'Component naming'!K8</f>
        <v>Scr:SCN1</v>
      </c>
      <c r="C128" s="1" t="s">
        <v>25</v>
      </c>
      <c r="D128" s="1" t="s">
        <v>624</v>
      </c>
      <c r="K128" s="1">
        <v>1</v>
      </c>
      <c r="L128" s="1" t="s">
        <v>830</v>
      </c>
    </row>
    <row r="129" spans="1:14" s="5" customFormat="1">
      <c r="A129" s="5" t="str">
        <f>'Component naming'!A9</f>
        <v xml:space="preserve">Fixed Mask </v>
      </c>
      <c r="B129" s="5" t="str">
        <f>'Component naming'!K9</f>
        <v>Msk</v>
      </c>
      <c r="C129" s="1" t="s">
        <v>25</v>
      </c>
      <c r="D129" s="1" t="s">
        <v>624</v>
      </c>
      <c r="K129" s="5">
        <v>1</v>
      </c>
      <c r="L129" s="1" t="s">
        <v>830</v>
      </c>
    </row>
    <row r="130" spans="1:14" s="5" customFormat="1">
      <c r="A130" s="5" t="str">
        <f>'Component naming'!A13</f>
        <v>White Beam Stop</v>
      </c>
      <c r="B130" s="5" t="str">
        <f>'Component naming'!K13</f>
        <v>BS:White</v>
      </c>
      <c r="C130" s="1" t="s">
        <v>25</v>
      </c>
      <c r="D130" s="1" t="s">
        <v>624</v>
      </c>
      <c r="K130" s="5">
        <v>1</v>
      </c>
      <c r="L130" s="1" t="s">
        <v>830</v>
      </c>
    </row>
    <row r="131" spans="1:14">
      <c r="A131" s="5" t="str">
        <f>'Component naming'!A12</f>
        <v>Beam-viewing screen #2</v>
      </c>
      <c r="B131" s="5" t="str">
        <f>'Component naming'!K12</f>
        <v>Mon:SCN2</v>
      </c>
      <c r="C131" s="1" t="s">
        <v>25</v>
      </c>
      <c r="D131" s="1" t="s">
        <v>624</v>
      </c>
      <c r="K131" s="5">
        <v>1</v>
      </c>
      <c r="L131" s="1" t="s">
        <v>830</v>
      </c>
    </row>
    <row r="132" spans="1:14" s="5" customFormat="1">
      <c r="A132" s="5" t="str">
        <f>'Component naming'!A17</f>
        <v>Pink Beam Stop</v>
      </c>
      <c r="B132" s="5" t="str">
        <f>'Component naming'!K17</f>
        <v>BS:Pink</v>
      </c>
      <c r="C132" s="5" t="s">
        <v>25</v>
      </c>
      <c r="D132" s="5" t="s">
        <v>624</v>
      </c>
      <c r="K132" s="5">
        <v>1</v>
      </c>
      <c r="L132" s="5" t="s">
        <v>830</v>
      </c>
    </row>
    <row r="133" spans="1:14">
      <c r="A133" s="23" t="s">
        <v>267</v>
      </c>
      <c r="E133" s="221">
        <f>SUM(E128:E132)</f>
        <v>0</v>
      </c>
      <c r="F133" s="221">
        <f>SUM(F128:F132)</f>
        <v>0</v>
      </c>
      <c r="G133" s="221">
        <f>SUM(G128:G132)</f>
        <v>0</v>
      </c>
      <c r="H133" s="221"/>
      <c r="I133" s="221">
        <f>SUM(I128:I132)</f>
        <v>0</v>
      </c>
      <c r="J133" s="221"/>
      <c r="K133" s="221">
        <f>SUM(K128:K132)</f>
        <v>5</v>
      </c>
      <c r="L133" s="221"/>
      <c r="M133" s="221">
        <f>SUM(M128:M132)</f>
        <v>0</v>
      </c>
      <c r="N133" s="221"/>
    </row>
    <row r="134" spans="1:14">
      <c r="A134" s="23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</row>
    <row r="135" spans="1:14">
      <c r="A135" s="221" t="s">
        <v>648</v>
      </c>
      <c r="E135" s="221">
        <f>E125+E68+E37+E24</f>
        <v>21</v>
      </c>
      <c r="F135" s="221">
        <f>F125+F68+F37+F24</f>
        <v>16</v>
      </c>
      <c r="G135" s="221">
        <f>G125+G68+G37+G24</f>
        <v>99</v>
      </c>
      <c r="H135" s="221"/>
      <c r="I135" s="221">
        <f>I125+I68+I37+I24</f>
        <v>25</v>
      </c>
      <c r="J135" s="221"/>
      <c r="K135" s="221">
        <f>K125+K68+K37+K24</f>
        <v>2</v>
      </c>
      <c r="L135" s="221"/>
      <c r="M135" s="221">
        <f>M125+M68+M37+M24</f>
        <v>1</v>
      </c>
      <c r="N135" s="221"/>
    </row>
    <row r="136" spans="1:14">
      <c r="A136" s="23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</row>
    <row r="138" spans="1:14" s="322" customFormat="1">
      <c r="A138" s="321" t="s">
        <v>803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</row>
    <row r="139" spans="1:14" s="322" customFormat="1">
      <c r="A139" s="322" t="s">
        <v>625</v>
      </c>
      <c r="G139" s="322">
        <v>1</v>
      </c>
      <c r="H139" s="322" t="s">
        <v>622</v>
      </c>
    </row>
    <row r="140" spans="1:14" s="322" customFormat="1">
      <c r="A140" s="322" t="s">
        <v>626</v>
      </c>
      <c r="I140" s="322">
        <v>1</v>
      </c>
      <c r="J140" s="322" t="s">
        <v>622</v>
      </c>
    </row>
    <row r="141" spans="1:14" s="322" customFormat="1">
      <c r="A141" s="322" t="s">
        <v>627</v>
      </c>
      <c r="C141" s="322" t="s">
        <v>25</v>
      </c>
      <c r="D141" s="322" t="s">
        <v>628</v>
      </c>
      <c r="G141" s="322">
        <v>2</v>
      </c>
      <c r="I141" s="322">
        <v>2</v>
      </c>
    </row>
    <row r="142" spans="1:14" s="322" customFormat="1">
      <c r="A142" s="322" t="s">
        <v>629</v>
      </c>
      <c r="C142" s="322" t="s">
        <v>25</v>
      </c>
      <c r="D142" s="322" t="s">
        <v>628</v>
      </c>
      <c r="G142" s="322">
        <v>2</v>
      </c>
      <c r="I142" s="322">
        <v>2</v>
      </c>
    </row>
    <row r="143" spans="1:14" s="322" customFormat="1">
      <c r="A143" s="322" t="s">
        <v>630</v>
      </c>
      <c r="C143" s="322" t="s">
        <v>25</v>
      </c>
      <c r="D143" s="322" t="s">
        <v>615</v>
      </c>
      <c r="G143" s="322" t="s">
        <v>631</v>
      </c>
    </row>
    <row r="144" spans="1:14" s="322" customFormat="1">
      <c r="A144" s="322" t="s">
        <v>632</v>
      </c>
      <c r="C144" s="322" t="s">
        <v>25</v>
      </c>
      <c r="D144" s="323" t="s">
        <v>628</v>
      </c>
      <c r="E144" s="322">
        <v>1</v>
      </c>
    </row>
    <row r="145" spans="1:14" s="322" customFormat="1">
      <c r="A145" s="322" t="s">
        <v>633</v>
      </c>
      <c r="C145" s="322" t="s">
        <v>25</v>
      </c>
      <c r="D145" s="323" t="s">
        <v>628</v>
      </c>
      <c r="E145" s="322">
        <v>1</v>
      </c>
    </row>
    <row r="146" spans="1:14" s="322" customFormat="1">
      <c r="A146" s="322" t="s">
        <v>634</v>
      </c>
      <c r="C146" s="322" t="s">
        <v>25</v>
      </c>
      <c r="D146" s="322" t="s">
        <v>635</v>
      </c>
      <c r="G146" s="322">
        <v>1</v>
      </c>
    </row>
    <row r="147" spans="1:14" s="322" customFormat="1">
      <c r="A147" s="322" t="s">
        <v>636</v>
      </c>
      <c r="C147" s="322" t="s">
        <v>25</v>
      </c>
      <c r="D147" s="322" t="s">
        <v>635</v>
      </c>
      <c r="I147" s="322">
        <v>1</v>
      </c>
    </row>
    <row r="148" spans="1:14" s="322" customFormat="1">
      <c r="A148" s="322" t="s">
        <v>637</v>
      </c>
      <c r="C148" s="322" t="s">
        <v>25</v>
      </c>
      <c r="D148" s="322" t="s">
        <v>615</v>
      </c>
      <c r="G148" s="322">
        <v>1</v>
      </c>
    </row>
    <row r="149" spans="1:14" s="322" customFormat="1">
      <c r="A149" s="322" t="s">
        <v>638</v>
      </c>
      <c r="C149" s="322" t="s">
        <v>620</v>
      </c>
      <c r="D149" s="322" t="s">
        <v>615</v>
      </c>
      <c r="G149" s="322">
        <v>1</v>
      </c>
    </row>
    <row r="150" spans="1:14" s="322" customFormat="1">
      <c r="A150" s="322" t="s">
        <v>639</v>
      </c>
      <c r="C150" s="322" t="s">
        <v>25</v>
      </c>
      <c r="D150" s="322" t="s">
        <v>615</v>
      </c>
      <c r="I150" s="322">
        <v>1</v>
      </c>
    </row>
    <row r="151" spans="1:14" s="322" customFormat="1">
      <c r="A151" s="322" t="s">
        <v>640</v>
      </c>
      <c r="C151" s="322" t="s">
        <v>25</v>
      </c>
      <c r="D151" s="322" t="s">
        <v>641</v>
      </c>
      <c r="I151" s="322">
        <v>4</v>
      </c>
    </row>
    <row r="152" spans="1:14" s="322" customFormat="1">
      <c r="A152" s="322" t="s">
        <v>640</v>
      </c>
      <c r="C152" s="322" t="s">
        <v>620</v>
      </c>
      <c r="D152" s="322" t="s">
        <v>642</v>
      </c>
      <c r="I152" s="322">
        <v>4</v>
      </c>
    </row>
    <row r="153" spans="1:14" s="322" customFormat="1">
      <c r="A153" s="322" t="s">
        <v>643</v>
      </c>
      <c r="C153" s="322" t="s">
        <v>620</v>
      </c>
      <c r="D153" s="322">
        <v>65000</v>
      </c>
      <c r="G153" s="322">
        <v>20</v>
      </c>
      <c r="H153" s="322" t="s">
        <v>614</v>
      </c>
      <c r="I153" s="322">
        <v>10</v>
      </c>
      <c r="J153" s="322" t="s">
        <v>644</v>
      </c>
    </row>
    <row r="154" spans="1:14" s="322" customFormat="1">
      <c r="A154" s="322" t="s">
        <v>645</v>
      </c>
      <c r="C154" s="322" t="s">
        <v>25</v>
      </c>
      <c r="G154" s="322">
        <v>3</v>
      </c>
      <c r="I154" s="322">
        <v>3</v>
      </c>
    </row>
    <row r="155" spans="1:14" s="322" customFormat="1">
      <c r="A155" s="322" t="s">
        <v>646</v>
      </c>
      <c r="C155" s="322" t="s">
        <v>52</v>
      </c>
      <c r="G155" s="322">
        <v>3</v>
      </c>
      <c r="I155" s="322">
        <v>2</v>
      </c>
    </row>
    <row r="156" spans="1:14" s="322" customFormat="1">
      <c r="A156" s="322" t="s">
        <v>647</v>
      </c>
      <c r="C156" s="322" t="s">
        <v>620</v>
      </c>
      <c r="G156" s="322">
        <v>3</v>
      </c>
      <c r="I156" s="322">
        <v>2</v>
      </c>
    </row>
    <row r="157" spans="1:14" s="322" customFormat="1"/>
    <row r="158" spans="1:14" s="322" customFormat="1">
      <c r="A158" s="321" t="s">
        <v>267</v>
      </c>
      <c r="E158" s="321">
        <f>SUM(E139:E157)</f>
        <v>2</v>
      </c>
      <c r="F158" s="321">
        <f>SUM(F139:F157)</f>
        <v>0</v>
      </c>
      <c r="G158" s="321">
        <f>SUM(G139:G157)</f>
        <v>37</v>
      </c>
      <c r="H158" s="321"/>
      <c r="I158" s="321">
        <f>SUM(I139:I157)</f>
        <v>32</v>
      </c>
      <c r="J158" s="321"/>
      <c r="K158" s="321">
        <f>SUM(K139:K157)</f>
        <v>0</v>
      </c>
      <c r="L158" s="321"/>
      <c r="M158" s="321">
        <f>SUM(M139:M157)</f>
        <v>0</v>
      </c>
      <c r="N158" s="321"/>
    </row>
    <row r="159" spans="1:14" s="322" customFormat="1"/>
    <row r="160" spans="1:14" s="322" customFormat="1">
      <c r="A160" s="321" t="s">
        <v>648</v>
      </c>
      <c r="E160" s="321" t="e">
        <f>E158+E133+E125+E37+#REF!+#REF!+E24</f>
        <v>#REF!</v>
      </c>
      <c r="F160" s="321" t="e">
        <f>F158+F133+F125+F37+#REF!+#REF!+F24</f>
        <v>#REF!</v>
      </c>
      <c r="G160" s="321" t="e">
        <f>G158+G133+G125+G37+#REF!+#REF!+G24</f>
        <v>#REF!</v>
      </c>
      <c r="H160" s="321"/>
      <c r="I160" s="321" t="e">
        <f>I158+I133+I125+I37+#REF!+#REF!+I24</f>
        <v>#REF!</v>
      </c>
      <c r="J160" s="321"/>
      <c r="K160" s="321" t="e">
        <f>K158+K133+K125+K37+#REF!+#REF!+K24</f>
        <v>#REF!</v>
      </c>
      <c r="L160" s="321"/>
      <c r="M160" s="321" t="e">
        <f>M158+M133+M125+M37+#REF!+#REF!+M24</f>
        <v>#REF!</v>
      </c>
      <c r="N160" s="321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pane ySplit="5" topLeftCell="A41" activePane="bottomLeft" state="frozen"/>
      <selection pane="bottomLeft" activeCell="C9" sqref="C9"/>
    </sheetView>
  </sheetViews>
  <sheetFormatPr baseColWidth="10" defaultColWidth="12.1640625" defaultRowHeight="15" x14ac:dyDescent="0"/>
  <cols>
    <col min="1" max="1" width="30.5" style="1" bestFit="1" customWidth="1"/>
    <col min="2" max="2" width="6.83203125" style="1" bestFit="1" customWidth="1"/>
    <col min="3" max="3" width="9" style="280" customWidth="1"/>
    <col min="4" max="4" width="11.1640625" style="1" bestFit="1" customWidth="1"/>
    <col min="5" max="5" width="9" style="1" bestFit="1" customWidth="1"/>
    <col min="6" max="6" width="9" style="1" customWidth="1"/>
    <col min="7" max="7" width="11.1640625" style="1" bestFit="1" customWidth="1"/>
    <col min="8" max="8" width="10.83203125" style="1" customWidth="1"/>
    <col min="9" max="9" width="13.5" style="1" bestFit="1" customWidth="1"/>
    <col min="10" max="10" width="13.1640625" style="1" bestFit="1" customWidth="1"/>
    <col min="11" max="11" width="11.83203125" style="1" bestFit="1" customWidth="1"/>
    <col min="12" max="12" width="9" style="220" bestFit="1" customWidth="1"/>
    <col min="13" max="13" width="9" style="1" customWidth="1"/>
    <col min="14" max="14" width="34" style="1" bestFit="1" customWidth="1"/>
    <col min="15" max="15" width="12.1640625" style="1"/>
    <col min="16" max="16" width="19.5" style="1" bestFit="1" customWidth="1"/>
    <col min="17" max="16384" width="12.1640625" style="1"/>
  </cols>
  <sheetData>
    <row r="1" spans="1:18">
      <c r="A1" s="13" t="s">
        <v>6</v>
      </c>
      <c r="B1" s="11" t="s">
        <v>7</v>
      </c>
      <c r="C1" s="275"/>
      <c r="D1" s="11"/>
      <c r="E1" s="11"/>
      <c r="F1" s="11"/>
      <c r="G1" s="11"/>
      <c r="H1" s="11"/>
      <c r="I1" s="11"/>
      <c r="J1" s="11"/>
      <c r="K1" s="11"/>
      <c r="L1" s="268"/>
      <c r="M1" s="11"/>
      <c r="N1" s="11"/>
      <c r="O1" s="11"/>
      <c r="P1" s="11"/>
      <c r="Q1" s="11"/>
      <c r="R1" s="11"/>
    </row>
    <row r="2" spans="1:18">
      <c r="A2" s="13"/>
      <c r="B2" s="11"/>
      <c r="C2" s="275"/>
      <c r="D2" s="11"/>
      <c r="E2" s="11"/>
      <c r="F2" s="11"/>
      <c r="G2" s="11"/>
      <c r="H2" s="11"/>
      <c r="I2" s="11"/>
      <c r="J2" s="11"/>
      <c r="K2" s="11"/>
      <c r="L2" s="268"/>
      <c r="M2" s="11"/>
      <c r="N2" s="11"/>
      <c r="O2" s="11"/>
      <c r="P2" s="11"/>
      <c r="Q2" s="11"/>
      <c r="R2" s="11"/>
    </row>
    <row r="3" spans="1:18">
      <c r="A3" s="13"/>
      <c r="B3" s="11"/>
      <c r="C3" s="275"/>
      <c r="D3" s="11"/>
      <c r="E3" s="11"/>
      <c r="F3" s="11"/>
      <c r="G3" s="11"/>
      <c r="H3" s="11"/>
      <c r="I3" s="11"/>
      <c r="J3" s="11"/>
      <c r="K3" s="11"/>
      <c r="L3" s="268"/>
      <c r="M3" s="11"/>
      <c r="N3" s="11"/>
      <c r="O3" s="11"/>
      <c r="P3" s="11"/>
      <c r="Q3" s="11"/>
      <c r="R3" s="11"/>
    </row>
    <row r="4" spans="1:18" ht="30">
      <c r="A4" s="9" t="s">
        <v>8</v>
      </c>
      <c r="B4" s="9" t="s">
        <v>9</v>
      </c>
      <c r="C4" s="276" t="s">
        <v>718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697</v>
      </c>
      <c r="I4" s="9" t="s">
        <v>15</v>
      </c>
      <c r="J4" s="9" t="s">
        <v>698</v>
      </c>
      <c r="K4" s="9" t="s">
        <v>699</v>
      </c>
      <c r="L4" s="269" t="s">
        <v>700</v>
      </c>
      <c r="M4" s="9" t="s">
        <v>701</v>
      </c>
      <c r="N4" s="9" t="s">
        <v>19</v>
      </c>
      <c r="O4" s="9" t="s">
        <v>702</v>
      </c>
      <c r="P4" s="9" t="s">
        <v>88</v>
      </c>
      <c r="Q4" s="9" t="s">
        <v>703</v>
      </c>
      <c r="R4" s="9" t="s">
        <v>723</v>
      </c>
    </row>
    <row r="5" spans="1:18">
      <c r="A5" s="7"/>
      <c r="B5" s="7"/>
      <c r="C5" s="277"/>
      <c r="D5" s="7"/>
      <c r="E5" s="7"/>
      <c r="F5" s="7"/>
      <c r="G5" s="7"/>
      <c r="H5" s="7"/>
      <c r="I5" s="7"/>
      <c r="J5" s="7"/>
      <c r="K5" s="7"/>
      <c r="L5" s="270"/>
      <c r="M5" s="7"/>
      <c r="N5" s="7"/>
      <c r="O5" s="7"/>
      <c r="P5" s="7"/>
      <c r="Q5" s="7"/>
      <c r="R5" s="7"/>
    </row>
    <row r="6" spans="1:18">
      <c r="A6" s="3" t="s">
        <v>722</v>
      </c>
      <c r="B6" s="3"/>
      <c r="C6" s="278"/>
      <c r="D6" s="3"/>
      <c r="E6" s="3"/>
      <c r="F6" s="3"/>
      <c r="G6" s="3"/>
      <c r="H6" s="3"/>
      <c r="I6" s="3"/>
      <c r="J6" s="3"/>
      <c r="K6" s="3"/>
      <c r="L6" s="271"/>
      <c r="M6" s="3"/>
      <c r="N6" s="3"/>
      <c r="O6" s="3"/>
      <c r="P6" s="3"/>
      <c r="Q6" s="3"/>
      <c r="R6" s="3"/>
    </row>
    <row r="7" spans="1:18">
      <c r="A7" s="5" t="s">
        <v>704</v>
      </c>
      <c r="B7" s="5" t="s">
        <v>25</v>
      </c>
      <c r="C7" s="279"/>
      <c r="D7" s="5" t="s">
        <v>26</v>
      </c>
      <c r="E7" s="5" t="str">
        <f>CONCATENATE($B$1,B7)</f>
        <v>16IDA</v>
      </c>
      <c r="F7" s="5" t="str">
        <f t="shared" ref="F7" si="0">CONCATENATE(D7,":",E7)</f>
        <v>XF:16IDA</v>
      </c>
      <c r="G7" s="5" t="s">
        <v>705</v>
      </c>
      <c r="H7" s="5"/>
      <c r="I7" s="5" t="str">
        <f t="shared" ref="I7:I40" si="1">CONCATENATE(G7,IF(ISBLANK(H7),"",":"),H7)</f>
        <v>VA</v>
      </c>
      <c r="J7" s="5" t="s">
        <v>650</v>
      </c>
      <c r="K7" s="5" t="s">
        <v>706</v>
      </c>
      <c r="L7" s="219">
        <v>1</v>
      </c>
      <c r="M7" s="5" t="str">
        <f t="shared" ref="M7" si="2">CONCATENATE(K7,IF(ISBLANK(L7),"",":"),L7)</f>
        <v>GV:1</v>
      </c>
      <c r="N7" s="1" t="str">
        <f t="shared" ref="N7:N40" si="3">CONCATENATE(F7,"-",I7,"{",J7,"-",M7,"}")</f>
        <v>XF:16IDA-VA{FE-GV:1}</v>
      </c>
    </row>
    <row r="8" spans="1:18">
      <c r="A8" s="5" t="s">
        <v>707</v>
      </c>
      <c r="B8" s="5" t="s">
        <v>25</v>
      </c>
      <c r="C8" s="279">
        <v>26.3</v>
      </c>
      <c r="D8" s="5" t="s">
        <v>26</v>
      </c>
      <c r="E8" s="5" t="str">
        <f t="shared" ref="E8:E40" si="4">CONCATENATE($B$1,B8)</f>
        <v>16IDA</v>
      </c>
      <c r="F8" s="5" t="str">
        <f>CONCATENATE(D8,":",E8)</f>
        <v>XF:16IDA</v>
      </c>
      <c r="G8" s="5" t="s">
        <v>705</v>
      </c>
      <c r="H8" s="5"/>
      <c r="I8" s="5" t="str">
        <f t="shared" si="1"/>
        <v>VA</v>
      </c>
      <c r="J8" s="5" t="str">
        <f>'Component naming'!K8</f>
        <v>Scr:SCN1</v>
      </c>
      <c r="K8" s="5" t="s">
        <v>708</v>
      </c>
      <c r="L8" s="219">
        <v>1</v>
      </c>
      <c r="M8" s="5" t="str">
        <f>CONCATENATE(K8,IF(ISBLANK(L8),"",":"),L8)</f>
        <v>IP:1</v>
      </c>
      <c r="N8" s="1" t="str">
        <f t="shared" si="3"/>
        <v>XF:16IDA-VA{Scr:SCN1-IP:1}</v>
      </c>
      <c r="P8" s="1" t="str">
        <f>N46</f>
        <v>XF:16IDA-CT{IPC:1}</v>
      </c>
      <c r="Q8" s="1">
        <v>1</v>
      </c>
      <c r="R8" s="1">
        <v>74</v>
      </c>
    </row>
    <row r="9" spans="1:18">
      <c r="A9" s="5" t="s">
        <v>709</v>
      </c>
      <c r="B9" s="5" t="str">
        <f>B8</f>
        <v>A</v>
      </c>
      <c r="C9" s="279">
        <f>C8</f>
        <v>26.3</v>
      </c>
      <c r="D9" s="5" t="str">
        <f>D8</f>
        <v>XF</v>
      </c>
      <c r="E9" s="5" t="str">
        <f t="shared" si="4"/>
        <v>16IDA</v>
      </c>
      <c r="F9" s="5" t="str">
        <f t="shared" ref="F9:F10" si="5">CONCATENATE(D9,":",E9)</f>
        <v>XF:16IDA</v>
      </c>
      <c r="G9" s="5" t="str">
        <f>G8</f>
        <v>VA</v>
      </c>
      <c r="H9" s="5"/>
      <c r="I9" s="5" t="str">
        <f t="shared" si="1"/>
        <v>VA</v>
      </c>
      <c r="J9" s="5" t="str">
        <f>J8</f>
        <v>Scr:SCN1</v>
      </c>
      <c r="K9" s="5" t="s">
        <v>710</v>
      </c>
      <c r="L9" s="219">
        <v>1</v>
      </c>
      <c r="M9" s="5" t="str">
        <f t="shared" ref="M9:M10" si="6">CONCATENATE(K9,IF(ISBLANK(L9),"",":"),L9)</f>
        <v>CCG:1</v>
      </c>
      <c r="N9" s="1" t="str">
        <f t="shared" si="3"/>
        <v>XF:16IDA-VA{Scr:SCN1-CCG:1}</v>
      </c>
      <c r="P9" s="1" t="str">
        <f>N42</f>
        <v>XF:16IDA-CT{VGC:1}</v>
      </c>
      <c r="Q9" s="1">
        <v>1</v>
      </c>
      <c r="R9" s="1">
        <v>47</v>
      </c>
    </row>
    <row r="10" spans="1:18">
      <c r="A10" s="5" t="s">
        <v>711</v>
      </c>
      <c r="B10" s="5" t="str">
        <f t="shared" ref="B10:D10" si="7">B9</f>
        <v>A</v>
      </c>
      <c r="C10" s="279">
        <f>C9</f>
        <v>26.3</v>
      </c>
      <c r="D10" s="5" t="str">
        <f t="shared" si="7"/>
        <v>XF</v>
      </c>
      <c r="E10" s="5" t="str">
        <f t="shared" si="4"/>
        <v>16IDA</v>
      </c>
      <c r="F10" s="5" t="str">
        <f t="shared" si="5"/>
        <v>XF:16IDA</v>
      </c>
      <c r="G10" s="5" t="str">
        <f t="shared" ref="G10" si="8">G9</f>
        <v>VA</v>
      </c>
      <c r="H10" s="5"/>
      <c r="I10" s="5" t="str">
        <f t="shared" si="1"/>
        <v>VA</v>
      </c>
      <c r="J10" s="5" t="str">
        <f>J9</f>
        <v>Scr:SCN1</v>
      </c>
      <c r="K10" s="5" t="s">
        <v>712</v>
      </c>
      <c r="L10" s="219">
        <v>1</v>
      </c>
      <c r="M10" s="5" t="str">
        <f t="shared" si="6"/>
        <v>TCG:1</v>
      </c>
      <c r="N10" s="1" t="str">
        <f t="shared" si="3"/>
        <v>XF:16IDA-VA{Scr:SCN1-TCG:1}</v>
      </c>
      <c r="P10" s="1" t="str">
        <f>P9</f>
        <v>XF:16IDA-CT{VGC:1}</v>
      </c>
      <c r="Q10" s="1">
        <v>5</v>
      </c>
      <c r="R10" s="1">
        <v>99</v>
      </c>
    </row>
    <row r="11" spans="1:18" s="5" customFormat="1">
      <c r="A11" s="5" t="s">
        <v>707</v>
      </c>
      <c r="B11" s="5" t="s">
        <v>25</v>
      </c>
      <c r="C11" s="279">
        <v>28.2</v>
      </c>
      <c r="D11" s="5" t="s">
        <v>26</v>
      </c>
      <c r="E11" s="5" t="str">
        <f t="shared" si="4"/>
        <v>16IDA</v>
      </c>
      <c r="F11" s="5" t="str">
        <f>CONCATENATE(D11,":",E11)</f>
        <v>XF:16IDA</v>
      </c>
      <c r="G11" s="5" t="s">
        <v>705</v>
      </c>
      <c r="I11" s="5" t="str">
        <f t="shared" si="1"/>
        <v>VA</v>
      </c>
      <c r="J11" s="5" t="str">
        <f>'Component naming'!K10</f>
        <v>BS:1</v>
      </c>
      <c r="K11" s="5" t="s">
        <v>708</v>
      </c>
      <c r="L11" s="219">
        <v>1</v>
      </c>
      <c r="M11" s="5" t="str">
        <f>CONCATENATE(K11,IF(ISBLANK(L11),"",":"),L11)</f>
        <v>IP:1</v>
      </c>
      <c r="N11" s="5" t="str">
        <f t="shared" si="3"/>
        <v>XF:16IDA-VA{BS:1-IP:1}</v>
      </c>
      <c r="P11" s="5" t="str">
        <f>P8</f>
        <v>XF:16IDA-CT{IPC:1}</v>
      </c>
      <c r="Q11" s="5">
        <v>2</v>
      </c>
      <c r="R11" s="5">
        <v>69</v>
      </c>
    </row>
    <row r="12" spans="1:18">
      <c r="A12" s="5" t="s">
        <v>709</v>
      </c>
      <c r="B12" s="5" t="str">
        <f>B11</f>
        <v>A</v>
      </c>
      <c r="C12" s="279">
        <f>C11</f>
        <v>28.2</v>
      </c>
      <c r="D12" s="5" t="str">
        <f>D11</f>
        <v>XF</v>
      </c>
      <c r="E12" s="5" t="str">
        <f t="shared" si="4"/>
        <v>16IDA</v>
      </c>
      <c r="F12" s="5" t="str">
        <f t="shared" ref="F12:F13" si="9">CONCATENATE(D12,":",E12)</f>
        <v>XF:16IDA</v>
      </c>
      <c r="G12" s="5" t="str">
        <f>G11</f>
        <v>VA</v>
      </c>
      <c r="H12" s="5"/>
      <c r="I12" s="5" t="str">
        <f t="shared" si="1"/>
        <v>VA</v>
      </c>
      <c r="J12" s="5" t="str">
        <f>J11</f>
        <v>BS:1</v>
      </c>
      <c r="K12" s="5" t="s">
        <v>710</v>
      </c>
      <c r="L12" s="219">
        <v>1</v>
      </c>
      <c r="M12" s="5" t="str">
        <f t="shared" ref="M12:M40" si="10">CONCATENATE(K12,IF(ISBLANK(L12),"",":"),L12)</f>
        <v>CCG:1</v>
      </c>
      <c r="N12" s="1" t="str">
        <f t="shared" si="3"/>
        <v>XF:16IDA-VA{BS:1-CCG:1}</v>
      </c>
      <c r="P12" s="1" t="str">
        <f>P9</f>
        <v>XF:16IDA-CT{VGC:1}</v>
      </c>
      <c r="Q12" s="1">
        <v>3</v>
      </c>
      <c r="R12" s="1">
        <v>42</v>
      </c>
    </row>
    <row r="13" spans="1:18">
      <c r="A13" s="5" t="s">
        <v>711</v>
      </c>
      <c r="B13" s="5" t="str">
        <f t="shared" ref="B13:D13" si="11">B12</f>
        <v>A</v>
      </c>
      <c r="C13" s="279">
        <f>C12</f>
        <v>28.2</v>
      </c>
      <c r="D13" s="5" t="str">
        <f t="shared" si="11"/>
        <v>XF</v>
      </c>
      <c r="E13" s="5" t="str">
        <f t="shared" si="4"/>
        <v>16IDA</v>
      </c>
      <c r="F13" s="5" t="str">
        <f t="shared" si="9"/>
        <v>XF:16IDA</v>
      </c>
      <c r="G13" s="5" t="str">
        <f t="shared" ref="G13" si="12">G12</f>
        <v>VA</v>
      </c>
      <c r="H13" s="5"/>
      <c r="I13" s="5" t="str">
        <f t="shared" si="1"/>
        <v>VA</v>
      </c>
      <c r="J13" s="5" t="str">
        <f>J12</f>
        <v>BS:1</v>
      </c>
      <c r="K13" s="5" t="s">
        <v>712</v>
      </c>
      <c r="L13" s="219">
        <v>1</v>
      </c>
      <c r="M13" s="5" t="str">
        <f t="shared" si="10"/>
        <v>TCG:1</v>
      </c>
      <c r="N13" s="1" t="str">
        <f t="shared" si="3"/>
        <v>XF:16IDA-VA{BS:1-TCG:1}</v>
      </c>
      <c r="P13" s="1" t="str">
        <f>P10</f>
        <v>XF:16IDA-CT{VGC:1}</v>
      </c>
      <c r="Q13" s="1">
        <v>6</v>
      </c>
      <c r="R13" s="1">
        <v>100</v>
      </c>
    </row>
    <row r="14" spans="1:18">
      <c r="A14" s="5" t="s">
        <v>704</v>
      </c>
      <c r="B14" s="5" t="str">
        <f>B10</f>
        <v>A</v>
      </c>
      <c r="C14" s="279">
        <f>C13</f>
        <v>28.2</v>
      </c>
      <c r="D14" s="5" t="str">
        <f>D10</f>
        <v>XF</v>
      </c>
      <c r="E14" s="5" t="str">
        <f>CONCATENATE($B$1,B14)</f>
        <v>16IDA</v>
      </c>
      <c r="F14" s="5" t="str">
        <f>CONCATENATE(D14,":",E14)</f>
        <v>XF:16IDA</v>
      </c>
      <c r="G14" s="5" t="str">
        <f>G10</f>
        <v>VA</v>
      </c>
      <c r="H14" s="5"/>
      <c r="I14" s="5" t="str">
        <f t="shared" si="1"/>
        <v>VA</v>
      </c>
      <c r="J14" s="5" t="str">
        <f>J13</f>
        <v>BS:1</v>
      </c>
      <c r="K14" s="5" t="s">
        <v>706</v>
      </c>
      <c r="L14" s="219">
        <v>1</v>
      </c>
      <c r="M14" s="5" t="str">
        <f>CONCATENATE(K14,IF(ISBLANK(L14),"",":"),L14)</f>
        <v>GV:1</v>
      </c>
      <c r="N14" s="1" t="str">
        <f t="shared" si="3"/>
        <v>XF:16IDA-VA{BS:1-GV:1}</v>
      </c>
    </row>
    <row r="15" spans="1:18">
      <c r="A15" s="5" t="s">
        <v>707</v>
      </c>
      <c r="B15" s="5" t="s">
        <v>25</v>
      </c>
      <c r="C15" s="280">
        <v>29.1</v>
      </c>
      <c r="D15" s="5" t="s">
        <v>26</v>
      </c>
      <c r="E15" s="5" t="str">
        <f t="shared" si="4"/>
        <v>16IDA</v>
      </c>
      <c r="F15" s="5" t="str">
        <f>CONCATENATE(D15,":",E15)</f>
        <v>XF:16IDA</v>
      </c>
      <c r="G15" s="5" t="s">
        <v>705</v>
      </c>
      <c r="H15" s="5"/>
      <c r="I15" s="5" t="str">
        <f t="shared" si="1"/>
        <v>VA</v>
      </c>
      <c r="J15" s="5" t="str">
        <f>'Component naming'!K11</f>
        <v>Mir:WBM</v>
      </c>
      <c r="K15" s="5" t="s">
        <v>708</v>
      </c>
      <c r="L15" s="219">
        <v>1</v>
      </c>
      <c r="M15" s="5" t="str">
        <f t="shared" si="10"/>
        <v>IP:1</v>
      </c>
      <c r="N15" s="1" t="str">
        <f t="shared" si="3"/>
        <v>XF:16IDA-VA{Mir:WBM-IP:1}</v>
      </c>
      <c r="P15" s="1" t="str">
        <f>N47</f>
        <v>XF:16IDA-CT{IPC:2}</v>
      </c>
      <c r="Q15" s="1">
        <v>1</v>
      </c>
      <c r="R15" s="1">
        <v>77</v>
      </c>
    </row>
    <row r="16" spans="1:18">
      <c r="A16" s="5" t="s">
        <v>709</v>
      </c>
      <c r="B16" s="5" t="str">
        <f>B15</f>
        <v>A</v>
      </c>
      <c r="C16" s="280">
        <f>C15</f>
        <v>29.1</v>
      </c>
      <c r="D16" s="5" t="str">
        <f>D15</f>
        <v>XF</v>
      </c>
      <c r="E16" s="5" t="str">
        <f t="shared" si="4"/>
        <v>16IDA</v>
      </c>
      <c r="F16" s="5" t="str">
        <f t="shared" ref="F16:F18" si="13">CONCATENATE(D16,":",E16)</f>
        <v>XF:16IDA</v>
      </c>
      <c r="G16" s="5" t="str">
        <f>G15</f>
        <v>VA</v>
      </c>
      <c r="H16" s="5"/>
      <c r="I16" s="5" t="str">
        <f t="shared" si="1"/>
        <v>VA</v>
      </c>
      <c r="J16" s="5" t="str">
        <f>J15</f>
        <v>Mir:WBM</v>
      </c>
      <c r="K16" s="5" t="s">
        <v>710</v>
      </c>
      <c r="L16" s="219">
        <v>1</v>
      </c>
      <c r="M16" s="5" t="str">
        <f t="shared" si="10"/>
        <v>CCG:1</v>
      </c>
      <c r="N16" s="1" t="str">
        <f t="shared" si="3"/>
        <v>XF:16IDA-VA{Mir:WBM-CCG:1}</v>
      </c>
      <c r="P16" s="1" t="str">
        <f>N43</f>
        <v>XF:16IDA-CT{VGC:2}</v>
      </c>
      <c r="Q16" s="1">
        <v>1</v>
      </c>
      <c r="R16" s="1">
        <v>50</v>
      </c>
    </row>
    <row r="17" spans="1:18">
      <c r="A17" s="5" t="s">
        <v>711</v>
      </c>
      <c r="B17" s="5" t="str">
        <f t="shared" ref="B17:D17" si="14">B16</f>
        <v>A</v>
      </c>
      <c r="C17" s="280">
        <f>C16</f>
        <v>29.1</v>
      </c>
      <c r="D17" s="5" t="str">
        <f t="shared" si="14"/>
        <v>XF</v>
      </c>
      <c r="E17" s="5" t="str">
        <f t="shared" si="4"/>
        <v>16IDA</v>
      </c>
      <c r="F17" s="5" t="str">
        <f t="shared" si="13"/>
        <v>XF:16IDA</v>
      </c>
      <c r="G17" s="5" t="str">
        <f t="shared" ref="G17" si="15">G16</f>
        <v>VA</v>
      </c>
      <c r="H17" s="5"/>
      <c r="I17" s="5" t="str">
        <f t="shared" si="1"/>
        <v>VA</v>
      </c>
      <c r="J17" s="5" t="str">
        <f>J16</f>
        <v>Mir:WBM</v>
      </c>
      <c r="K17" s="5" t="s">
        <v>712</v>
      </c>
      <c r="L17" s="219">
        <v>1</v>
      </c>
      <c r="M17" s="5" t="str">
        <f t="shared" si="10"/>
        <v>TCG:1</v>
      </c>
      <c r="N17" s="1" t="str">
        <f t="shared" si="3"/>
        <v>XF:16IDA-VA{Mir:WBM-TCG:1}</v>
      </c>
      <c r="P17" s="1" t="str">
        <f>P16</f>
        <v>XF:16IDA-CT{VGC:2}</v>
      </c>
      <c r="Q17" s="1">
        <v>5</v>
      </c>
      <c r="R17" s="1">
        <v>107</v>
      </c>
    </row>
    <row r="18" spans="1:18">
      <c r="A18" s="5" t="s">
        <v>704</v>
      </c>
      <c r="B18" s="5" t="str">
        <f>B17</f>
        <v>A</v>
      </c>
      <c r="C18" s="280">
        <f>C17</f>
        <v>29.1</v>
      </c>
      <c r="D18" s="5" t="str">
        <f>D17</f>
        <v>XF</v>
      </c>
      <c r="E18" s="5" t="str">
        <f t="shared" si="4"/>
        <v>16IDA</v>
      </c>
      <c r="F18" s="5" t="str">
        <f t="shared" si="13"/>
        <v>XF:16IDA</v>
      </c>
      <c r="G18" s="5" t="str">
        <f>G17</f>
        <v>VA</v>
      </c>
      <c r="H18" s="5"/>
      <c r="I18" s="5" t="str">
        <f t="shared" si="1"/>
        <v>VA</v>
      </c>
      <c r="J18" s="5" t="str">
        <f>J17</f>
        <v>Mir:WBM</v>
      </c>
      <c r="K18" s="5" t="s">
        <v>706</v>
      </c>
      <c r="L18" s="219">
        <v>1</v>
      </c>
      <c r="M18" s="5" t="str">
        <f t="shared" si="10"/>
        <v>GV:1</v>
      </c>
      <c r="N18" s="1" t="str">
        <f t="shared" si="3"/>
        <v>XF:16IDA-VA{Mir:WBM-GV:1}</v>
      </c>
    </row>
    <row r="19" spans="1:18">
      <c r="A19" s="5" t="s">
        <v>707</v>
      </c>
      <c r="B19" s="5" t="s">
        <v>25</v>
      </c>
      <c r="C19" s="279">
        <v>30.7</v>
      </c>
      <c r="D19" s="5" t="s">
        <v>26</v>
      </c>
      <c r="E19" s="5" t="str">
        <f t="shared" si="4"/>
        <v>16IDA</v>
      </c>
      <c r="F19" s="5" t="str">
        <f>CONCATENATE(D19,":",E19)</f>
        <v>XF:16IDA</v>
      </c>
      <c r="G19" s="5" t="s">
        <v>705</v>
      </c>
      <c r="H19" s="5"/>
      <c r="I19" s="5" t="str">
        <f t="shared" si="1"/>
        <v>VA</v>
      </c>
      <c r="J19" s="5" t="str">
        <f>'Component naming'!K15</f>
        <v>Mono:ML</v>
      </c>
      <c r="K19" s="5" t="s">
        <v>708</v>
      </c>
      <c r="L19" s="219">
        <v>1</v>
      </c>
      <c r="M19" s="5" t="str">
        <f t="shared" si="10"/>
        <v>IP:1</v>
      </c>
      <c r="N19" s="1" t="str">
        <f t="shared" si="3"/>
        <v>XF:16IDA-VA{Mono:ML-IP:1}</v>
      </c>
      <c r="P19" s="1" t="str">
        <f>P15</f>
        <v>XF:16IDA-CT{IPC:2}</v>
      </c>
      <c r="Q19" s="1">
        <v>2</v>
      </c>
      <c r="R19" s="1">
        <v>72</v>
      </c>
    </row>
    <row r="20" spans="1:18">
      <c r="A20" s="5" t="s">
        <v>709</v>
      </c>
      <c r="B20" s="5" t="str">
        <f t="shared" ref="B20:D21" si="16">B19</f>
        <v>A</v>
      </c>
      <c r="C20" s="280">
        <f t="shared" si="16"/>
        <v>30.7</v>
      </c>
      <c r="D20" s="5" t="str">
        <f t="shared" si="16"/>
        <v>XF</v>
      </c>
      <c r="E20" s="5" t="str">
        <f t="shared" si="4"/>
        <v>16IDA</v>
      </c>
      <c r="F20" s="5" t="str">
        <f t="shared" ref="F20:F40" si="17">CONCATENATE(D20,":",E20)</f>
        <v>XF:16IDA</v>
      </c>
      <c r="G20" s="5" t="str">
        <f>G19</f>
        <v>VA</v>
      </c>
      <c r="H20" s="5"/>
      <c r="I20" s="5" t="str">
        <f t="shared" si="1"/>
        <v>VA</v>
      </c>
      <c r="J20" s="5" t="str">
        <f>J19</f>
        <v>Mono:ML</v>
      </c>
      <c r="K20" s="5" t="s">
        <v>710</v>
      </c>
      <c r="L20" s="219">
        <v>1</v>
      </c>
      <c r="M20" s="5" t="str">
        <f t="shared" si="10"/>
        <v>CCG:1</v>
      </c>
      <c r="N20" s="1" t="str">
        <f t="shared" si="3"/>
        <v>XF:16IDA-VA{Mono:ML-CCG:1}</v>
      </c>
      <c r="P20" s="1" t="str">
        <f>P16</f>
        <v>XF:16IDA-CT{VGC:2}</v>
      </c>
      <c r="Q20" s="1">
        <v>3</v>
      </c>
      <c r="R20" s="1">
        <v>45</v>
      </c>
    </row>
    <row r="21" spans="1:18">
      <c r="A21" s="5" t="s">
        <v>711</v>
      </c>
      <c r="B21" s="5" t="str">
        <f t="shared" si="16"/>
        <v>A</v>
      </c>
      <c r="C21" s="280">
        <f t="shared" si="16"/>
        <v>30.7</v>
      </c>
      <c r="D21" s="5" t="str">
        <f t="shared" si="16"/>
        <v>XF</v>
      </c>
      <c r="E21" s="5" t="str">
        <f t="shared" si="4"/>
        <v>16IDA</v>
      </c>
      <c r="F21" s="5" t="str">
        <f t="shared" si="17"/>
        <v>XF:16IDA</v>
      </c>
      <c r="G21" s="5" t="str">
        <f>G20</f>
        <v>VA</v>
      </c>
      <c r="H21" s="5"/>
      <c r="I21" s="5" t="str">
        <f t="shared" si="1"/>
        <v>VA</v>
      </c>
      <c r="J21" s="5" t="str">
        <f>J20</f>
        <v>Mono:ML</v>
      </c>
      <c r="K21" s="5" t="s">
        <v>712</v>
      </c>
      <c r="L21" s="219">
        <v>1</v>
      </c>
      <c r="M21" s="5" t="str">
        <f t="shared" si="10"/>
        <v>TCG:1</v>
      </c>
      <c r="N21" s="1" t="str">
        <f t="shared" si="3"/>
        <v>XF:16IDA-VA{Mono:ML-TCG:1}</v>
      </c>
      <c r="P21" s="1" t="str">
        <f>P20</f>
        <v>XF:16IDA-CT{VGC:2}</v>
      </c>
      <c r="Q21" s="1">
        <v>6</v>
      </c>
      <c r="R21" s="1">
        <v>103</v>
      </c>
    </row>
    <row r="22" spans="1:18">
      <c r="A22" s="5" t="s">
        <v>707</v>
      </c>
      <c r="B22" s="5" t="s">
        <v>25</v>
      </c>
      <c r="C22" s="279">
        <v>31.5</v>
      </c>
      <c r="D22" s="5" t="s">
        <v>26</v>
      </c>
      <c r="E22" s="5" t="str">
        <f t="shared" ref="E22" si="18">CONCATENATE($B$1,B22)</f>
        <v>16IDA</v>
      </c>
      <c r="F22" s="5" t="str">
        <f>CONCATENATE(D22,":",E22)</f>
        <v>XF:16IDA</v>
      </c>
      <c r="G22" s="5" t="s">
        <v>705</v>
      </c>
      <c r="H22" s="5"/>
      <c r="I22" s="5" t="str">
        <f t="shared" si="1"/>
        <v>VA</v>
      </c>
      <c r="J22" s="5" t="str">
        <f>J19</f>
        <v>Mono:ML</v>
      </c>
      <c r="K22" s="5" t="s">
        <v>708</v>
      </c>
      <c r="L22" s="219">
        <v>1</v>
      </c>
      <c r="M22" s="5" t="str">
        <f t="shared" ref="M22" si="19">CONCATENATE(K22,IF(ISBLANK(L22),"",":"),L22)</f>
        <v>IP:1</v>
      </c>
      <c r="N22" s="1" t="str">
        <f t="shared" si="3"/>
        <v>XF:16IDA-VA{Mono:ML-IP:1}</v>
      </c>
      <c r="P22" s="1" t="str">
        <f>N48</f>
        <v>XF:16IDA-CT{IPC:3}</v>
      </c>
      <c r="Q22" s="1">
        <v>1</v>
      </c>
      <c r="R22" s="1">
        <v>73</v>
      </c>
    </row>
    <row r="23" spans="1:18">
      <c r="A23" s="5" t="s">
        <v>709</v>
      </c>
      <c r="B23" s="5" t="str">
        <f>B22</f>
        <v>A</v>
      </c>
      <c r="C23" s="280">
        <f>C22</f>
        <v>31.5</v>
      </c>
      <c r="D23" s="5" t="str">
        <f>D22</f>
        <v>XF</v>
      </c>
      <c r="E23" s="5" t="str">
        <f t="shared" ref="E23" si="20">CONCATENATE($B$1,B23)</f>
        <v>16IDA</v>
      </c>
      <c r="F23" s="5" t="str">
        <f t="shared" ref="F23" si="21">CONCATENATE(D23,":",E23)</f>
        <v>XF:16IDA</v>
      </c>
      <c r="G23" s="5" t="str">
        <f>G22</f>
        <v>VA</v>
      </c>
      <c r="H23" s="5"/>
      <c r="I23" s="5" t="str">
        <f t="shared" si="1"/>
        <v>VA</v>
      </c>
      <c r="J23" s="5" t="str">
        <f>J20</f>
        <v>Mono:ML</v>
      </c>
      <c r="K23" s="5" t="s">
        <v>710</v>
      </c>
      <c r="L23" s="219">
        <v>1</v>
      </c>
      <c r="M23" s="5" t="str">
        <f t="shared" ref="M23" si="22">CONCATENATE(K23,IF(ISBLANK(L23),"",":"),L23)</f>
        <v>CCG:1</v>
      </c>
      <c r="N23" s="1" t="str">
        <f t="shared" si="3"/>
        <v>XF:16IDA-VA{Mono:ML-CCG:1}</v>
      </c>
      <c r="P23" s="1" t="str">
        <f>N44</f>
        <v>XF:16IDA-CT{VGC:3}</v>
      </c>
      <c r="Q23" s="1">
        <v>1</v>
      </c>
      <c r="R23" s="1">
        <v>46</v>
      </c>
    </row>
    <row r="24" spans="1:18">
      <c r="A24" s="5" t="s">
        <v>711</v>
      </c>
      <c r="B24" s="5" t="str">
        <f>B23</f>
        <v>A</v>
      </c>
      <c r="C24" s="279">
        <v>32.700000000000003</v>
      </c>
      <c r="D24" s="5" t="str">
        <f>D23</f>
        <v>XF</v>
      </c>
      <c r="E24" s="5" t="str">
        <f t="shared" ref="E24" si="23">CONCATENATE($B$1,B24)</f>
        <v>16IDA</v>
      </c>
      <c r="F24" s="5" t="str">
        <f t="shared" ref="F24" si="24">CONCATENATE(D24,":",E24)</f>
        <v>XF:16IDA</v>
      </c>
      <c r="G24" s="5" t="str">
        <f>G23</f>
        <v>VA</v>
      </c>
      <c r="H24" s="5"/>
      <c r="I24" s="5" t="str">
        <f t="shared" si="1"/>
        <v>VA</v>
      </c>
      <c r="J24" s="5" t="str">
        <f>'Component naming'!K16</f>
        <v>Mono:Si</v>
      </c>
      <c r="K24" s="5" t="s">
        <v>712</v>
      </c>
      <c r="L24" s="219">
        <v>1</v>
      </c>
      <c r="M24" s="5" t="str">
        <f t="shared" ref="M24" si="25">CONCATENATE(K24,IF(ISBLANK(L24),"",":"),L24)</f>
        <v>TCG:1</v>
      </c>
      <c r="N24" s="1" t="str">
        <f t="shared" si="3"/>
        <v>XF:16IDA-VA{Mono:Si-TCG:1}</v>
      </c>
      <c r="P24" s="1" t="str">
        <f>P23</f>
        <v>XF:16IDA-CT{VGC:3}</v>
      </c>
      <c r="Q24" s="1">
        <v>5</v>
      </c>
      <c r="R24" s="1">
        <v>104</v>
      </c>
    </row>
    <row r="25" spans="1:18" s="282" customFormat="1">
      <c r="A25" s="21" t="s">
        <v>704</v>
      </c>
      <c r="B25" s="21" t="s">
        <v>25</v>
      </c>
      <c r="C25" s="279">
        <v>32.700000000000003</v>
      </c>
      <c r="D25" s="21" t="s">
        <v>26</v>
      </c>
      <c r="E25" s="281" t="str">
        <f>CONCATENATE($B$1,B25)</f>
        <v>16IDA</v>
      </c>
      <c r="F25" s="281" t="str">
        <f>CONCATENATE(D25,":",E25)</f>
        <v>XF:16IDA</v>
      </c>
      <c r="G25" s="21" t="s">
        <v>705</v>
      </c>
      <c r="H25" s="21"/>
      <c r="I25" s="281" t="str">
        <f t="shared" si="1"/>
        <v>VA</v>
      </c>
      <c r="J25" s="281" t="str">
        <f>'Component naming'!K16</f>
        <v>Mono:Si</v>
      </c>
      <c r="K25" s="21" t="s">
        <v>706</v>
      </c>
      <c r="L25" s="273">
        <v>1</v>
      </c>
      <c r="M25" s="281" t="str">
        <f>CONCATENATE(K25,IF(ISBLANK(L25),"",":"),L25)</f>
        <v>GV:1</v>
      </c>
      <c r="N25" s="282" t="str">
        <f t="shared" si="3"/>
        <v>XF:16IDA-VA{Mono:Si-GV:1}</v>
      </c>
    </row>
    <row r="26" spans="1:18" s="282" customFormat="1">
      <c r="A26" s="21" t="s">
        <v>707</v>
      </c>
      <c r="B26" s="21" t="s">
        <v>25</v>
      </c>
      <c r="C26" s="280">
        <f>C24</f>
        <v>32.700000000000003</v>
      </c>
      <c r="D26" s="21" t="s">
        <v>26</v>
      </c>
      <c r="E26" s="281" t="str">
        <f t="shared" si="4"/>
        <v>16IDA</v>
      </c>
      <c r="F26" s="281" t="str">
        <f t="shared" si="17"/>
        <v>XF:16IDA</v>
      </c>
      <c r="G26" s="21" t="s">
        <v>705</v>
      </c>
      <c r="H26" s="21"/>
      <c r="I26" s="281" t="str">
        <f t="shared" si="1"/>
        <v>VA</v>
      </c>
      <c r="J26" s="281" t="str">
        <f>J25</f>
        <v>Mono:Si</v>
      </c>
      <c r="K26" s="21" t="s">
        <v>708</v>
      </c>
      <c r="L26" s="273">
        <v>1</v>
      </c>
      <c r="M26" s="281" t="str">
        <f t="shared" si="10"/>
        <v>IP:1</v>
      </c>
      <c r="N26" s="282" t="str">
        <f t="shared" si="3"/>
        <v>XF:16IDA-VA{Mono:Si-IP:1}</v>
      </c>
      <c r="P26" s="282" t="str">
        <f>P22</f>
        <v>XF:16IDA-CT{IPC:3}</v>
      </c>
      <c r="Q26" s="282">
        <v>2</v>
      </c>
      <c r="R26" s="282">
        <v>70</v>
      </c>
    </row>
    <row r="27" spans="1:18">
      <c r="A27" s="21" t="s">
        <v>709</v>
      </c>
      <c r="B27" s="21" t="s">
        <v>25</v>
      </c>
      <c r="C27" s="280">
        <f>C26</f>
        <v>32.700000000000003</v>
      </c>
      <c r="D27" s="21" t="s">
        <v>26</v>
      </c>
      <c r="E27" s="5" t="str">
        <f t="shared" si="4"/>
        <v>16IDA</v>
      </c>
      <c r="F27" s="5" t="str">
        <f t="shared" si="17"/>
        <v>XF:16IDA</v>
      </c>
      <c r="G27" s="21" t="s">
        <v>705</v>
      </c>
      <c r="H27" s="21"/>
      <c r="I27" s="5" t="str">
        <f t="shared" si="1"/>
        <v>VA</v>
      </c>
      <c r="J27" s="5" t="str">
        <f>J26</f>
        <v>Mono:Si</v>
      </c>
      <c r="K27" s="21" t="s">
        <v>710</v>
      </c>
      <c r="L27" s="273">
        <v>1</v>
      </c>
      <c r="M27" s="5" t="str">
        <f t="shared" si="10"/>
        <v>CCG:1</v>
      </c>
      <c r="N27" s="1" t="str">
        <f t="shared" si="3"/>
        <v>XF:16IDA-VA{Mono:Si-CCG:1}</v>
      </c>
      <c r="P27" s="1" t="str">
        <f>N44</f>
        <v>XF:16IDA-CT{VGC:3}</v>
      </c>
      <c r="Q27" s="1">
        <v>3</v>
      </c>
      <c r="R27" s="1">
        <v>43</v>
      </c>
    </row>
    <row r="28" spans="1:18" ht="15" customHeight="1">
      <c r="A28" s="21" t="s">
        <v>711</v>
      </c>
      <c r="B28" s="21" t="s">
        <v>25</v>
      </c>
      <c r="C28" s="280">
        <f>C27</f>
        <v>32.700000000000003</v>
      </c>
      <c r="D28" s="21" t="s">
        <v>26</v>
      </c>
      <c r="E28" s="5" t="str">
        <f t="shared" si="4"/>
        <v>16IDA</v>
      </c>
      <c r="F28" s="5" t="str">
        <f t="shared" si="17"/>
        <v>XF:16IDA</v>
      </c>
      <c r="G28" s="21" t="s">
        <v>705</v>
      </c>
      <c r="H28" s="21"/>
      <c r="I28" s="5" t="str">
        <f t="shared" si="1"/>
        <v>VA</v>
      </c>
      <c r="J28" s="5" t="str">
        <f t="shared" ref="J28:J29" si="26">J27</f>
        <v>Mono:Si</v>
      </c>
      <c r="K28" s="21" t="s">
        <v>712</v>
      </c>
      <c r="L28" s="273">
        <v>1</v>
      </c>
      <c r="M28" s="5" t="str">
        <f t="shared" si="10"/>
        <v>TCG:1</v>
      </c>
      <c r="N28" s="1" t="str">
        <f t="shared" si="3"/>
        <v>XF:16IDA-VA{Mono:Si-TCG:1}</v>
      </c>
      <c r="P28" s="1" t="str">
        <f>P27</f>
        <v>XF:16IDA-CT{VGC:3}</v>
      </c>
      <c r="Q28" s="1">
        <v>6</v>
      </c>
      <c r="R28" s="1">
        <v>101</v>
      </c>
    </row>
    <row r="29" spans="1:18">
      <c r="A29" s="21" t="s">
        <v>704</v>
      </c>
      <c r="B29" s="21" t="s">
        <v>25</v>
      </c>
      <c r="C29" s="280">
        <f>C28</f>
        <v>32.700000000000003</v>
      </c>
      <c r="D29" s="21" t="s">
        <v>26</v>
      </c>
      <c r="E29" s="5" t="str">
        <f t="shared" si="4"/>
        <v>16IDA</v>
      </c>
      <c r="F29" s="5" t="str">
        <f t="shared" si="17"/>
        <v>XF:16IDA</v>
      </c>
      <c r="G29" s="21" t="s">
        <v>705</v>
      </c>
      <c r="H29" s="21"/>
      <c r="I29" s="5" t="str">
        <f t="shared" si="1"/>
        <v>VA</v>
      </c>
      <c r="J29" s="5" t="str">
        <f t="shared" si="26"/>
        <v>Mono:Si</v>
      </c>
      <c r="K29" s="21" t="s">
        <v>706</v>
      </c>
      <c r="L29" s="273">
        <v>2</v>
      </c>
      <c r="M29" s="5" t="str">
        <f t="shared" si="10"/>
        <v>GV:2</v>
      </c>
      <c r="N29" s="1" t="str">
        <f t="shared" si="3"/>
        <v>XF:16IDA-VA{Mono:Si-GV:2}</v>
      </c>
    </row>
    <row r="30" spans="1:18">
      <c r="A30" s="21" t="s">
        <v>707</v>
      </c>
      <c r="B30" s="21" t="s">
        <v>25</v>
      </c>
      <c r="C30" s="280">
        <v>36.299999999999997</v>
      </c>
      <c r="D30" s="21" t="s">
        <v>26</v>
      </c>
      <c r="E30" s="5" t="str">
        <f t="shared" si="4"/>
        <v>16IDA</v>
      </c>
      <c r="F30" s="5" t="str">
        <f t="shared" si="17"/>
        <v>XF:16IDA</v>
      </c>
      <c r="G30" s="21" t="s">
        <v>705</v>
      </c>
      <c r="H30" s="21"/>
      <c r="I30" s="5" t="str">
        <f t="shared" si="1"/>
        <v>VA</v>
      </c>
      <c r="J30" s="5" t="str">
        <f>'Component naming'!K19</f>
        <v>Scr:SCN3</v>
      </c>
      <c r="K30" s="21" t="s">
        <v>708</v>
      </c>
      <c r="L30" s="273">
        <v>1</v>
      </c>
      <c r="M30" s="5" t="str">
        <f t="shared" si="10"/>
        <v>IP:1</v>
      </c>
      <c r="N30" s="1" t="str">
        <f t="shared" si="3"/>
        <v>XF:16IDA-VA{Scr:SCN3-IP:1}</v>
      </c>
      <c r="P30" s="1" t="str">
        <f>N49</f>
        <v>XF:16IDA-CT{IPC:4}</v>
      </c>
      <c r="Q30" s="1">
        <v>1</v>
      </c>
      <c r="R30" s="1">
        <v>75</v>
      </c>
    </row>
    <row r="31" spans="1:18">
      <c r="A31" s="21" t="s">
        <v>709</v>
      </c>
      <c r="B31" s="21" t="s">
        <v>25</v>
      </c>
      <c r="C31" s="280">
        <f>C30</f>
        <v>36.299999999999997</v>
      </c>
      <c r="D31" s="21" t="s">
        <v>26</v>
      </c>
      <c r="E31" s="5" t="str">
        <f t="shared" si="4"/>
        <v>16IDA</v>
      </c>
      <c r="F31" s="5" t="str">
        <f t="shared" si="17"/>
        <v>XF:16IDA</v>
      </c>
      <c r="G31" s="21" t="s">
        <v>705</v>
      </c>
      <c r="H31" s="21"/>
      <c r="I31" s="5" t="str">
        <f t="shared" si="1"/>
        <v>VA</v>
      </c>
      <c r="J31" s="5" t="str">
        <f>J30</f>
        <v>Scr:SCN3</v>
      </c>
      <c r="K31" s="21" t="s">
        <v>710</v>
      </c>
      <c r="L31" s="273">
        <v>1</v>
      </c>
      <c r="M31" s="5" t="str">
        <f t="shared" si="10"/>
        <v>CCG:1</v>
      </c>
      <c r="N31" s="1" t="str">
        <f t="shared" si="3"/>
        <v>XF:16IDA-VA{Scr:SCN3-CCG:1}</v>
      </c>
      <c r="P31" s="1" t="str">
        <f>N45</f>
        <v>XF:16IDA-CT{VGC:4}</v>
      </c>
      <c r="Q31" s="1">
        <v>1</v>
      </c>
      <c r="R31" s="1">
        <v>48</v>
      </c>
    </row>
    <row r="32" spans="1:18">
      <c r="A32" s="21" t="s">
        <v>711</v>
      </c>
      <c r="B32" s="21" t="s">
        <v>25</v>
      </c>
      <c r="C32" s="280">
        <f>C31</f>
        <v>36.299999999999997</v>
      </c>
      <c r="D32" s="21" t="s">
        <v>26</v>
      </c>
      <c r="E32" s="5" t="str">
        <f t="shared" si="4"/>
        <v>16IDA</v>
      </c>
      <c r="F32" s="5" t="str">
        <f t="shared" si="17"/>
        <v>XF:16IDA</v>
      </c>
      <c r="G32" s="21" t="s">
        <v>705</v>
      </c>
      <c r="H32" s="21"/>
      <c r="I32" s="5" t="str">
        <f t="shared" si="1"/>
        <v>VA</v>
      </c>
      <c r="J32" s="5" t="str">
        <f t="shared" ref="J32:J33" si="27">J31</f>
        <v>Scr:SCN3</v>
      </c>
      <c r="K32" s="21" t="s">
        <v>712</v>
      </c>
      <c r="L32" s="273">
        <v>1</v>
      </c>
      <c r="M32" s="5" t="str">
        <f t="shared" si="10"/>
        <v>TCG:1</v>
      </c>
      <c r="N32" s="1" t="str">
        <f t="shared" si="3"/>
        <v>XF:16IDA-VA{Scr:SCN3-TCG:1}</v>
      </c>
      <c r="P32" s="1" t="str">
        <f>P31</f>
        <v>XF:16IDA-CT{VGC:4}</v>
      </c>
      <c r="Q32" s="1">
        <v>5</v>
      </c>
      <c r="R32" s="1">
        <v>105</v>
      </c>
    </row>
    <row r="33" spans="1:18">
      <c r="A33" s="21" t="s">
        <v>704</v>
      </c>
      <c r="B33" s="21" t="s">
        <v>25</v>
      </c>
      <c r="C33" s="280">
        <f>C32</f>
        <v>36.299999999999997</v>
      </c>
      <c r="D33" s="21" t="s">
        <v>26</v>
      </c>
      <c r="E33" s="5" t="str">
        <f t="shared" si="4"/>
        <v>16IDA</v>
      </c>
      <c r="F33" s="5" t="str">
        <f t="shared" si="17"/>
        <v>XF:16IDA</v>
      </c>
      <c r="G33" s="21" t="s">
        <v>705</v>
      </c>
      <c r="H33" s="21"/>
      <c r="I33" s="5" t="str">
        <f t="shared" si="1"/>
        <v>VA</v>
      </c>
      <c r="J33" s="5" t="str">
        <f t="shared" si="27"/>
        <v>Scr:SCN3</v>
      </c>
      <c r="K33" s="21" t="s">
        <v>706</v>
      </c>
      <c r="L33" s="273">
        <v>1</v>
      </c>
      <c r="M33" s="5" t="str">
        <f t="shared" si="10"/>
        <v>GV:1</v>
      </c>
      <c r="N33" s="1" t="str">
        <f t="shared" si="3"/>
        <v>XF:16IDA-VA{Scr:SCN3-GV:1}</v>
      </c>
    </row>
    <row r="34" spans="1:18">
      <c r="A34" s="21" t="s">
        <v>707</v>
      </c>
      <c r="B34" s="21" t="s">
        <v>25</v>
      </c>
      <c r="C34" s="280">
        <v>37.700000000000003</v>
      </c>
      <c r="D34" s="21" t="s">
        <v>26</v>
      </c>
      <c r="E34" s="5" t="str">
        <f t="shared" si="4"/>
        <v>16IDA</v>
      </c>
      <c r="F34" s="5" t="str">
        <f t="shared" si="17"/>
        <v>XF:16IDA</v>
      </c>
      <c r="G34" s="21" t="s">
        <v>705</v>
      </c>
      <c r="H34" s="21"/>
      <c r="I34" s="5" t="str">
        <f t="shared" si="1"/>
        <v>VA</v>
      </c>
      <c r="J34" s="5" t="str">
        <f>'Component naming'!K21</f>
        <v>Mir:KB</v>
      </c>
      <c r="K34" s="21" t="s">
        <v>708</v>
      </c>
      <c r="L34" s="273">
        <v>1</v>
      </c>
      <c r="M34" s="5" t="str">
        <f t="shared" si="10"/>
        <v>IP:1</v>
      </c>
      <c r="N34" s="1" t="str">
        <f t="shared" si="3"/>
        <v>XF:16IDA-VA{Mir:KB-IP:1}</v>
      </c>
      <c r="P34" s="1" t="str">
        <f>N49</f>
        <v>XF:16IDA-CT{IPC:4}</v>
      </c>
      <c r="Q34" s="325" t="s">
        <v>810</v>
      </c>
      <c r="R34" s="1">
        <v>71</v>
      </c>
    </row>
    <row r="35" spans="1:18">
      <c r="A35" s="21" t="s">
        <v>709</v>
      </c>
      <c r="B35" s="21" t="s">
        <v>25</v>
      </c>
      <c r="C35" s="280">
        <f>C34</f>
        <v>37.700000000000003</v>
      </c>
      <c r="D35" s="21" t="s">
        <v>26</v>
      </c>
      <c r="E35" s="5" t="str">
        <f t="shared" si="4"/>
        <v>16IDA</v>
      </c>
      <c r="F35" s="5" t="str">
        <f t="shared" si="17"/>
        <v>XF:16IDA</v>
      </c>
      <c r="G35" s="21" t="s">
        <v>705</v>
      </c>
      <c r="H35" s="21"/>
      <c r="I35" s="5" t="str">
        <f t="shared" si="1"/>
        <v>VA</v>
      </c>
      <c r="J35" s="5" t="str">
        <f>J34</f>
        <v>Mir:KB</v>
      </c>
      <c r="K35" s="21" t="s">
        <v>710</v>
      </c>
      <c r="L35" s="273">
        <v>1</v>
      </c>
      <c r="M35" s="5" t="str">
        <f t="shared" si="10"/>
        <v>CCG:1</v>
      </c>
      <c r="N35" s="1" t="str">
        <f t="shared" si="3"/>
        <v>XF:16IDA-VA{Mir:KB-CCG:1}</v>
      </c>
      <c r="P35" s="1" t="str">
        <f>N50</f>
        <v>XF:16IDA-CT{IPC:5}</v>
      </c>
      <c r="Q35" s="325" t="s">
        <v>812</v>
      </c>
      <c r="R35" s="1">
        <v>44</v>
      </c>
    </row>
    <row r="36" spans="1:18">
      <c r="A36" s="21" t="s">
        <v>711</v>
      </c>
      <c r="B36" s="21" t="s">
        <v>25</v>
      </c>
      <c r="C36" s="280">
        <f t="shared" ref="C36:C37" si="28">C35</f>
        <v>37.700000000000003</v>
      </c>
      <c r="D36" s="21" t="s">
        <v>26</v>
      </c>
      <c r="E36" s="5" t="str">
        <f t="shared" si="4"/>
        <v>16IDA</v>
      </c>
      <c r="F36" s="5" t="str">
        <f t="shared" si="17"/>
        <v>XF:16IDA</v>
      </c>
      <c r="G36" s="21" t="s">
        <v>705</v>
      </c>
      <c r="H36" s="21"/>
      <c r="I36" s="5" t="str">
        <f t="shared" si="1"/>
        <v>VA</v>
      </c>
      <c r="J36" s="5" t="str">
        <f t="shared" ref="J36:J40" si="29">J35</f>
        <v>Mir:KB</v>
      </c>
      <c r="K36" s="21" t="s">
        <v>712</v>
      </c>
      <c r="L36" s="273">
        <v>1</v>
      </c>
      <c r="M36" s="5" t="str">
        <f t="shared" si="10"/>
        <v>TCG:1</v>
      </c>
      <c r="N36" s="1" t="str">
        <f t="shared" si="3"/>
        <v>XF:16IDA-VA{Mir:KB-TCG:1}</v>
      </c>
      <c r="P36" s="1" t="str">
        <f>P35</f>
        <v>XF:16IDA-CT{IPC:5}</v>
      </c>
      <c r="Q36" s="325" t="s">
        <v>811</v>
      </c>
      <c r="R36" s="1">
        <v>102</v>
      </c>
    </row>
    <row r="37" spans="1:18">
      <c r="A37" s="21" t="s">
        <v>704</v>
      </c>
      <c r="B37" s="21" t="s">
        <v>25</v>
      </c>
      <c r="C37" s="280">
        <f t="shared" si="28"/>
        <v>37.700000000000003</v>
      </c>
      <c r="D37" s="21" t="s">
        <v>26</v>
      </c>
      <c r="E37" s="5" t="str">
        <f t="shared" ref="E37" si="30">CONCATENATE($B$1,B37)</f>
        <v>16IDA</v>
      </c>
      <c r="F37" s="5" t="str">
        <f t="shared" ref="F37" si="31">CONCATENATE(D37,":",E37)</f>
        <v>XF:16IDA</v>
      </c>
      <c r="G37" s="21" t="s">
        <v>705</v>
      </c>
      <c r="H37" s="21"/>
      <c r="I37" s="5" t="str">
        <f t="shared" si="1"/>
        <v>VA</v>
      </c>
      <c r="J37" s="5" t="str">
        <f t="shared" si="29"/>
        <v>Mir:KB</v>
      </c>
      <c r="K37" s="21" t="s">
        <v>706</v>
      </c>
      <c r="L37" s="273">
        <v>1</v>
      </c>
      <c r="M37" s="5" t="str">
        <f t="shared" ref="M37" si="32">CONCATENATE(K37,IF(ISBLANK(L37),"",":"),L37)</f>
        <v>GV:1</v>
      </c>
      <c r="N37" s="1" t="str">
        <f t="shared" si="3"/>
        <v>XF:16IDA-VA{Mir:KB-GV:1}</v>
      </c>
    </row>
    <row r="38" spans="1:18">
      <c r="A38" s="21" t="s">
        <v>707</v>
      </c>
      <c r="B38" s="21" t="s">
        <v>25</v>
      </c>
      <c r="C38" s="280">
        <v>39</v>
      </c>
      <c r="D38" s="21" t="s">
        <v>26</v>
      </c>
      <c r="E38" s="5" t="str">
        <f t="shared" si="4"/>
        <v>16IDA</v>
      </c>
      <c r="F38" s="5" t="str">
        <f t="shared" si="17"/>
        <v>XF:16IDA</v>
      </c>
      <c r="G38" s="21" t="s">
        <v>705</v>
      </c>
      <c r="H38" s="21"/>
      <c r="I38" s="5" t="str">
        <f t="shared" si="1"/>
        <v>VA</v>
      </c>
      <c r="J38" s="5" t="str">
        <f>'Component naming'!K22</f>
        <v>Mon:SCN4</v>
      </c>
      <c r="K38" s="21" t="s">
        <v>708</v>
      </c>
      <c r="L38" s="273">
        <v>1</v>
      </c>
      <c r="M38" s="5" t="str">
        <f t="shared" si="10"/>
        <v>IP:1</v>
      </c>
      <c r="N38" s="1" t="str">
        <f t="shared" si="3"/>
        <v>XF:16IDA-VA{Mon:SCN4-IP:1}</v>
      </c>
      <c r="P38" s="1" t="str">
        <f>N50</f>
        <v>XF:16IDA-CT{IPC:5}</v>
      </c>
      <c r="Q38" s="1">
        <v>1</v>
      </c>
      <c r="R38" s="1">
        <v>76</v>
      </c>
    </row>
    <row r="39" spans="1:18" s="5" customFormat="1">
      <c r="A39" s="21" t="s">
        <v>709</v>
      </c>
      <c r="B39" s="21" t="s">
        <v>25</v>
      </c>
      <c r="C39" s="280">
        <f>C38</f>
        <v>39</v>
      </c>
      <c r="D39" s="21" t="s">
        <v>26</v>
      </c>
      <c r="E39" s="5" t="str">
        <f t="shared" si="4"/>
        <v>16IDA</v>
      </c>
      <c r="F39" s="5" t="str">
        <f t="shared" si="17"/>
        <v>XF:16IDA</v>
      </c>
      <c r="G39" s="21" t="s">
        <v>705</v>
      </c>
      <c r="H39" s="21"/>
      <c r="I39" s="5" t="str">
        <f t="shared" si="1"/>
        <v>VA</v>
      </c>
      <c r="J39" s="5" t="str">
        <f>J38</f>
        <v>Mon:SCN4</v>
      </c>
      <c r="K39" s="21" t="s">
        <v>710</v>
      </c>
      <c r="L39" s="273">
        <v>1</v>
      </c>
      <c r="M39" s="5" t="str">
        <f t="shared" si="10"/>
        <v>CCG:1</v>
      </c>
      <c r="N39" s="1" t="str">
        <f t="shared" si="3"/>
        <v>XF:16IDA-VA{Mon:SCN4-CCG:1}</v>
      </c>
      <c r="P39" s="5" t="str">
        <f>P31</f>
        <v>XF:16IDA-CT{VGC:4}</v>
      </c>
      <c r="Q39" s="1">
        <v>2</v>
      </c>
      <c r="R39" s="1">
        <v>49</v>
      </c>
    </row>
    <row r="40" spans="1:18" s="5" customFormat="1">
      <c r="A40" s="21" t="s">
        <v>711</v>
      </c>
      <c r="B40" s="21" t="s">
        <v>25</v>
      </c>
      <c r="C40" s="280">
        <f>C39</f>
        <v>39</v>
      </c>
      <c r="D40" s="21" t="s">
        <v>26</v>
      </c>
      <c r="E40" s="5" t="str">
        <f t="shared" si="4"/>
        <v>16IDA</v>
      </c>
      <c r="F40" s="5" t="str">
        <f t="shared" si="17"/>
        <v>XF:16IDA</v>
      </c>
      <c r="G40" s="21" t="s">
        <v>705</v>
      </c>
      <c r="H40" s="21"/>
      <c r="I40" s="5" t="str">
        <f t="shared" si="1"/>
        <v>VA</v>
      </c>
      <c r="J40" s="5" t="str">
        <f t="shared" si="29"/>
        <v>Mon:SCN4</v>
      </c>
      <c r="K40" s="21" t="s">
        <v>712</v>
      </c>
      <c r="L40" s="273">
        <v>1</v>
      </c>
      <c r="M40" s="5" t="str">
        <f t="shared" si="10"/>
        <v>TCG:1</v>
      </c>
      <c r="N40" s="1" t="str">
        <f t="shared" si="3"/>
        <v>XF:16IDA-VA{Mon:SCN4-TCG:1}</v>
      </c>
      <c r="P40" s="5" t="str">
        <f>P39</f>
        <v>XF:16IDA-CT{VGC:4}</v>
      </c>
      <c r="Q40" s="1">
        <v>6</v>
      </c>
      <c r="R40" s="1">
        <v>106</v>
      </c>
    </row>
    <row r="41" spans="1:18">
      <c r="A41" s="21"/>
      <c r="B41" s="21"/>
      <c r="D41" s="21"/>
      <c r="E41" s="21"/>
      <c r="F41" s="21"/>
      <c r="G41" s="21"/>
      <c r="H41" s="21"/>
      <c r="I41" s="21"/>
      <c r="J41" s="21"/>
      <c r="K41" s="21"/>
      <c r="L41" s="273"/>
      <c r="M41" s="21"/>
      <c r="N41" s="21"/>
    </row>
    <row r="42" spans="1:18">
      <c r="A42" s="5" t="s">
        <v>713</v>
      </c>
      <c r="B42" s="272" t="s">
        <v>25</v>
      </c>
      <c r="C42" s="279" t="s">
        <v>619</v>
      </c>
      <c r="D42" s="5" t="str">
        <f t="shared" ref="D42:D50" si="33">$D$7</f>
        <v>XF</v>
      </c>
      <c r="E42" s="5" t="str">
        <f>CONCATENATE($B$1,B42)</f>
        <v>16IDA</v>
      </c>
      <c r="F42" s="5" t="str">
        <f>CONCATENATE(D42,":",E42)</f>
        <v>XF:16IDA</v>
      </c>
      <c r="G42" s="5" t="s">
        <v>714</v>
      </c>
      <c r="H42" s="5"/>
      <c r="I42" s="5" t="str">
        <f t="shared" ref="I42:I50" si="34">CONCATENATE(G42,IF(ISBLANK(H42),"",":"),H42)</f>
        <v>CT</v>
      </c>
      <c r="J42" s="5"/>
      <c r="K42" s="5" t="s">
        <v>715</v>
      </c>
      <c r="L42" s="219">
        <v>1</v>
      </c>
      <c r="M42" s="5" t="str">
        <f>CONCATENATE(K42,IF(ISBLANK(L42),"",":"),L42)</f>
        <v>VGC:1</v>
      </c>
      <c r="N42" s="1" t="str">
        <f t="shared" ref="N42:N50" si="35">CONCATENATE(F42,"-",I42,"{",M42,"}")</f>
        <v>XF:16IDA-CT{VGC:1}</v>
      </c>
    </row>
    <row r="43" spans="1:18">
      <c r="A43" s="5" t="s">
        <v>713</v>
      </c>
      <c r="B43" s="272" t="s">
        <v>25</v>
      </c>
      <c r="C43" s="279" t="s">
        <v>619</v>
      </c>
      <c r="D43" s="5" t="str">
        <f t="shared" si="33"/>
        <v>XF</v>
      </c>
      <c r="E43" s="5" t="str">
        <f>CONCATENATE($B$1,B43)</f>
        <v>16IDA</v>
      </c>
      <c r="F43" s="5" t="str">
        <f>CONCATENATE(D43,":",E43)</f>
        <v>XF:16IDA</v>
      </c>
      <c r="G43" s="5" t="s">
        <v>714</v>
      </c>
      <c r="H43" s="5"/>
      <c r="I43" s="5" t="str">
        <f t="shared" si="34"/>
        <v>CT</v>
      </c>
      <c r="J43" s="5"/>
      <c r="K43" s="5" t="s">
        <v>715</v>
      </c>
      <c r="L43" s="219">
        <v>2</v>
      </c>
      <c r="M43" s="5" t="str">
        <f>CONCATENATE(K43,IF(ISBLANK(L43),"",":"),L43)</f>
        <v>VGC:2</v>
      </c>
      <c r="N43" s="1" t="str">
        <f t="shared" si="35"/>
        <v>XF:16IDA-CT{VGC:2}</v>
      </c>
    </row>
    <row r="44" spans="1:18">
      <c r="A44" s="5" t="s">
        <v>713</v>
      </c>
      <c r="B44" s="272" t="s">
        <v>25</v>
      </c>
      <c r="C44" s="279" t="s">
        <v>619</v>
      </c>
      <c r="D44" s="5" t="str">
        <f t="shared" si="33"/>
        <v>XF</v>
      </c>
      <c r="E44" s="5" t="str">
        <f>CONCATENATE($B$1,B44)</f>
        <v>16IDA</v>
      </c>
      <c r="F44" s="5" t="str">
        <f>CONCATENATE(D44,":",E44)</f>
        <v>XF:16IDA</v>
      </c>
      <c r="G44" s="5" t="s">
        <v>714</v>
      </c>
      <c r="H44" s="5"/>
      <c r="I44" s="5" t="str">
        <f t="shared" si="34"/>
        <v>CT</v>
      </c>
      <c r="J44" s="5"/>
      <c r="K44" s="5" t="s">
        <v>715</v>
      </c>
      <c r="L44" s="219">
        <v>3</v>
      </c>
      <c r="M44" s="5" t="str">
        <f>CONCATENATE(K44,IF(ISBLANK(L44),"",":"),L44)</f>
        <v>VGC:3</v>
      </c>
      <c r="N44" s="1" t="str">
        <f t="shared" si="35"/>
        <v>XF:16IDA-CT{VGC:3}</v>
      </c>
    </row>
    <row r="45" spans="1:18">
      <c r="A45" s="5" t="s">
        <v>713</v>
      </c>
      <c r="B45" s="272" t="s">
        <v>25</v>
      </c>
      <c r="C45" s="279" t="s">
        <v>619</v>
      </c>
      <c r="D45" s="5" t="str">
        <f t="shared" si="33"/>
        <v>XF</v>
      </c>
      <c r="E45" s="5" t="str">
        <f>CONCATENATE($B$1,B45)</f>
        <v>16IDA</v>
      </c>
      <c r="F45" s="5" t="str">
        <f>CONCATENATE(D45,":",E45)</f>
        <v>XF:16IDA</v>
      </c>
      <c r="G45" s="5" t="s">
        <v>714</v>
      </c>
      <c r="H45" s="5"/>
      <c r="I45" s="5" t="str">
        <f t="shared" si="34"/>
        <v>CT</v>
      </c>
      <c r="J45" s="5"/>
      <c r="K45" s="5" t="s">
        <v>715</v>
      </c>
      <c r="L45" s="219">
        <v>4</v>
      </c>
      <c r="M45" s="5" t="str">
        <f>CONCATENATE(K45,IF(ISBLANK(L45),"",":"),L45)</f>
        <v>VGC:4</v>
      </c>
      <c r="N45" s="1" t="str">
        <f t="shared" si="35"/>
        <v>XF:16IDA-CT{VGC:4}</v>
      </c>
    </row>
    <row r="46" spans="1:18">
      <c r="A46" s="5" t="s">
        <v>716</v>
      </c>
      <c r="B46" s="272" t="s">
        <v>25</v>
      </c>
      <c r="C46" s="279" t="s">
        <v>619</v>
      </c>
      <c r="D46" s="5" t="str">
        <f>$D$7</f>
        <v>XF</v>
      </c>
      <c r="E46" s="5" t="str">
        <f t="shared" ref="E46:E50" si="36">CONCATENATE($B$1,B46)</f>
        <v>16IDA</v>
      </c>
      <c r="F46" s="5" t="str">
        <f t="shared" ref="F46:F50" si="37">CONCATENATE(D46,":",E46)</f>
        <v>XF:16IDA</v>
      </c>
      <c r="G46" s="5" t="s">
        <v>714</v>
      </c>
      <c r="H46" s="5"/>
      <c r="I46" s="5" t="str">
        <f t="shared" si="34"/>
        <v>CT</v>
      </c>
      <c r="J46" s="5"/>
      <c r="K46" s="5" t="s">
        <v>717</v>
      </c>
      <c r="L46" s="219">
        <v>1</v>
      </c>
      <c r="M46" s="5" t="str">
        <f t="shared" ref="M46:M50" si="38">CONCATENATE(K46,IF(ISBLANK(L46),"",":"),L46)</f>
        <v>IPC:1</v>
      </c>
      <c r="N46" s="1" t="str">
        <f t="shared" si="35"/>
        <v>XF:16IDA-CT{IPC:1}</v>
      </c>
    </row>
    <row r="47" spans="1:18">
      <c r="A47" s="5" t="s">
        <v>716</v>
      </c>
      <c r="B47" s="272" t="s">
        <v>25</v>
      </c>
      <c r="C47" s="279" t="s">
        <v>619</v>
      </c>
      <c r="D47" s="5" t="str">
        <f t="shared" si="33"/>
        <v>XF</v>
      </c>
      <c r="E47" s="5" t="str">
        <f t="shared" si="36"/>
        <v>16IDA</v>
      </c>
      <c r="F47" s="5" t="str">
        <f t="shared" si="37"/>
        <v>XF:16IDA</v>
      </c>
      <c r="G47" s="5" t="s">
        <v>714</v>
      </c>
      <c r="H47" s="5"/>
      <c r="I47" s="5" t="str">
        <f t="shared" si="34"/>
        <v>CT</v>
      </c>
      <c r="J47" s="5"/>
      <c r="K47" s="5" t="s">
        <v>717</v>
      </c>
      <c r="L47" s="219">
        <v>2</v>
      </c>
      <c r="M47" s="5" t="str">
        <f t="shared" si="38"/>
        <v>IPC:2</v>
      </c>
      <c r="N47" s="1" t="str">
        <f t="shared" si="35"/>
        <v>XF:16IDA-CT{IPC:2}</v>
      </c>
    </row>
    <row r="48" spans="1:18">
      <c r="A48" s="5" t="s">
        <v>716</v>
      </c>
      <c r="B48" s="272" t="s">
        <v>25</v>
      </c>
      <c r="C48" s="279" t="s">
        <v>619</v>
      </c>
      <c r="D48" s="5" t="str">
        <f t="shared" si="33"/>
        <v>XF</v>
      </c>
      <c r="E48" s="5" t="str">
        <f t="shared" si="36"/>
        <v>16IDA</v>
      </c>
      <c r="F48" s="5" t="str">
        <f t="shared" si="37"/>
        <v>XF:16IDA</v>
      </c>
      <c r="G48" s="5" t="s">
        <v>714</v>
      </c>
      <c r="H48" s="5"/>
      <c r="I48" s="5" t="str">
        <f t="shared" si="34"/>
        <v>CT</v>
      </c>
      <c r="J48" s="5"/>
      <c r="K48" s="5" t="s">
        <v>717</v>
      </c>
      <c r="L48" s="219">
        <v>3</v>
      </c>
      <c r="M48" s="5" t="str">
        <f t="shared" si="38"/>
        <v>IPC:3</v>
      </c>
      <c r="N48" s="1" t="str">
        <f t="shared" si="35"/>
        <v>XF:16IDA-CT{IPC:3}</v>
      </c>
    </row>
    <row r="49" spans="1:14">
      <c r="A49" s="5" t="s">
        <v>716</v>
      </c>
      <c r="B49" s="272" t="s">
        <v>25</v>
      </c>
      <c r="C49" s="279" t="s">
        <v>619</v>
      </c>
      <c r="D49" s="5" t="str">
        <f t="shared" si="33"/>
        <v>XF</v>
      </c>
      <c r="E49" s="5" t="str">
        <f t="shared" si="36"/>
        <v>16IDA</v>
      </c>
      <c r="F49" s="5" t="str">
        <f t="shared" si="37"/>
        <v>XF:16IDA</v>
      </c>
      <c r="G49" s="5" t="s">
        <v>714</v>
      </c>
      <c r="H49" s="5"/>
      <c r="I49" s="5" t="str">
        <f t="shared" si="34"/>
        <v>CT</v>
      </c>
      <c r="J49" s="5"/>
      <c r="K49" s="5" t="s">
        <v>717</v>
      </c>
      <c r="L49" s="219">
        <v>4</v>
      </c>
      <c r="M49" s="5" t="str">
        <f t="shared" si="38"/>
        <v>IPC:4</v>
      </c>
      <c r="N49" s="1" t="str">
        <f t="shared" si="35"/>
        <v>XF:16IDA-CT{IPC:4}</v>
      </c>
    </row>
    <row r="50" spans="1:14">
      <c r="A50" s="5" t="s">
        <v>716</v>
      </c>
      <c r="B50" s="272" t="s">
        <v>25</v>
      </c>
      <c r="C50" s="279" t="s">
        <v>619</v>
      </c>
      <c r="D50" s="5" t="str">
        <f t="shared" si="33"/>
        <v>XF</v>
      </c>
      <c r="E50" s="5" t="str">
        <f t="shared" si="36"/>
        <v>16IDA</v>
      </c>
      <c r="F50" s="5" t="str">
        <f t="shared" si="37"/>
        <v>XF:16IDA</v>
      </c>
      <c r="G50" s="5" t="s">
        <v>714</v>
      </c>
      <c r="H50" s="5"/>
      <c r="I50" s="5" t="str">
        <f t="shared" si="34"/>
        <v>CT</v>
      </c>
      <c r="J50" s="5"/>
      <c r="K50" s="5" t="s">
        <v>717</v>
      </c>
      <c r="L50" s="219">
        <v>5</v>
      </c>
      <c r="M50" s="5" t="str">
        <f t="shared" si="38"/>
        <v>IPC:5</v>
      </c>
      <c r="N50" s="1" t="str">
        <f t="shared" si="35"/>
        <v>XF:16IDA-CT{IPC:5}</v>
      </c>
    </row>
    <row r="51" spans="1:14">
      <c r="A51" s="5"/>
      <c r="B51" s="5"/>
      <c r="C51" s="279"/>
    </row>
    <row r="52" spans="1:14">
      <c r="A52" s="5"/>
      <c r="B52" s="5"/>
      <c r="C52" s="279"/>
    </row>
    <row r="54" spans="1:14" hidden="1">
      <c r="A54" s="3" t="str">
        <f>'[1]Vacuum comp. naming (sections)'!A49</f>
        <v>XFN Branch Optics (Hutch A)</v>
      </c>
      <c r="B54" s="3"/>
      <c r="C54" s="278"/>
      <c r="D54" s="3"/>
      <c r="E54" s="3"/>
      <c r="F54" s="3"/>
      <c r="G54" s="3"/>
      <c r="H54" s="3"/>
      <c r="I54" s="3"/>
      <c r="J54" s="3"/>
      <c r="K54" s="3"/>
      <c r="L54" s="271"/>
      <c r="M54" s="3"/>
      <c r="N54" s="3"/>
    </row>
    <row r="55" spans="1:14" hidden="1">
      <c r="A55" s="5"/>
      <c r="B55" s="5"/>
      <c r="C55" s="279"/>
      <c r="D55" s="5"/>
      <c r="E55" s="5"/>
      <c r="F55" s="5"/>
      <c r="G55" s="5"/>
      <c r="H55" s="5"/>
      <c r="I55" s="5"/>
      <c r="J55" s="5"/>
      <c r="K55" s="5"/>
      <c r="L55" s="219"/>
      <c r="M55" s="5"/>
    </row>
    <row r="56" spans="1:14" hidden="1">
      <c r="A56" s="5"/>
      <c r="B56" s="5"/>
      <c r="C56" s="279"/>
      <c r="D56" s="5"/>
      <c r="E56" s="5"/>
      <c r="F56" s="5"/>
      <c r="G56" s="5"/>
      <c r="H56" s="5"/>
      <c r="I56" s="5"/>
      <c r="J56" s="5"/>
      <c r="K56" s="5"/>
      <c r="L56" s="219"/>
      <c r="M56" s="5"/>
    </row>
    <row r="57" spans="1:14" hidden="1">
      <c r="A57" s="5"/>
      <c r="B57" s="5"/>
      <c r="C57" s="279"/>
      <c r="D57" s="5"/>
      <c r="E57" s="5"/>
      <c r="F57" s="5"/>
      <c r="G57" s="5"/>
      <c r="H57" s="5"/>
      <c r="I57" s="5"/>
      <c r="J57" s="5"/>
      <c r="K57" s="5"/>
      <c r="L57" s="219"/>
      <c r="M57" s="5"/>
    </row>
    <row r="58" spans="1:14" hidden="1">
      <c r="A58" s="5"/>
      <c r="B58" s="5"/>
      <c r="C58" s="279"/>
      <c r="D58" s="5"/>
      <c r="E58" s="5"/>
      <c r="F58" s="5"/>
      <c r="G58" s="5"/>
      <c r="H58" s="5"/>
      <c r="I58" s="5"/>
      <c r="J58" s="5"/>
      <c r="K58" s="5"/>
      <c r="L58" s="219"/>
      <c r="M58" s="5"/>
    </row>
    <row r="59" spans="1:14" hidden="1">
      <c r="A59" s="5"/>
      <c r="B59" s="5"/>
      <c r="C59" s="279"/>
      <c r="D59" s="5"/>
      <c r="E59" s="5"/>
      <c r="F59" s="5"/>
      <c r="G59" s="5"/>
      <c r="H59" s="5"/>
      <c r="I59" s="5"/>
      <c r="J59" s="5"/>
      <c r="K59" s="5"/>
      <c r="L59" s="219"/>
      <c r="M59" s="5"/>
    </row>
    <row r="60" spans="1:14" hidden="1">
      <c r="A60" s="5"/>
      <c r="B60" s="5"/>
      <c r="C60" s="279"/>
      <c r="D60" s="5"/>
      <c r="E60" s="5"/>
      <c r="F60" s="5"/>
      <c r="G60" s="5"/>
      <c r="H60" s="5"/>
      <c r="I60" s="5"/>
      <c r="J60" s="5"/>
      <c r="K60" s="5"/>
      <c r="L60" s="219"/>
      <c r="M60" s="5"/>
    </row>
    <row r="61" spans="1:14" hidden="1">
      <c r="A61" s="5"/>
      <c r="B61" s="5"/>
      <c r="C61" s="279"/>
      <c r="D61" s="5"/>
      <c r="E61" s="5"/>
      <c r="F61" s="5"/>
      <c r="G61" s="5"/>
      <c r="H61" s="5"/>
      <c r="I61" s="5"/>
      <c r="J61" s="5"/>
      <c r="K61" s="5"/>
      <c r="L61" s="219"/>
      <c r="M61" s="5"/>
    </row>
    <row r="62" spans="1:14" hidden="1">
      <c r="A62" s="5"/>
      <c r="B62" s="5"/>
      <c r="C62" s="279"/>
      <c r="D62" s="5"/>
      <c r="E62" s="5"/>
      <c r="F62" s="5"/>
      <c r="G62" s="5"/>
      <c r="H62" s="5"/>
      <c r="I62" s="5"/>
      <c r="J62" s="5"/>
      <c r="K62" s="5"/>
      <c r="L62" s="219"/>
      <c r="M62" s="5"/>
    </row>
    <row r="63" spans="1:14" hidden="1"/>
    <row r="64" spans="1:14" hidden="1">
      <c r="A64" s="5"/>
      <c r="B64" s="5"/>
      <c r="C64" s="279"/>
      <c r="D64" s="5"/>
      <c r="E64" s="5"/>
      <c r="F64" s="5"/>
      <c r="G64" s="5"/>
      <c r="H64" s="5"/>
      <c r="I64" s="5"/>
      <c r="J64" s="5"/>
      <c r="K64" s="5"/>
      <c r="L64" s="219"/>
      <c r="M64" s="5"/>
    </row>
    <row r="65" spans="1:18" hidden="1">
      <c r="A65" s="5"/>
      <c r="B65" s="5"/>
      <c r="C65" s="279"/>
      <c r="D65" s="5"/>
      <c r="E65" s="5"/>
      <c r="F65" s="5"/>
      <c r="G65" s="5"/>
      <c r="H65" s="5"/>
      <c r="I65" s="5"/>
      <c r="J65" s="5"/>
      <c r="K65" s="5"/>
      <c r="L65" s="219"/>
      <c r="M65" s="5"/>
    </row>
    <row r="66" spans="1:18" hidden="1"/>
    <row r="67" spans="1:18" hidden="1">
      <c r="A67" s="3" t="str">
        <f>'[1]Vacuum comp. naming (sections)'!A62</f>
        <v>XFN Branch Endstation (Hutch C)</v>
      </c>
      <c r="B67" s="3"/>
      <c r="C67" s="278"/>
      <c r="D67" s="3"/>
      <c r="E67" s="3"/>
      <c r="F67" s="3"/>
      <c r="G67" s="3"/>
      <c r="H67" s="3"/>
      <c r="I67" s="3"/>
      <c r="J67" s="3"/>
      <c r="K67" s="3"/>
      <c r="L67" s="271"/>
      <c r="M67" s="3"/>
      <c r="N67" s="3"/>
    </row>
    <row r="68" spans="1:18" hidden="1"/>
    <row r="69" spans="1:18" hidden="1"/>
    <row r="70" spans="1:18" hidden="1"/>
    <row r="71" spans="1:18" hidden="1"/>
    <row r="72" spans="1:18" hidden="1"/>
    <row r="73" spans="1:18" hidden="1"/>
    <row r="74" spans="1:18" hidden="1"/>
    <row r="75" spans="1:18">
      <c r="A75" s="3" t="s">
        <v>808</v>
      </c>
      <c r="B75" s="3"/>
      <c r="C75" s="278"/>
      <c r="D75" s="3"/>
      <c r="E75" s="3"/>
      <c r="F75" s="3"/>
      <c r="G75" s="3"/>
      <c r="H75" s="3"/>
      <c r="I75" s="3"/>
      <c r="J75" s="3"/>
      <c r="K75" s="3"/>
      <c r="L75" s="271"/>
      <c r="M75" s="3"/>
      <c r="N75" s="3"/>
      <c r="O75" s="274"/>
      <c r="P75" s="274"/>
      <c r="Q75" s="274"/>
      <c r="R75" s="274"/>
    </row>
    <row r="76" spans="1:18">
      <c r="A76" s="21" t="s">
        <v>707</v>
      </c>
      <c r="B76" s="21" t="s">
        <v>52</v>
      </c>
      <c r="C76" s="280">
        <v>50.1</v>
      </c>
      <c r="D76" s="21" t="s">
        <v>26</v>
      </c>
      <c r="E76" s="5" t="str">
        <f t="shared" ref="E76" si="39">CONCATENATE($B$1,B76)</f>
        <v>16IDB</v>
      </c>
      <c r="F76" s="5" t="str">
        <f t="shared" ref="F76" si="40">CONCATENATE(D76,":",E76)</f>
        <v>XF:16IDB</v>
      </c>
      <c r="G76" s="21" t="s">
        <v>705</v>
      </c>
      <c r="H76" s="21"/>
      <c r="I76" s="5" t="str">
        <f t="shared" ref="I76:I79" si="41">CONCATENATE(G76,IF(ISBLANK(H76),"",":"),H76)</f>
        <v>VA</v>
      </c>
      <c r="J76" s="5" t="str">
        <f>'Component naming'!K27</f>
        <v>Mon:SCN5</v>
      </c>
      <c r="K76" s="21" t="s">
        <v>708</v>
      </c>
      <c r="L76" s="273">
        <v>1</v>
      </c>
      <c r="M76" s="5" t="str">
        <f t="shared" ref="M76" si="42">CONCATENATE(K76,IF(ISBLANK(L76),"",":"),L76)</f>
        <v>IP:1</v>
      </c>
      <c r="N76" s="1" t="str">
        <f t="shared" ref="N76:N79" si="43">CONCATENATE(F76,"-",I76,"{",J76,"-",M76,"}")</f>
        <v>XF:16IDB-VA{Mon:SCN5-IP:1}</v>
      </c>
      <c r="P76" s="1" t="str">
        <f>N50</f>
        <v>XF:16IDA-CT{IPC:5}</v>
      </c>
      <c r="Q76" s="1">
        <v>2</v>
      </c>
      <c r="R76" s="1">
        <v>3</v>
      </c>
    </row>
    <row r="77" spans="1:18">
      <c r="A77" s="21" t="s">
        <v>709</v>
      </c>
      <c r="B77" s="21" t="s">
        <v>52</v>
      </c>
      <c r="C77" s="280">
        <f>C76</f>
        <v>50.1</v>
      </c>
      <c r="D77" s="21" t="s">
        <v>26</v>
      </c>
      <c r="E77" s="5" t="str">
        <f t="shared" ref="E77:E79" si="44">CONCATENATE($B$1,B77)</f>
        <v>16IDB</v>
      </c>
      <c r="F77" s="5" t="str">
        <f t="shared" ref="F77:F79" si="45">CONCATENATE(D77,":",E77)</f>
        <v>XF:16IDB</v>
      </c>
      <c r="G77" s="21" t="s">
        <v>705</v>
      </c>
      <c r="H77" s="21"/>
      <c r="I77" s="5" t="str">
        <f t="shared" si="41"/>
        <v>VA</v>
      </c>
      <c r="J77" s="5" t="str">
        <f>J76</f>
        <v>Mon:SCN5</v>
      </c>
      <c r="K77" s="21" t="s">
        <v>710</v>
      </c>
      <c r="L77" s="273">
        <v>1</v>
      </c>
      <c r="M77" s="5" t="str">
        <f t="shared" ref="M77:M79" si="46">CONCATENATE(K77,IF(ISBLANK(L77),"",":"),L77)</f>
        <v>CCG:1</v>
      </c>
      <c r="N77" s="1" t="str">
        <f t="shared" si="43"/>
        <v>XF:16IDB-VA{Mon:SCN5-CCG:1}</v>
      </c>
      <c r="O77" s="21"/>
      <c r="P77" s="21" t="str">
        <f>N92</f>
        <v>XF:16IDB-CT{VGC:1}</v>
      </c>
      <c r="Q77" s="21">
        <v>1</v>
      </c>
      <c r="R77" s="21">
        <v>2</v>
      </c>
    </row>
    <row r="78" spans="1:18" ht="16.25" customHeight="1">
      <c r="A78" s="21" t="s">
        <v>711</v>
      </c>
      <c r="B78" s="21" t="s">
        <v>52</v>
      </c>
      <c r="C78" s="280">
        <f>C77</f>
        <v>50.1</v>
      </c>
      <c r="D78" s="21" t="s">
        <v>26</v>
      </c>
      <c r="E78" s="5" t="str">
        <f t="shared" si="44"/>
        <v>16IDB</v>
      </c>
      <c r="F78" s="5" t="str">
        <f t="shared" si="45"/>
        <v>XF:16IDB</v>
      </c>
      <c r="G78" s="21" t="s">
        <v>705</v>
      </c>
      <c r="H78" s="21"/>
      <c r="I78" s="5" t="str">
        <f t="shared" si="41"/>
        <v>VA</v>
      </c>
      <c r="J78" s="5" t="str">
        <f t="shared" ref="J78:J79" si="47">J77</f>
        <v>Mon:SCN5</v>
      </c>
      <c r="K78" s="21" t="s">
        <v>712</v>
      </c>
      <c r="L78" s="273">
        <v>1</v>
      </c>
      <c r="M78" s="5" t="str">
        <f t="shared" si="46"/>
        <v>TCG:1</v>
      </c>
      <c r="N78" s="1" t="str">
        <f t="shared" si="43"/>
        <v>XF:16IDB-VA{Mon:SCN5-TCG:1}</v>
      </c>
      <c r="O78" s="21"/>
      <c r="P78" s="21" t="str">
        <f>P77</f>
        <v>XF:16IDB-CT{VGC:1}</v>
      </c>
      <c r="Q78" s="21">
        <v>5</v>
      </c>
      <c r="R78" s="21">
        <v>24</v>
      </c>
    </row>
    <row r="79" spans="1:18">
      <c r="A79" s="21" t="s">
        <v>704</v>
      </c>
      <c r="B79" s="21" t="s">
        <v>52</v>
      </c>
      <c r="C79" s="280">
        <v>50.1</v>
      </c>
      <c r="D79" s="21" t="s">
        <v>26</v>
      </c>
      <c r="E79" s="5" t="str">
        <f t="shared" si="44"/>
        <v>16IDB</v>
      </c>
      <c r="F79" s="5" t="str">
        <f t="shared" si="45"/>
        <v>XF:16IDB</v>
      </c>
      <c r="G79" s="21" t="s">
        <v>705</v>
      </c>
      <c r="H79" s="21"/>
      <c r="I79" s="5" t="str">
        <f t="shared" si="41"/>
        <v>VA</v>
      </c>
      <c r="J79" s="5" t="str">
        <f t="shared" si="47"/>
        <v>Mon:SCN5</v>
      </c>
      <c r="K79" s="21" t="s">
        <v>706</v>
      </c>
      <c r="L79" s="273">
        <v>1</v>
      </c>
      <c r="M79" s="5" t="str">
        <f t="shared" si="46"/>
        <v>GV:1</v>
      </c>
      <c r="N79" s="1" t="str">
        <f t="shared" si="43"/>
        <v>XF:16IDB-VA{Mon:SCN5-GV:1}</v>
      </c>
    </row>
    <row r="80" spans="1:18" ht="16.25" customHeight="1">
      <c r="A80" s="21" t="s">
        <v>711</v>
      </c>
      <c r="B80" s="21" t="s">
        <v>52</v>
      </c>
      <c r="C80" s="280">
        <v>51</v>
      </c>
      <c r="D80" s="21" t="s">
        <v>26</v>
      </c>
      <c r="E80" s="5" t="str">
        <f t="shared" ref="E80:E88" si="48">CONCATENATE($B$1,B80)</f>
        <v>16IDB</v>
      </c>
      <c r="F80" s="5" t="str">
        <f t="shared" ref="F80:F88" si="49">CONCATENATE(D80,":",E80)</f>
        <v>XF:16IDB</v>
      </c>
      <c r="G80" s="21" t="s">
        <v>705</v>
      </c>
      <c r="H80" s="21"/>
      <c r="I80" s="5" t="str">
        <f t="shared" ref="I80:I88" si="50">CONCATENATE(G80,IF(ISBLANK(H80),"",":"),H80)</f>
        <v>VA</v>
      </c>
      <c r="J80" s="5" t="str">
        <f>'Component naming'!K29</f>
        <v>Chm:SS</v>
      </c>
      <c r="K80" s="21" t="s">
        <v>712</v>
      </c>
      <c r="L80" s="273">
        <v>1</v>
      </c>
      <c r="M80" s="5" t="str">
        <f t="shared" ref="M80:M88" si="51">CONCATENATE(K80,IF(ISBLANK(L80),"",":"),L80)</f>
        <v>TCG:1</v>
      </c>
      <c r="N80" s="1" t="str">
        <f t="shared" ref="N80:N88" si="52">CONCATENATE(F80,"-",I80,"{",J80,"-",M80,"}")</f>
        <v>XF:16IDB-VA{Chm:SS-TCG:1}</v>
      </c>
      <c r="O80" s="21"/>
      <c r="P80" s="21" t="str">
        <f>P78</f>
        <v>XF:16IDB-CT{VGC:1}</v>
      </c>
      <c r="Q80" s="21">
        <v>6</v>
      </c>
      <c r="R80" s="21">
        <v>25</v>
      </c>
    </row>
    <row r="81" spans="1:18" ht="16.25" customHeight="1">
      <c r="A81" s="21" t="s">
        <v>711</v>
      </c>
      <c r="B81" s="21" t="s">
        <v>52</v>
      </c>
      <c r="C81" s="280">
        <v>51</v>
      </c>
      <c r="D81" s="21" t="s">
        <v>26</v>
      </c>
      <c r="E81" s="5" t="str">
        <f t="shared" ref="E81" si="53">CONCATENATE($B$1,B81)</f>
        <v>16IDB</v>
      </c>
      <c r="F81" s="5" t="str">
        <f t="shared" ref="F81" si="54">CONCATENATE(D81,":",E81)</f>
        <v>XF:16IDB</v>
      </c>
      <c r="G81" s="21" t="s">
        <v>705</v>
      </c>
      <c r="H81" s="21"/>
      <c r="I81" s="5" t="str">
        <f t="shared" ref="I81" si="55">CONCATENATE(G81,IF(ISBLANK(H81),"",":"),H81)</f>
        <v>VA</v>
      </c>
      <c r="J81" s="5" t="str">
        <f>'Component naming'!K29</f>
        <v>Chm:SS</v>
      </c>
      <c r="K81" s="21" t="s">
        <v>712</v>
      </c>
      <c r="L81" s="273">
        <v>2</v>
      </c>
      <c r="M81" s="5" t="str">
        <f t="shared" ref="M81" si="56">CONCATENATE(K81,IF(ISBLANK(L81),"",":"),L81)</f>
        <v>TCG:2</v>
      </c>
      <c r="N81" s="1" t="str">
        <f t="shared" ref="N81" si="57">CONCATENATE(F81,"-",I81,"{",J81,"-",M81,"}")</f>
        <v>XF:16IDB-VA{Chm:SS-TCG:2}</v>
      </c>
      <c r="O81" s="21"/>
      <c r="P81" s="21" t="str">
        <f>N93</f>
        <v>XF:16IDB-CT{VGC:2}</v>
      </c>
      <c r="Q81" s="21">
        <v>1</v>
      </c>
      <c r="R81" s="21">
        <v>38</v>
      </c>
    </row>
    <row r="82" spans="1:18">
      <c r="A82" s="21"/>
      <c r="B82" s="21"/>
      <c r="D82" s="21"/>
      <c r="E82" s="5"/>
      <c r="F82" s="5"/>
      <c r="G82" s="21"/>
      <c r="H82" s="21"/>
      <c r="I82" s="5"/>
      <c r="J82" s="5"/>
      <c r="K82" s="21"/>
      <c r="L82" s="273"/>
      <c r="M82" s="5"/>
    </row>
    <row r="83" spans="1:18">
      <c r="A83" s="21"/>
      <c r="B83" s="21"/>
      <c r="D83" s="21"/>
      <c r="E83" s="5"/>
      <c r="F83" s="5"/>
      <c r="G83" s="21"/>
      <c r="H83" s="21"/>
      <c r="I83" s="5"/>
      <c r="J83" s="5"/>
      <c r="K83" s="21"/>
      <c r="L83" s="273"/>
      <c r="M83" s="5"/>
    </row>
    <row r="84" spans="1:18">
      <c r="A84" s="3" t="s">
        <v>809</v>
      </c>
      <c r="B84" s="3"/>
      <c r="C84" s="278"/>
      <c r="D84" s="3"/>
      <c r="E84" s="3"/>
      <c r="F84" s="3"/>
      <c r="G84" s="3"/>
      <c r="H84" s="3"/>
      <c r="I84" s="3"/>
      <c r="J84" s="3"/>
      <c r="K84" s="3"/>
      <c r="L84" s="271"/>
      <c r="M84" s="3"/>
      <c r="N84" s="3"/>
      <c r="O84" s="274"/>
      <c r="P84" s="274"/>
      <c r="Q84" s="274"/>
      <c r="R84" s="274"/>
    </row>
    <row r="85" spans="1:18">
      <c r="A85" s="21" t="s">
        <v>704</v>
      </c>
      <c r="B85" s="21" t="s">
        <v>395</v>
      </c>
      <c r="C85" s="280">
        <v>51</v>
      </c>
      <c r="D85" s="21" t="s">
        <v>26</v>
      </c>
      <c r="E85" s="5" t="str">
        <f>CONCATENATE($B$1,B85)</f>
        <v>16IDC</v>
      </c>
      <c r="F85" s="5" t="str">
        <f>CONCATENATE(D85,":",E85)</f>
        <v>XF:16IDC</v>
      </c>
      <c r="G85" s="21" t="s">
        <v>705</v>
      </c>
      <c r="H85" s="21"/>
      <c r="I85" s="5" t="str">
        <f>CONCATENATE(G85,IF(ISBLANK(H85),"",":"),H85)</f>
        <v>VA</v>
      </c>
      <c r="J85" s="5" t="str">
        <f>'Component naming'!K37</f>
        <v>Chm:SF</v>
      </c>
      <c r="K85" s="21" t="s">
        <v>706</v>
      </c>
      <c r="L85" s="273">
        <v>1</v>
      </c>
      <c r="M85" s="5" t="str">
        <f>CONCATENATE(K85,IF(ISBLANK(L85),"",":"),L85)</f>
        <v>GV:1</v>
      </c>
      <c r="N85" s="1" t="str">
        <f>CONCATENATE(F85,"-",I85,"{",J85,"-",M85,"}")</f>
        <v>XF:16IDC-VA{Chm:SF-GV:1}</v>
      </c>
    </row>
    <row r="86" spans="1:18" ht="16.25" customHeight="1">
      <c r="A86" s="21" t="s">
        <v>711</v>
      </c>
      <c r="B86" s="21" t="s">
        <v>395</v>
      </c>
      <c r="C86" s="279">
        <v>58.875</v>
      </c>
      <c r="D86" s="21" t="s">
        <v>26</v>
      </c>
      <c r="E86" s="5" t="str">
        <f t="shared" si="48"/>
        <v>16IDC</v>
      </c>
      <c r="F86" s="5" t="str">
        <f t="shared" si="49"/>
        <v>XF:16IDC</v>
      </c>
      <c r="G86" s="21" t="s">
        <v>705</v>
      </c>
      <c r="H86" s="21"/>
      <c r="I86" s="5" t="str">
        <f t="shared" si="50"/>
        <v>VA</v>
      </c>
      <c r="J86" s="5" t="str">
        <f>'Component naming'!K37</f>
        <v>Chm:SF</v>
      </c>
      <c r="K86" s="21" t="s">
        <v>712</v>
      </c>
      <c r="L86" s="273">
        <v>1</v>
      </c>
      <c r="M86" s="5" t="str">
        <f t="shared" si="51"/>
        <v>TCG:1</v>
      </c>
      <c r="N86" s="1" t="str">
        <f t="shared" si="52"/>
        <v>XF:16IDC-VA{Chm:SF-TCG:1}</v>
      </c>
      <c r="O86" s="21"/>
      <c r="P86" s="21" t="str">
        <f>P81</f>
        <v>XF:16IDB-CT{VGC:2}</v>
      </c>
      <c r="Q86" s="21">
        <v>2</v>
      </c>
      <c r="R86" s="21">
        <v>68</v>
      </c>
    </row>
    <row r="87" spans="1:18">
      <c r="A87" s="21" t="s">
        <v>704</v>
      </c>
      <c r="B87" s="21" t="s">
        <v>395</v>
      </c>
      <c r="C87" s="280">
        <v>58.9</v>
      </c>
      <c r="D87" s="21" t="s">
        <v>26</v>
      </c>
      <c r="E87" s="5" t="str">
        <f t="shared" ref="E87" si="58">CONCATENATE($B$1,B87)</f>
        <v>16IDC</v>
      </c>
      <c r="F87" s="5" t="str">
        <f t="shared" ref="F87" si="59">CONCATENATE(D87,":",E87)</f>
        <v>XF:16IDC</v>
      </c>
      <c r="G87" s="21" t="s">
        <v>705</v>
      </c>
      <c r="H87" s="21"/>
      <c r="I87" s="5" t="str">
        <f t="shared" ref="I87" si="60">CONCATENATE(G87,IF(ISBLANK(H87),"",":"),H87)</f>
        <v>VA</v>
      </c>
      <c r="J87" s="5" t="str">
        <f>J86</f>
        <v>Chm:SF</v>
      </c>
      <c r="K87" s="21" t="s">
        <v>706</v>
      </c>
      <c r="L87" s="273">
        <v>2</v>
      </c>
      <c r="M87" s="5" t="str">
        <f t="shared" ref="M87" si="61">CONCATENATE(K87,IF(ISBLANK(L87),"",":"),L87)</f>
        <v>GV:2</v>
      </c>
      <c r="N87" s="1" t="str">
        <f t="shared" ref="N87" si="62">CONCATENATE(F87,"-",I87,"{",J87,"-",M87,"}")</f>
        <v>XF:16IDC-VA{Chm:SF-GV:2}</v>
      </c>
    </row>
    <row r="88" spans="1:18" ht="16.25" customHeight="1">
      <c r="A88" s="21" t="s">
        <v>711</v>
      </c>
      <c r="B88" s="21" t="s">
        <v>395</v>
      </c>
      <c r="C88" s="279">
        <v>59.5</v>
      </c>
      <c r="D88" s="21" t="s">
        <v>26</v>
      </c>
      <c r="E88" s="5" t="str">
        <f t="shared" si="48"/>
        <v>16IDC</v>
      </c>
      <c r="F88" s="5" t="str">
        <f t="shared" si="49"/>
        <v>XF:16IDC</v>
      </c>
      <c r="G88" s="21" t="s">
        <v>705</v>
      </c>
      <c r="H88" s="21"/>
      <c r="I88" s="5" t="str">
        <f t="shared" si="50"/>
        <v>VA</v>
      </c>
      <c r="J88" s="5" t="str">
        <f>'Component naming'!K45</f>
        <v>:ES</v>
      </c>
      <c r="K88" s="21" t="s">
        <v>712</v>
      </c>
      <c r="L88" s="273">
        <v>1</v>
      </c>
      <c r="M88" s="5" t="str">
        <f t="shared" si="51"/>
        <v>TCG:1</v>
      </c>
      <c r="N88" s="1" t="str">
        <f t="shared" si="52"/>
        <v>XF:16IDC-VA{:ES-TCG:1}</v>
      </c>
      <c r="O88" s="21"/>
      <c r="P88" s="21" t="str">
        <f>P86</f>
        <v>XF:16IDB-CT{VGC:2}</v>
      </c>
      <c r="Q88" s="21">
        <v>3</v>
      </c>
      <c r="R88" s="21">
        <v>69</v>
      </c>
    </row>
    <row r="89" spans="1:18">
      <c r="A89" s="21" t="s">
        <v>704</v>
      </c>
      <c r="B89" s="21" t="s">
        <v>395</v>
      </c>
      <c r="C89" s="280">
        <f>C88</f>
        <v>59.5</v>
      </c>
      <c r="D89" s="21" t="s">
        <v>26</v>
      </c>
      <c r="E89" s="5" t="str">
        <f t="shared" ref="E89" si="63">CONCATENATE($B$1,B89)</f>
        <v>16IDC</v>
      </c>
      <c r="F89" s="5" t="str">
        <f t="shared" ref="F89" si="64">CONCATENATE(D89,":",E89)</f>
        <v>XF:16IDC</v>
      </c>
      <c r="G89" s="21" t="s">
        <v>705</v>
      </c>
      <c r="H89" s="21"/>
      <c r="I89" s="5" t="str">
        <f t="shared" ref="I89" si="65">CONCATENATE(G89,IF(ISBLANK(H89),"",":"),H89)</f>
        <v>VA</v>
      </c>
      <c r="J89" s="5" t="str">
        <f>J88</f>
        <v>:ES</v>
      </c>
      <c r="K89" s="21" t="s">
        <v>706</v>
      </c>
      <c r="L89" s="273">
        <v>1</v>
      </c>
      <c r="M89" s="5" t="str">
        <f t="shared" ref="M89" si="66">CONCATENATE(K89,IF(ISBLANK(L89),"",":"),L89)</f>
        <v>GV:1</v>
      </c>
      <c r="N89" s="1" t="str">
        <f t="shared" ref="N89" si="67">CONCATENATE(F89,"-",I89,"{",J89,"-",M89,"}")</f>
        <v>XF:16IDC-VA{:ES-GV:1}</v>
      </c>
    </row>
    <row r="90" spans="1:18" ht="16.25" customHeight="1">
      <c r="A90" s="21" t="s">
        <v>711</v>
      </c>
      <c r="B90" s="21" t="s">
        <v>395</v>
      </c>
      <c r="C90" s="279">
        <v>60</v>
      </c>
      <c r="D90" s="21" t="s">
        <v>26</v>
      </c>
      <c r="E90" s="5" t="str">
        <f t="shared" ref="E90" si="68">CONCATENATE($B$1,B90)</f>
        <v>16IDC</v>
      </c>
      <c r="F90" s="5" t="str">
        <f t="shared" ref="F90" si="69">CONCATENATE(D90,":",E90)</f>
        <v>XF:16IDC</v>
      </c>
      <c r="G90" s="21" t="s">
        <v>705</v>
      </c>
      <c r="H90" s="21"/>
      <c r="I90" s="5" t="str">
        <f t="shared" ref="I90" si="70">CONCATENATE(G90,IF(ISBLANK(H90),"",":"),H90)</f>
        <v>VA</v>
      </c>
      <c r="J90" s="5" t="str">
        <f>'Component naming'!K58</f>
        <v>Chm:WAXS</v>
      </c>
      <c r="K90" s="21" t="s">
        <v>712</v>
      </c>
      <c r="L90" s="273">
        <v>1</v>
      </c>
      <c r="M90" s="5" t="str">
        <f t="shared" ref="M90" si="71">CONCATENATE(K90,IF(ISBLANK(L90),"",":"),L90)</f>
        <v>TCG:1</v>
      </c>
      <c r="N90" s="1" t="str">
        <f t="shared" ref="N90" si="72">CONCATENATE(F90,"-",I90,"{",J90,"-",M90,"}")</f>
        <v>XF:16IDC-VA{Chm:WAXS-TCG:1}</v>
      </c>
      <c r="O90" s="21"/>
      <c r="P90" s="21" t="str">
        <f>P88</f>
        <v>XF:16IDB-CT{VGC:2}</v>
      </c>
      <c r="Q90" s="21">
        <v>5</v>
      </c>
      <c r="R90" s="21">
        <v>70</v>
      </c>
    </row>
    <row r="92" spans="1:18">
      <c r="A92" s="5" t="s">
        <v>713</v>
      </c>
      <c r="B92" s="272" t="s">
        <v>52</v>
      </c>
      <c r="C92" s="279" t="s">
        <v>621</v>
      </c>
      <c r="D92" s="5" t="str">
        <f t="shared" ref="D92:D93" si="73">$D$7</f>
        <v>XF</v>
      </c>
      <c r="E92" s="5" t="str">
        <f>CONCATENATE($B$1,B92)</f>
        <v>16IDB</v>
      </c>
      <c r="F92" s="5" t="str">
        <f>CONCATENATE(D92,":",E92)</f>
        <v>XF:16IDB</v>
      </c>
      <c r="G92" s="5" t="s">
        <v>714</v>
      </c>
      <c r="H92" s="5"/>
      <c r="I92" s="5" t="str">
        <f>CONCATENATE(G92,IF(ISBLANK(H92),"",":"),H92)</f>
        <v>CT</v>
      </c>
      <c r="J92" s="5"/>
      <c r="K92" s="5" t="s">
        <v>715</v>
      </c>
      <c r="L92" s="219">
        <v>1</v>
      </c>
      <c r="M92" s="5" t="str">
        <f>CONCATENATE(K92,IF(ISBLANK(L92),"",":"),L92)</f>
        <v>VGC:1</v>
      </c>
      <c r="N92" s="1" t="str">
        <f>CONCATENATE(F92,"-",I92,"{",M92,"}")</f>
        <v>XF:16IDB-CT{VGC:1}</v>
      </c>
    </row>
    <row r="93" spans="1:18">
      <c r="A93" s="5" t="s">
        <v>713</v>
      </c>
      <c r="B93" s="272" t="s">
        <v>52</v>
      </c>
      <c r="C93" s="279" t="s">
        <v>621</v>
      </c>
      <c r="D93" s="5" t="str">
        <f t="shared" si="73"/>
        <v>XF</v>
      </c>
      <c r="E93" s="5" t="str">
        <f>CONCATENATE($B$1,B93)</f>
        <v>16IDB</v>
      </c>
      <c r="F93" s="5" t="str">
        <f>CONCATENATE(D93,":",E93)</f>
        <v>XF:16IDB</v>
      </c>
      <c r="G93" s="5" t="s">
        <v>714</v>
      </c>
      <c r="H93" s="5"/>
      <c r="I93" s="5" t="str">
        <f>CONCATENATE(G93,IF(ISBLANK(H93),"",":"),H93)</f>
        <v>CT</v>
      </c>
      <c r="J93" s="5"/>
      <c r="K93" s="5" t="s">
        <v>715</v>
      </c>
      <c r="L93" s="219">
        <v>2</v>
      </c>
      <c r="M93" s="5" t="str">
        <f>CONCATENATE(K93,IF(ISBLANK(L93),"",":"),L93)</f>
        <v>VGC:2</v>
      </c>
      <c r="N93" s="1" t="str">
        <f>CONCATENATE(F93,"-",I93,"{",M93,"}")</f>
        <v>XF:16IDB-CT{VGC:2}</v>
      </c>
    </row>
  </sheetData>
  <pageMargins left="0.75" right="0.75" top="1" bottom="1" header="0.5" footer="0.5"/>
  <pageSetup orientation="portrait" horizontalDpi="4294967292" verticalDpi="4294967292"/>
  <ignoredErrors>
    <ignoredError sqref="J11 J15 J19 J22 J30 J34 J38 J8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" zoomScaleSheetLayoutView="100" workbookViewId="0">
      <selection activeCell="F38" sqref="F38"/>
    </sheetView>
  </sheetViews>
  <sheetFormatPr baseColWidth="10" defaultColWidth="8.83203125" defaultRowHeight="14" x14ac:dyDescent="0"/>
  <cols>
    <col min="1" max="1" width="1.83203125" customWidth="1"/>
    <col min="2" max="2" width="16.6640625" customWidth="1"/>
    <col min="3" max="3" width="1.83203125" customWidth="1"/>
    <col min="4" max="4" width="17" customWidth="1"/>
    <col min="5" max="5" width="1.83203125" customWidth="1"/>
    <col min="6" max="6" width="16.83203125" customWidth="1"/>
    <col min="7" max="7" width="1.83203125" customWidth="1"/>
    <col min="8" max="8" width="12" hidden="1" customWidth="1"/>
    <col min="9" max="9" width="2.6640625" hidden="1" customWidth="1"/>
    <col min="10" max="10" width="17" customWidth="1"/>
    <col min="11" max="11" width="1.83203125" customWidth="1"/>
    <col min="12" max="12" width="17" customWidth="1"/>
    <col min="13" max="13" width="2" customWidth="1"/>
    <col min="14" max="14" width="19.33203125" customWidth="1"/>
    <col min="15" max="15" width="2" customWidth="1"/>
    <col min="16" max="16" width="12.33203125" hidden="1" customWidth="1"/>
  </cols>
  <sheetData>
    <row r="1" spans="1:16" ht="27.75" hidden="1" customHeight="1">
      <c r="A1" t="s">
        <v>727</v>
      </c>
      <c r="B1" t="s">
        <v>728</v>
      </c>
      <c r="C1" t="s">
        <v>729</v>
      </c>
      <c r="D1" t="s">
        <v>730</v>
      </c>
      <c r="E1" t="s">
        <v>731</v>
      </c>
      <c r="F1" t="s">
        <v>732</v>
      </c>
      <c r="G1" t="s">
        <v>733</v>
      </c>
      <c r="H1" t="s">
        <v>734</v>
      </c>
      <c r="I1" t="s">
        <v>735</v>
      </c>
      <c r="J1" t="s">
        <v>736</v>
      </c>
      <c r="K1" t="s">
        <v>737</v>
      </c>
      <c r="L1" t="s">
        <v>738</v>
      </c>
      <c r="M1" t="s">
        <v>739</v>
      </c>
      <c r="N1" t="s">
        <v>740</v>
      </c>
      <c r="O1" t="s">
        <v>741</v>
      </c>
      <c r="P1" t="s">
        <v>742</v>
      </c>
    </row>
    <row r="2" spans="1:16" ht="24.75" customHeight="1">
      <c r="A2" s="283"/>
      <c r="B2" s="284" t="s">
        <v>743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19.5" customHeight="1">
      <c r="A3" s="283"/>
      <c r="B3" s="284" t="s">
        <v>607</v>
      </c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</row>
    <row r="4" spans="1:16" ht="24" customHeight="1">
      <c r="A4" s="285"/>
      <c r="B4" s="286" t="s">
        <v>744</v>
      </c>
      <c r="C4" s="287"/>
      <c r="D4" s="286" t="s">
        <v>745</v>
      </c>
      <c r="E4" s="287"/>
      <c r="F4" s="286" t="s">
        <v>746</v>
      </c>
      <c r="G4" s="287"/>
      <c r="H4" s="288"/>
      <c r="I4" s="287"/>
      <c r="J4" s="286" t="s">
        <v>747</v>
      </c>
      <c r="K4" s="287"/>
      <c r="L4" s="286" t="s">
        <v>748</v>
      </c>
      <c r="M4" s="287"/>
      <c r="N4" s="286" t="s">
        <v>749</v>
      </c>
      <c r="O4" s="287"/>
      <c r="P4" s="283"/>
    </row>
    <row r="5" spans="1:16" ht="23.25" customHeight="1">
      <c r="A5" s="285"/>
      <c r="B5" s="289">
        <v>27.4</v>
      </c>
      <c r="C5" s="287"/>
      <c r="D5" s="290">
        <v>29.1</v>
      </c>
      <c r="E5" s="287"/>
      <c r="F5" s="291">
        <v>30.7</v>
      </c>
      <c r="G5" s="287"/>
      <c r="H5" s="288"/>
      <c r="I5" s="287"/>
      <c r="J5" s="292">
        <v>32.700000000000003</v>
      </c>
      <c r="K5" s="287"/>
      <c r="L5" s="293">
        <v>36.299999999999997</v>
      </c>
      <c r="M5" s="287"/>
      <c r="N5" s="294">
        <v>37.700000000000003</v>
      </c>
      <c r="O5" s="287"/>
      <c r="P5" s="283"/>
    </row>
    <row r="6" spans="1:16" ht="22.5" customHeight="1">
      <c r="A6" s="285"/>
      <c r="B6" s="295" t="s">
        <v>750</v>
      </c>
      <c r="C6" s="287"/>
      <c r="D6" s="295" t="s">
        <v>751</v>
      </c>
      <c r="E6" s="287"/>
      <c r="F6" s="295" t="s">
        <v>752</v>
      </c>
      <c r="G6" s="287"/>
      <c r="H6" s="296"/>
      <c r="I6" s="287"/>
      <c r="J6" s="295" t="s">
        <v>753</v>
      </c>
      <c r="K6" s="287"/>
      <c r="L6" s="295" t="s">
        <v>754</v>
      </c>
      <c r="M6" s="287"/>
      <c r="N6" s="297" t="s">
        <v>755</v>
      </c>
      <c r="O6" s="287"/>
      <c r="P6" s="283"/>
    </row>
    <row r="7" spans="1:16" ht="23">
      <c r="A7" s="285"/>
      <c r="B7" s="298" t="s">
        <v>756</v>
      </c>
      <c r="C7" s="288"/>
      <c r="D7" s="299" t="s">
        <v>757</v>
      </c>
      <c r="E7" s="288"/>
      <c r="F7" s="300" t="s">
        <v>758</v>
      </c>
      <c r="G7" s="288"/>
      <c r="H7" s="288"/>
      <c r="I7" s="288"/>
      <c r="J7" s="301" t="s">
        <v>759</v>
      </c>
      <c r="K7" s="288"/>
      <c r="L7" s="302" t="s">
        <v>760</v>
      </c>
      <c r="M7" s="288"/>
      <c r="N7" s="303" t="s">
        <v>761</v>
      </c>
      <c r="O7" s="287"/>
      <c r="P7" s="304"/>
    </row>
    <row r="8" spans="1:16" ht="23">
      <c r="A8" s="285"/>
      <c r="B8" s="298" t="s">
        <v>762</v>
      </c>
      <c r="C8" s="288"/>
      <c r="D8" s="299" t="s">
        <v>763</v>
      </c>
      <c r="E8" s="288"/>
      <c r="F8" s="300" t="s">
        <v>764</v>
      </c>
      <c r="G8" s="288"/>
      <c r="H8" s="288"/>
      <c r="I8" s="288"/>
      <c r="J8" s="301" t="s">
        <v>765</v>
      </c>
      <c r="K8" s="288"/>
      <c r="L8" s="302" t="s">
        <v>766</v>
      </c>
      <c r="M8" s="288"/>
      <c r="N8" s="303" t="s">
        <v>767</v>
      </c>
      <c r="O8" s="287"/>
      <c r="P8" s="305"/>
    </row>
    <row r="9" spans="1:16" ht="23">
      <c r="A9" s="285"/>
      <c r="B9" s="298" t="s">
        <v>768</v>
      </c>
      <c r="C9" s="288"/>
      <c r="D9" s="299" t="s">
        <v>769</v>
      </c>
      <c r="E9" s="288"/>
      <c r="F9" s="300" t="s">
        <v>770</v>
      </c>
      <c r="G9" s="288"/>
      <c r="H9" s="288"/>
      <c r="I9" s="288"/>
      <c r="J9" s="301" t="s">
        <v>771</v>
      </c>
      <c r="K9" s="288"/>
      <c r="L9" s="302" t="s">
        <v>772</v>
      </c>
      <c r="M9" s="288"/>
      <c r="N9" s="303" t="s">
        <v>773</v>
      </c>
      <c r="O9" s="288"/>
      <c r="P9" s="306"/>
    </row>
    <row r="10" spans="1:16" ht="23">
      <c r="A10" s="285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306"/>
    </row>
    <row r="11" spans="1:16" ht="23">
      <c r="A11" s="285"/>
      <c r="B11" s="307">
        <v>28.2</v>
      </c>
      <c r="C11" s="288"/>
      <c r="D11" s="308"/>
      <c r="E11" s="288"/>
      <c r="F11" s="309">
        <v>31.5</v>
      </c>
      <c r="G11" s="288"/>
      <c r="H11" s="288"/>
      <c r="I11" s="288"/>
      <c r="J11" s="288"/>
      <c r="K11" s="288"/>
      <c r="L11" s="288"/>
      <c r="M11" s="288"/>
      <c r="N11" s="310">
        <v>39</v>
      </c>
      <c r="O11" s="288"/>
      <c r="P11" s="306"/>
    </row>
    <row r="12" spans="1:16" ht="25">
      <c r="A12" s="285"/>
      <c r="B12" s="295" t="s">
        <v>774</v>
      </c>
      <c r="C12" s="288"/>
      <c r="D12" s="296"/>
      <c r="E12" s="288"/>
      <c r="F12" s="311" t="s">
        <v>775</v>
      </c>
      <c r="G12" s="288"/>
      <c r="H12" s="296"/>
      <c r="I12" s="288"/>
      <c r="J12" s="288"/>
      <c r="K12" s="288"/>
      <c r="L12" s="288"/>
      <c r="M12" s="288"/>
      <c r="N12" s="295" t="s">
        <v>776</v>
      </c>
      <c r="O12" s="288"/>
      <c r="P12" s="306"/>
    </row>
    <row r="13" spans="1:16" ht="23">
      <c r="A13" s="285"/>
      <c r="B13" s="312" t="s">
        <v>777</v>
      </c>
      <c r="C13" s="288"/>
      <c r="D13" s="288"/>
      <c r="E13" s="288"/>
      <c r="F13" s="313" t="s">
        <v>778</v>
      </c>
      <c r="G13" s="288"/>
      <c r="H13" s="288"/>
      <c r="I13" s="288"/>
      <c r="J13" s="288"/>
      <c r="K13" s="288"/>
      <c r="L13" s="288"/>
      <c r="M13" s="288"/>
      <c r="N13" s="314" t="s">
        <v>779</v>
      </c>
      <c r="O13" s="288"/>
      <c r="P13" s="306"/>
    </row>
    <row r="14" spans="1:16" ht="23">
      <c r="A14" s="285"/>
      <c r="B14" s="312" t="s">
        <v>780</v>
      </c>
      <c r="C14" s="288"/>
      <c r="D14" s="288"/>
      <c r="E14" s="288"/>
      <c r="F14" s="313" t="s">
        <v>781</v>
      </c>
      <c r="G14" s="288"/>
      <c r="H14" s="288"/>
      <c r="I14" s="288"/>
      <c r="J14" s="288"/>
      <c r="K14" s="288"/>
      <c r="L14" s="288"/>
      <c r="M14" s="288"/>
      <c r="N14" s="314" t="s">
        <v>782</v>
      </c>
      <c r="O14" s="288"/>
      <c r="P14" s="306"/>
    </row>
    <row r="15" spans="1:16" ht="23">
      <c r="A15" s="285"/>
      <c r="B15" s="312" t="s">
        <v>783</v>
      </c>
      <c r="C15" s="288"/>
      <c r="D15" s="288"/>
      <c r="E15" s="288"/>
      <c r="F15" s="313" t="s">
        <v>784</v>
      </c>
      <c r="G15" s="288"/>
      <c r="H15" s="288"/>
      <c r="I15" s="288"/>
      <c r="J15" s="288"/>
      <c r="K15" s="288"/>
      <c r="L15" s="288"/>
      <c r="M15" s="288"/>
      <c r="N15" s="314" t="s">
        <v>785</v>
      </c>
      <c r="O15" s="288"/>
      <c r="P15" s="306"/>
    </row>
    <row r="16" spans="1:16" ht="23">
      <c r="A16" s="285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306"/>
    </row>
    <row r="17" spans="1:16" ht="25">
      <c r="A17" s="285"/>
      <c r="B17" s="286" t="s">
        <v>786</v>
      </c>
      <c r="C17" s="288"/>
      <c r="D17" s="286" t="s">
        <v>787</v>
      </c>
      <c r="E17" s="288"/>
      <c r="F17" s="286" t="s">
        <v>787</v>
      </c>
      <c r="G17" s="288"/>
      <c r="H17" s="288"/>
      <c r="I17" s="288"/>
      <c r="J17" s="286" t="s">
        <v>788</v>
      </c>
      <c r="K17" s="288"/>
      <c r="L17" s="286" t="s">
        <v>789</v>
      </c>
      <c r="M17" s="288"/>
      <c r="N17" s="286" t="s">
        <v>789</v>
      </c>
      <c r="O17" s="288"/>
      <c r="P17" s="306"/>
    </row>
    <row r="18" spans="1:16" ht="23">
      <c r="A18" s="285"/>
      <c r="B18" s="298" t="s">
        <v>790</v>
      </c>
      <c r="C18" s="288"/>
      <c r="D18" s="299" t="s">
        <v>791</v>
      </c>
      <c r="E18" s="288"/>
      <c r="F18" s="300" t="s">
        <v>792</v>
      </c>
      <c r="G18" s="288"/>
      <c r="H18" s="288"/>
      <c r="I18" s="288"/>
      <c r="J18" s="301" t="s">
        <v>793</v>
      </c>
      <c r="K18" s="288"/>
      <c r="L18" s="302" t="s">
        <v>794</v>
      </c>
      <c r="M18" s="288"/>
      <c r="N18" s="303" t="s">
        <v>795</v>
      </c>
      <c r="O18" s="288"/>
      <c r="P18" s="305"/>
    </row>
    <row r="19" spans="1:16" ht="23">
      <c r="A19" s="285"/>
      <c r="B19" s="312" t="s">
        <v>796</v>
      </c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306"/>
    </row>
    <row r="20" spans="1:16" ht="25">
      <c r="A20" s="285"/>
      <c r="B20" s="288"/>
      <c r="C20" s="288"/>
      <c r="D20" s="288"/>
      <c r="E20" s="288"/>
      <c r="F20" s="286" t="s">
        <v>788</v>
      </c>
      <c r="G20" s="288"/>
      <c r="H20" s="288"/>
      <c r="I20" s="288"/>
      <c r="J20" s="288"/>
      <c r="K20" s="288"/>
      <c r="L20" s="288"/>
      <c r="M20" s="288"/>
      <c r="N20" s="286" t="s">
        <v>797</v>
      </c>
      <c r="O20" s="288"/>
      <c r="P20" s="306"/>
    </row>
    <row r="21" spans="1:16" ht="23">
      <c r="A21" s="285"/>
      <c r="B21" s="288"/>
      <c r="C21" s="288"/>
      <c r="D21" s="288"/>
      <c r="E21" s="288"/>
      <c r="F21" s="313" t="s">
        <v>798</v>
      </c>
      <c r="G21" s="288"/>
      <c r="H21" s="288"/>
      <c r="I21" s="288"/>
      <c r="J21" s="288"/>
      <c r="K21" s="288"/>
      <c r="L21" s="288"/>
      <c r="M21" s="288"/>
      <c r="N21" s="314" t="s">
        <v>799</v>
      </c>
      <c r="O21" s="288"/>
      <c r="P21" s="306"/>
    </row>
    <row r="22" spans="1:16" ht="23">
      <c r="A22" s="285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306"/>
    </row>
    <row r="23" spans="1:16" ht="20.25" customHeight="1">
      <c r="A23" s="315"/>
      <c r="B23" s="316" t="s">
        <v>800</v>
      </c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8"/>
      <c r="P23" s="319"/>
    </row>
    <row r="24" spans="1:16" ht="20.25" customHeight="1"/>
  </sheetData>
  <pageMargins left="0.7" right="0.7" top="0.75" bottom="0.75" header="0.3" footer="0.3"/>
  <pageSetup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2"/>
  <sheetViews>
    <sheetView tabSelected="1" zoomScale="85" zoomScaleNormal="85" zoomScalePageLayoutView="85" workbookViewId="0">
      <pane xSplit="5" ySplit="2" topLeftCell="F3" activePane="bottomRight" state="frozen"/>
      <selection pane="topRight" activeCell="D1" sqref="D1"/>
      <selection pane="bottomLeft" activeCell="A4" sqref="A4"/>
      <selection pane="bottomRight" activeCell="H26" sqref="H26"/>
    </sheetView>
  </sheetViews>
  <sheetFormatPr baseColWidth="10" defaultColWidth="12.5" defaultRowHeight="15" x14ac:dyDescent="0"/>
  <cols>
    <col min="1" max="1" width="17.5" style="1" customWidth="1"/>
    <col min="2" max="2" width="42" style="35" customWidth="1"/>
    <col min="3" max="3" width="14.6640625" style="1" bestFit="1" customWidth="1"/>
    <col min="4" max="4" width="32.5" style="1" customWidth="1"/>
    <col min="5" max="5" width="31.1640625" style="1" customWidth="1"/>
    <col min="6" max="6" width="18.6640625" style="1" customWidth="1"/>
    <col min="7" max="7" width="21.1640625" style="1" customWidth="1"/>
    <col min="8" max="8" width="40.33203125" style="1" customWidth="1"/>
    <col min="9" max="9" width="8.5" style="1" hidden="1" customWidth="1"/>
    <col min="10" max="10" width="19.1640625" style="1" hidden="1" customWidth="1"/>
    <col min="11" max="11" width="14.6640625" style="1" hidden="1" customWidth="1"/>
    <col min="12" max="13" width="11.33203125" style="1" hidden="1" customWidth="1"/>
    <col min="14" max="15" width="12.6640625" style="26" hidden="1" customWidth="1"/>
    <col min="16" max="16" width="9.33203125" style="27" hidden="1" customWidth="1"/>
    <col min="17" max="17" width="10.83203125" style="1" hidden="1" customWidth="1"/>
    <col min="18" max="18" width="15.33203125" style="1" hidden="1" customWidth="1"/>
    <col min="19" max="20" width="14.6640625" style="1" hidden="1" customWidth="1"/>
    <col min="21" max="21" width="17.5" style="1" hidden="1" customWidth="1"/>
    <col min="22" max="22" width="12.5" style="1" hidden="1" customWidth="1"/>
    <col min="23" max="23" width="11.33203125" style="1" hidden="1" customWidth="1"/>
    <col min="24" max="24" width="9.5" style="1" hidden="1" customWidth="1"/>
    <col min="25" max="25" width="10.6640625" style="1" hidden="1" customWidth="1"/>
    <col min="26" max="26" width="11.33203125" style="1" hidden="1" customWidth="1"/>
    <col min="27" max="27" width="11.33203125" style="1" customWidth="1"/>
    <col min="28" max="28" width="17.5" style="1" customWidth="1"/>
    <col min="29" max="29" width="11.5" style="1" customWidth="1"/>
    <col min="30" max="30" width="8.1640625" style="1" bestFit="1" customWidth="1"/>
    <col min="31" max="31" width="9.5" customWidth="1"/>
    <col min="32" max="32" width="12.5" customWidth="1"/>
    <col min="33" max="33" width="14.33203125" style="1" customWidth="1"/>
    <col min="34" max="35" width="12.5" style="1"/>
    <col min="36" max="36" width="13.5" style="1" bestFit="1" customWidth="1"/>
    <col min="37" max="16384" width="12.5" style="1"/>
  </cols>
  <sheetData>
    <row r="1" spans="1:39">
      <c r="A1" s="13" t="s">
        <v>61</v>
      </c>
      <c r="B1" s="30" t="s">
        <v>8</v>
      </c>
      <c r="C1" s="13" t="s">
        <v>18</v>
      </c>
      <c r="D1" s="13" t="s">
        <v>19</v>
      </c>
      <c r="E1" s="13" t="s">
        <v>62</v>
      </c>
      <c r="F1" s="13" t="s">
        <v>63</v>
      </c>
      <c r="G1" s="13" t="s">
        <v>64</v>
      </c>
      <c r="H1" s="13" t="s">
        <v>65</v>
      </c>
      <c r="I1" s="13" t="s">
        <v>66</v>
      </c>
      <c r="J1" s="13"/>
      <c r="K1" s="13"/>
      <c r="L1" s="13"/>
      <c r="M1" s="13"/>
      <c r="N1" s="15"/>
      <c r="O1" s="15"/>
      <c r="P1" s="16"/>
      <c r="Q1" s="13"/>
      <c r="R1" s="13"/>
      <c r="S1" s="13" t="s">
        <v>67</v>
      </c>
      <c r="T1" s="13"/>
      <c r="U1" s="13"/>
      <c r="V1" s="13"/>
      <c r="W1" s="13"/>
      <c r="X1" s="13" t="s">
        <v>68</v>
      </c>
      <c r="Y1" s="13"/>
      <c r="Z1" s="13"/>
      <c r="AA1" s="13" t="s">
        <v>69</v>
      </c>
      <c r="AB1" s="13"/>
      <c r="AC1" s="13"/>
      <c r="AD1" s="13"/>
      <c r="AE1" s="262"/>
      <c r="AF1" s="262"/>
      <c r="AG1" s="13"/>
      <c r="AH1" s="13"/>
      <c r="AI1" s="13"/>
      <c r="AJ1" s="13"/>
      <c r="AK1" s="13"/>
      <c r="AL1" s="13"/>
    </row>
    <row r="2" spans="1:39" ht="45">
      <c r="A2" s="13"/>
      <c r="B2" s="31"/>
      <c r="C2" s="13"/>
      <c r="D2" s="13"/>
      <c r="E2" s="13"/>
      <c r="F2" s="13"/>
      <c r="G2" s="13"/>
      <c r="H2" s="13"/>
      <c r="I2" s="13" t="s">
        <v>70</v>
      </c>
      <c r="J2" s="13" t="s">
        <v>71</v>
      </c>
      <c r="K2" s="13" t="s">
        <v>72</v>
      </c>
      <c r="L2" s="13" t="s">
        <v>73</v>
      </c>
      <c r="M2" s="13" t="s">
        <v>74</v>
      </c>
      <c r="N2" s="15" t="s">
        <v>75</v>
      </c>
      <c r="O2" s="15" t="s">
        <v>76</v>
      </c>
      <c r="P2" s="16" t="s">
        <v>77</v>
      </c>
      <c r="Q2" s="15" t="s">
        <v>78</v>
      </c>
      <c r="R2" s="15" t="s">
        <v>79</v>
      </c>
      <c r="S2" s="13" t="s">
        <v>70</v>
      </c>
      <c r="T2" s="13" t="s">
        <v>71</v>
      </c>
      <c r="U2" s="15" t="s">
        <v>80</v>
      </c>
      <c r="V2" s="15" t="s">
        <v>81</v>
      </c>
      <c r="W2" s="15" t="s">
        <v>82</v>
      </c>
      <c r="X2" s="13" t="s">
        <v>83</v>
      </c>
      <c r="Y2" s="13" t="s">
        <v>84</v>
      </c>
      <c r="Z2" s="13" t="s">
        <v>85</v>
      </c>
      <c r="AA2" s="13" t="s">
        <v>86</v>
      </c>
      <c r="AB2" s="15" t="s">
        <v>87</v>
      </c>
      <c r="AC2" s="15" t="s">
        <v>88</v>
      </c>
      <c r="AD2" s="13" t="s">
        <v>89</v>
      </c>
      <c r="AE2" s="263" t="s">
        <v>687</v>
      </c>
      <c r="AF2" s="263" t="s">
        <v>688</v>
      </c>
      <c r="AG2" s="13" t="s">
        <v>90</v>
      </c>
      <c r="AH2" s="13" t="s">
        <v>91</v>
      </c>
      <c r="AI2" s="13" t="s">
        <v>92</v>
      </c>
      <c r="AJ2" s="13" t="s">
        <v>93</v>
      </c>
      <c r="AK2" s="13" t="s">
        <v>94</v>
      </c>
      <c r="AL2" s="262" t="s">
        <v>916</v>
      </c>
    </row>
    <row r="3" spans="1:39" s="5" customFormat="1">
      <c r="A3" s="18">
        <v>1</v>
      </c>
      <c r="B3" s="32" t="str">
        <f>'Component naming'!A7</f>
        <v>LiX  FOE Optics Hutch A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9"/>
      <c r="O3" s="9"/>
      <c r="P3" s="1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264"/>
      <c r="AF3" s="264"/>
      <c r="AG3" s="7"/>
      <c r="AH3" s="7"/>
      <c r="AI3" s="7"/>
      <c r="AJ3" s="7"/>
      <c r="AK3" s="7"/>
      <c r="AL3" s="7"/>
    </row>
    <row r="4" spans="1:39">
      <c r="A4" s="18">
        <v>2</v>
      </c>
      <c r="B4" s="33" t="str">
        <f>'Component naming'!A8</f>
        <v>Beam-viewing screen #1</v>
      </c>
      <c r="C4" s="5"/>
      <c r="D4" s="5"/>
      <c r="E4" s="5"/>
      <c r="F4" s="28"/>
      <c r="G4" s="5"/>
      <c r="I4" s="5"/>
      <c r="J4" s="5"/>
      <c r="K4" s="5"/>
      <c r="L4" s="5"/>
      <c r="M4" s="5"/>
      <c r="N4" s="19"/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26"/>
      <c r="AF4" s="226"/>
      <c r="AG4" s="5"/>
      <c r="AH4" s="5"/>
      <c r="AI4" s="5"/>
      <c r="AJ4" s="5"/>
      <c r="AK4" s="5"/>
      <c r="AL4" s="5"/>
    </row>
    <row r="5" spans="1:39" s="5" customFormat="1">
      <c r="A5" s="18">
        <v>3</v>
      </c>
      <c r="B5" s="33" t="str">
        <f>'Component naming'!$A$9</f>
        <v xml:space="preserve">Fixed Mask </v>
      </c>
      <c r="E5" s="202"/>
      <c r="F5" s="28"/>
      <c r="H5" s="1"/>
      <c r="N5" s="19"/>
      <c r="O5" s="19"/>
      <c r="P5" s="20"/>
      <c r="AE5" s="226"/>
      <c r="AF5" s="226"/>
    </row>
    <row r="6" spans="1:39" s="5" customFormat="1">
      <c r="A6" s="18">
        <v>4</v>
      </c>
      <c r="B6" s="33" t="str">
        <f>'Component naming'!$A$11</f>
        <v>White Beam Mirror</v>
      </c>
      <c r="C6" s="5" t="str">
        <f>'Component naming'!$K$11</f>
        <v>Mir:WBM</v>
      </c>
      <c r="D6" s="5" t="str">
        <f>'Component naming'!$L$11</f>
        <v>XF:16IDA-OP:LiX{Mir:WBM}</v>
      </c>
      <c r="E6" s="5" t="s">
        <v>95</v>
      </c>
      <c r="F6" s="5" t="s">
        <v>95</v>
      </c>
      <c r="G6" s="5" t="str">
        <f>CONCATENATE("Ax:",F6)</f>
        <v>Ax:X</v>
      </c>
      <c r="H6" s="1" t="str">
        <f>CONCATENATE(LEFT(D6,LEN(D6)-1),"-Ax:",F6,"}Mtr")</f>
        <v>XF:16IDA-OP:LiX{Mir:WBM-Ax:X}Mtr</v>
      </c>
      <c r="N6" s="19"/>
      <c r="O6" s="19"/>
      <c r="P6" s="20"/>
      <c r="AA6" s="5" t="s">
        <v>96</v>
      </c>
      <c r="AB6" s="5" t="s">
        <v>97</v>
      </c>
      <c r="AC6" s="361">
        <v>1</v>
      </c>
      <c r="AD6" s="5">
        <v>1</v>
      </c>
      <c r="AE6" s="226">
        <v>96</v>
      </c>
      <c r="AF6" s="5">
        <v>66</v>
      </c>
      <c r="AG6" s="5" t="str">
        <f>CONCATENATE("mc",AC6)</f>
        <v>mc1</v>
      </c>
      <c r="AH6" s="5" t="s">
        <v>912</v>
      </c>
      <c r="AI6" s="5">
        <v>4</v>
      </c>
      <c r="AJ6" s="5">
        <v>1E-4</v>
      </c>
      <c r="AK6" s="362"/>
      <c r="AL6" s="363">
        <v>8</v>
      </c>
      <c r="AM6" s="1"/>
    </row>
    <row r="7" spans="1:39" s="5" customFormat="1">
      <c r="A7" s="18">
        <v>5</v>
      </c>
      <c r="B7" s="33" t="str">
        <f>'Component naming'!$A$11</f>
        <v>White Beam Mirror</v>
      </c>
      <c r="C7" s="5" t="str">
        <f>'Component naming'!$K$11</f>
        <v>Mir:WBM</v>
      </c>
      <c r="D7" s="5" t="str">
        <f>'Component naming'!$L$11</f>
        <v>XF:16IDA-OP:LiX{Mir:WBM}</v>
      </c>
      <c r="E7" s="5" t="s">
        <v>99</v>
      </c>
      <c r="F7" s="5" t="s">
        <v>99</v>
      </c>
      <c r="G7" s="5" t="str">
        <f>CONCATENATE("Ax:",F7)</f>
        <v>Ax:Y</v>
      </c>
      <c r="H7" s="1" t="str">
        <f>CONCATENATE(LEFT(D7,LEN(D7)-1),"-Ax:",F7,"}Mtr")</f>
        <v>XF:16IDA-OP:LiX{Mir:WBM-Ax:Y}Mtr</v>
      </c>
      <c r="N7" s="19"/>
      <c r="O7" s="19"/>
      <c r="P7" s="20"/>
      <c r="AA7" s="5" t="s">
        <v>96</v>
      </c>
      <c r="AB7" s="5" t="s">
        <v>97</v>
      </c>
      <c r="AC7" s="361">
        <v>1</v>
      </c>
      <c r="AD7" s="5">
        <v>2</v>
      </c>
      <c r="AE7" s="226">
        <v>97</v>
      </c>
      <c r="AF7" s="5">
        <v>67</v>
      </c>
      <c r="AG7" s="5" t="str">
        <f>CONCATENATE("mc",AC7)</f>
        <v>mc1</v>
      </c>
      <c r="AH7" s="5" t="s">
        <v>912</v>
      </c>
      <c r="AI7" s="5">
        <v>4</v>
      </c>
      <c r="AJ7" s="5">
        <v>1E-4</v>
      </c>
      <c r="AL7" s="5">
        <v>9</v>
      </c>
      <c r="AM7" s="1"/>
    </row>
    <row r="8" spans="1:39" s="5" customFormat="1">
      <c r="A8" s="18">
        <v>6</v>
      </c>
      <c r="B8" s="33" t="str">
        <f>'Component naming'!$A$11</f>
        <v>White Beam Mirror</v>
      </c>
      <c r="C8" s="5" t="str">
        <f>'Component naming'!$K$11</f>
        <v>Mir:WBM</v>
      </c>
      <c r="D8" s="5" t="str">
        <f>'Component naming'!$L$11</f>
        <v>XF:16IDA-OP:LiX{Mir:WBM}</v>
      </c>
      <c r="E8" s="5" t="s">
        <v>100</v>
      </c>
      <c r="F8" s="5" t="s">
        <v>101</v>
      </c>
      <c r="G8" s="5" t="str">
        <f>CONCATENATE("Ax:",F8)</f>
        <v>Ax:P</v>
      </c>
      <c r="H8" s="1" t="str">
        <f>CONCATENATE(LEFT(D8,LEN(D8)-1),"-Ax:",F8,"}Mtr")</f>
        <v>XF:16IDA-OP:LiX{Mir:WBM-Ax:P}Mtr</v>
      </c>
      <c r="N8" s="19"/>
      <c r="O8" s="19"/>
      <c r="P8" s="20"/>
      <c r="AA8" s="5" t="s">
        <v>96</v>
      </c>
      <c r="AB8" s="5" t="s">
        <v>97</v>
      </c>
      <c r="AC8" s="361">
        <v>1</v>
      </c>
      <c r="AD8" s="5">
        <v>3</v>
      </c>
      <c r="AE8" s="226">
        <v>98</v>
      </c>
      <c r="AF8" s="5">
        <v>68</v>
      </c>
      <c r="AG8" s="5" t="str">
        <f>CONCATENATE("mc",AC8)</f>
        <v>mc1</v>
      </c>
      <c r="AH8" s="5" t="s">
        <v>103</v>
      </c>
      <c r="AI8" s="5">
        <v>3</v>
      </c>
      <c r="AJ8" s="5">
        <v>1.0999999999999999E-2</v>
      </c>
      <c r="AL8" s="5">
        <v>10</v>
      </c>
      <c r="AM8" s="1"/>
    </row>
    <row r="9" spans="1:39" s="5" customFormat="1">
      <c r="A9" s="18">
        <v>7</v>
      </c>
      <c r="B9" s="33" t="str">
        <f>'Component naming'!$A$11</f>
        <v>White Beam Mirror</v>
      </c>
      <c r="C9" s="5" t="str">
        <f>'Component naming'!$K$11</f>
        <v>Mir:WBM</v>
      </c>
      <c r="D9" s="5" t="str">
        <f>'Component naming'!$L$11</f>
        <v>XF:16IDA-OP:LiX{Mir:WBM}</v>
      </c>
      <c r="E9" s="5" t="s">
        <v>518</v>
      </c>
      <c r="F9" s="5" t="s">
        <v>102</v>
      </c>
      <c r="G9" s="5" t="str">
        <f>CONCATENATE("Ax:",F9)</f>
        <v>Ax:FP</v>
      </c>
      <c r="H9" s="1" t="str">
        <f>CONCATENATE(LEFT(D9,LEN(D9)-1),"-Ax:",F9,"}Mtr")</f>
        <v>XF:16IDA-OP:LiX{Mir:WBM-Ax:FP}Mtr</v>
      </c>
      <c r="N9" s="19"/>
      <c r="O9" s="19"/>
      <c r="P9" s="20"/>
      <c r="AA9" s="5" t="s">
        <v>96</v>
      </c>
      <c r="AB9" s="5" t="s">
        <v>470</v>
      </c>
      <c r="AE9" s="226" t="s">
        <v>689</v>
      </c>
      <c r="AF9" s="226"/>
      <c r="AM9" s="1"/>
    </row>
    <row r="10" spans="1:39" s="5" customFormat="1">
      <c r="A10" s="18">
        <v>8</v>
      </c>
      <c r="B10" s="33" t="str">
        <f>'Component naming'!$A$12</f>
        <v>Beam-viewing screen #2</v>
      </c>
      <c r="C10" s="5" t="str">
        <f>'Component naming'!$K$12</f>
        <v>Mon:SCN2</v>
      </c>
      <c r="D10" s="5" t="str">
        <f>'Component naming'!$L$12</f>
        <v>XF:16IDA-BI:LiX{Mon:SCN2}</v>
      </c>
      <c r="F10" s="5" t="s">
        <v>99</v>
      </c>
      <c r="G10" s="5" t="str">
        <f>CONCATENATE("Ax:",F10)</f>
        <v>Ax:Y</v>
      </c>
      <c r="H10" s="1" t="str">
        <f>CONCATENATE(LEFT(D10,LEN(D10)-1),"-Ax:",F10,"}Mtr")</f>
        <v>XF:16IDA-BI:LiX{Mon:SCN2-Ax:Y}Mtr</v>
      </c>
      <c r="N10" s="19"/>
      <c r="O10" s="19"/>
      <c r="P10" s="20"/>
      <c r="AA10" s="5" t="s">
        <v>96</v>
      </c>
      <c r="AE10" s="226" t="s">
        <v>689</v>
      </c>
      <c r="AF10" s="226"/>
      <c r="AM10" s="1"/>
    </row>
    <row r="11" spans="1:39" s="5" customFormat="1">
      <c r="A11" s="18">
        <v>9</v>
      </c>
      <c r="B11" s="33" t="str">
        <f>'Component naming'!$A$15</f>
        <v>Dual Multilayer Monochromator</v>
      </c>
      <c r="E11" s="5" t="s">
        <v>493</v>
      </c>
      <c r="F11" s="28"/>
      <c r="H11" s="1"/>
      <c r="N11" s="19"/>
      <c r="O11" s="19"/>
      <c r="P11" s="20"/>
      <c r="AA11" s="5" t="s">
        <v>96</v>
      </c>
      <c r="AB11" s="5" t="s">
        <v>97</v>
      </c>
      <c r="AC11" s="5">
        <v>1</v>
      </c>
      <c r="AD11" s="5">
        <v>4</v>
      </c>
      <c r="AE11" s="226">
        <v>114</v>
      </c>
      <c r="AF11" s="226">
        <v>118</v>
      </c>
      <c r="AH11" s="5" t="s">
        <v>911</v>
      </c>
      <c r="AM11" s="1"/>
    </row>
    <row r="12" spans="1:39" s="5" customFormat="1">
      <c r="A12" s="18">
        <v>10</v>
      </c>
      <c r="B12" s="33" t="str">
        <f>'Component naming'!$A$15</f>
        <v>Dual Multilayer Monochromator</v>
      </c>
      <c r="E12" s="5" t="s">
        <v>494</v>
      </c>
      <c r="F12" s="28"/>
      <c r="H12" s="1"/>
      <c r="N12" s="19"/>
      <c r="O12" s="19"/>
      <c r="P12" s="20"/>
      <c r="AA12" s="5" t="s">
        <v>96</v>
      </c>
      <c r="AB12" s="5" t="s">
        <v>97</v>
      </c>
      <c r="AC12" s="5">
        <v>1</v>
      </c>
      <c r="AD12" s="5">
        <v>5</v>
      </c>
      <c r="AE12" s="226">
        <v>115</v>
      </c>
      <c r="AF12" s="226">
        <v>119</v>
      </c>
      <c r="AH12" s="5" t="s">
        <v>911</v>
      </c>
      <c r="AM12" s="1"/>
    </row>
    <row r="13" spans="1:39" s="5" customFormat="1" ht="16.25" customHeight="1">
      <c r="A13" s="18">
        <v>11</v>
      </c>
      <c r="B13" s="33" t="str">
        <f>'Component naming'!$A$15</f>
        <v>Dual Multilayer Monochromator</v>
      </c>
      <c r="E13" s="5" t="s">
        <v>495</v>
      </c>
      <c r="F13" s="28"/>
      <c r="H13" s="1"/>
      <c r="N13" s="19"/>
      <c r="O13" s="19"/>
      <c r="P13" s="20"/>
      <c r="AA13" s="5" t="s">
        <v>96</v>
      </c>
      <c r="AB13" s="5" t="s">
        <v>97</v>
      </c>
      <c r="AC13" s="5">
        <v>1</v>
      </c>
      <c r="AD13" s="5">
        <v>6</v>
      </c>
      <c r="AE13" s="226">
        <v>116</v>
      </c>
      <c r="AF13" s="226">
        <v>120</v>
      </c>
      <c r="AH13" s="5" t="s">
        <v>911</v>
      </c>
      <c r="AM13" s="1"/>
    </row>
    <row r="14" spans="1:39" s="5" customFormat="1">
      <c r="A14" s="18">
        <v>12</v>
      </c>
      <c r="B14" s="33" t="str">
        <f>'Component naming'!$A$15</f>
        <v>Dual Multilayer Monochromator</v>
      </c>
      <c r="E14" s="5" t="s">
        <v>496</v>
      </c>
      <c r="F14" s="28"/>
      <c r="H14" s="1"/>
      <c r="N14" s="19"/>
      <c r="O14" s="19"/>
      <c r="P14" s="20"/>
      <c r="AA14" s="5" t="s">
        <v>96</v>
      </c>
      <c r="AB14" s="5" t="s">
        <v>97</v>
      </c>
      <c r="AC14" s="5">
        <v>1</v>
      </c>
      <c r="AD14" s="5">
        <v>7</v>
      </c>
      <c r="AE14" s="226">
        <v>117</v>
      </c>
      <c r="AF14" s="226">
        <v>121</v>
      </c>
      <c r="AH14" s="5" t="s">
        <v>911</v>
      </c>
      <c r="AM14" s="1"/>
    </row>
    <row r="15" spans="1:39" s="5" customFormat="1">
      <c r="A15" s="18">
        <v>13</v>
      </c>
      <c r="B15" s="33" t="str">
        <f>'Component naming'!$A$15</f>
        <v>Dual Multilayer Monochromator</v>
      </c>
      <c r="E15" s="5" t="s">
        <v>497</v>
      </c>
      <c r="F15" s="28"/>
      <c r="H15" s="1"/>
      <c r="N15" s="19"/>
      <c r="O15" s="19"/>
      <c r="P15" s="20"/>
      <c r="AA15" s="5" t="s">
        <v>96</v>
      </c>
      <c r="AB15" s="5" t="s">
        <v>464</v>
      </c>
      <c r="AE15" s="226" t="s">
        <v>689</v>
      </c>
      <c r="AF15" s="226"/>
      <c r="AM15" s="1"/>
    </row>
    <row r="16" spans="1:39" s="5" customFormat="1">
      <c r="A16" s="18">
        <v>14</v>
      </c>
      <c r="B16" s="33" t="str">
        <f>'Component naming'!$A$15</f>
        <v>Dual Multilayer Monochromator</v>
      </c>
      <c r="E16" s="5" t="s">
        <v>498</v>
      </c>
      <c r="F16" s="28"/>
      <c r="H16" s="1"/>
      <c r="N16" s="19"/>
      <c r="O16" s="19"/>
      <c r="P16" s="20"/>
      <c r="AA16" s="5" t="s">
        <v>96</v>
      </c>
      <c r="AB16" s="5" t="s">
        <v>465</v>
      </c>
      <c r="AE16" s="226" t="s">
        <v>689</v>
      </c>
      <c r="AF16" s="226"/>
      <c r="AM16" s="1"/>
    </row>
    <row r="17" spans="1:39" s="5" customFormat="1">
      <c r="A17" s="18">
        <v>15</v>
      </c>
      <c r="B17" s="33" t="str">
        <f>'Component naming'!$A$16</f>
        <v>Si(111) Monochromator (DCM/CCM)</v>
      </c>
      <c r="C17" s="5" t="str">
        <f>'Component naming'!$K$16</f>
        <v>Mono:Si</v>
      </c>
      <c r="D17" s="5" t="str">
        <f>'Component naming'!$L$16</f>
        <v>XF:16IDA-OP:LiX{Mono:Si}</v>
      </c>
      <c r="E17" s="5" t="s">
        <v>106</v>
      </c>
      <c r="F17" s="5" t="s">
        <v>107</v>
      </c>
      <c r="G17" s="5" t="str">
        <f t="shared" ref="G17:G41" si="0">CONCATENATE("Ax:",F17)</f>
        <v>Ax:TH</v>
      </c>
      <c r="H17" s="1" t="str">
        <f t="shared" ref="H17:H41" si="1">CONCATENATE(LEFT(D17,LEN(D17)-1),"-Ax:",F17,"}Mtr")</f>
        <v>XF:16IDA-OP:LiX{Mono:Si-Ax:TH}Mtr</v>
      </c>
      <c r="N17" s="19"/>
      <c r="O17" s="19"/>
      <c r="P17" s="20"/>
      <c r="AA17" s="5" t="s">
        <v>96</v>
      </c>
      <c r="AB17" s="21" t="s">
        <v>97</v>
      </c>
      <c r="AC17" s="361">
        <v>2</v>
      </c>
      <c r="AD17" s="5">
        <v>1</v>
      </c>
      <c r="AE17" s="226">
        <v>78</v>
      </c>
      <c r="AF17" s="5">
        <v>51</v>
      </c>
      <c r="AG17" s="5" t="str">
        <f t="shared" ref="AG17:AG41" si="2">CONCATENATE("mc",AC17)</f>
        <v>mc2</v>
      </c>
      <c r="AH17" s="5" t="s">
        <v>913</v>
      </c>
      <c r="AI17" s="5">
        <v>6</v>
      </c>
      <c r="AJ17" s="5">
        <v>1.0900000000000001E-4</v>
      </c>
      <c r="AL17" s="5">
        <v>8</v>
      </c>
      <c r="AM17" s="1"/>
    </row>
    <row r="18" spans="1:39" s="5" customFormat="1">
      <c r="A18" s="18">
        <v>16</v>
      </c>
      <c r="B18" s="33" t="str">
        <f>'Component naming'!$A$16</f>
        <v>Si(111) Monochromator (DCM/CCM)</v>
      </c>
      <c r="C18" s="5" t="str">
        <f>'Component naming'!$K$16</f>
        <v>Mono:Si</v>
      </c>
      <c r="D18" s="5" t="str">
        <f>'Component naming'!$L$16</f>
        <v>XF:16IDA-OP:LiX{Mono:Si}</v>
      </c>
      <c r="E18" s="5" t="s">
        <v>95</v>
      </c>
      <c r="F18" s="5" t="s">
        <v>95</v>
      </c>
      <c r="G18" s="5" t="str">
        <f t="shared" si="0"/>
        <v>Ax:X</v>
      </c>
      <c r="H18" s="1" t="str">
        <f t="shared" si="1"/>
        <v>XF:16IDA-OP:LiX{Mono:Si-Ax:X}Mtr</v>
      </c>
      <c r="N18" s="19"/>
      <c r="O18" s="19"/>
      <c r="P18" s="20"/>
      <c r="AA18" s="5" t="s">
        <v>96</v>
      </c>
      <c r="AB18" s="21" t="s">
        <v>97</v>
      </c>
      <c r="AC18" s="361">
        <v>2</v>
      </c>
      <c r="AD18" s="5">
        <v>2</v>
      </c>
      <c r="AE18" s="226">
        <v>79</v>
      </c>
      <c r="AF18" s="5">
        <v>52</v>
      </c>
      <c r="AG18" s="5" t="str">
        <f t="shared" si="2"/>
        <v>mc2</v>
      </c>
      <c r="AH18" s="5" t="s">
        <v>912</v>
      </c>
      <c r="AI18" s="5">
        <v>3</v>
      </c>
      <c r="AJ18" s="5">
        <v>1E-3</v>
      </c>
      <c r="AL18" s="5">
        <v>9</v>
      </c>
      <c r="AM18" s="1"/>
    </row>
    <row r="19" spans="1:39" s="5" customFormat="1">
      <c r="A19" s="18">
        <v>17</v>
      </c>
      <c r="B19" s="33" t="str">
        <f>'Component naming'!$A$16</f>
        <v>Si(111) Monochromator (DCM/CCM)</v>
      </c>
      <c r="C19" s="5" t="str">
        <f>'Component naming'!$K$16</f>
        <v>Mono:Si</v>
      </c>
      <c r="D19" s="5" t="str">
        <f>'Component naming'!$L$16</f>
        <v>XF:16IDA-OP:LiX{Mono:Si}</v>
      </c>
      <c r="E19" s="5" t="s">
        <v>108</v>
      </c>
      <c r="F19" s="5" t="s">
        <v>109</v>
      </c>
      <c r="G19" s="5" t="str">
        <f t="shared" si="0"/>
        <v>Ax:OF2</v>
      </c>
      <c r="H19" s="1" t="str">
        <f t="shared" si="1"/>
        <v>XF:16IDA-OP:LiX{Mono:Si-Ax:OF2}Mtr</v>
      </c>
      <c r="N19" s="19"/>
      <c r="O19" s="19"/>
      <c r="P19" s="20"/>
      <c r="AA19" s="5" t="s">
        <v>96</v>
      </c>
      <c r="AB19" s="21" t="s">
        <v>97</v>
      </c>
      <c r="AC19" s="361">
        <v>2</v>
      </c>
      <c r="AD19" s="5">
        <v>3</v>
      </c>
      <c r="AE19" s="226">
        <v>80</v>
      </c>
      <c r="AF19" s="5">
        <v>53</v>
      </c>
      <c r="AG19" s="5" t="str">
        <f t="shared" si="2"/>
        <v>mc2</v>
      </c>
      <c r="AH19" s="5" t="s">
        <v>912</v>
      </c>
      <c r="AI19" s="5">
        <v>4</v>
      </c>
      <c r="AJ19" s="5">
        <v>2.0000000000000001E-4</v>
      </c>
      <c r="AL19" s="5">
        <v>10</v>
      </c>
      <c r="AM19" s="1"/>
    </row>
    <row r="20" spans="1:39" s="5" customFormat="1">
      <c r="A20" s="18">
        <v>18</v>
      </c>
      <c r="B20" s="33" t="str">
        <f>'Component naming'!$A$16</f>
        <v>Si(111) Monochromator (DCM/CCM)</v>
      </c>
      <c r="C20" s="5" t="str">
        <f>'Component naming'!$K$16</f>
        <v>Mono:Si</v>
      </c>
      <c r="D20" s="5" t="str">
        <f>'Component naming'!$L$16</f>
        <v>XF:16IDA-OP:LiX{Mono:Si}</v>
      </c>
      <c r="E20" s="5" t="s">
        <v>110</v>
      </c>
      <c r="F20" s="5" t="s">
        <v>111</v>
      </c>
      <c r="G20" s="5" t="str">
        <f t="shared" si="0"/>
        <v>Ax:P2</v>
      </c>
      <c r="H20" s="1" t="str">
        <f t="shared" si="1"/>
        <v>XF:16IDA-OP:LiX{Mono:Si-Ax:P2}Mtr</v>
      </c>
      <c r="N20" s="19"/>
      <c r="O20" s="19"/>
      <c r="P20" s="20"/>
      <c r="AA20" s="5" t="s">
        <v>96</v>
      </c>
      <c r="AB20" s="21" t="s">
        <v>97</v>
      </c>
      <c r="AC20" s="361">
        <v>2</v>
      </c>
      <c r="AD20" s="5">
        <v>4</v>
      </c>
      <c r="AE20" s="226">
        <v>81</v>
      </c>
      <c r="AF20" s="5">
        <v>54</v>
      </c>
      <c r="AG20" s="5" t="str">
        <f t="shared" si="2"/>
        <v>mc2</v>
      </c>
      <c r="AH20" s="5" t="s">
        <v>912</v>
      </c>
      <c r="AI20" s="5">
        <v>6</v>
      </c>
      <c r="AJ20" s="5">
        <v>9.9999999999999995E-7</v>
      </c>
      <c r="AL20" s="5">
        <v>11</v>
      </c>
      <c r="AM20" s="1" t="s">
        <v>914</v>
      </c>
    </row>
    <row r="21" spans="1:39" s="5" customFormat="1">
      <c r="A21" s="18">
        <v>19</v>
      </c>
      <c r="B21" s="33" t="str">
        <f>'Component naming'!$A$16</f>
        <v>Si(111) Monochromator (DCM/CCM)</v>
      </c>
      <c r="C21" s="5" t="str">
        <f>'Component naming'!$K$16</f>
        <v>Mono:Si</v>
      </c>
      <c r="D21" s="5" t="str">
        <f>'Component naming'!$L$16</f>
        <v>XF:16IDA-OP:LiX{Mono:Si}</v>
      </c>
      <c r="E21" s="5" t="s">
        <v>112</v>
      </c>
      <c r="F21" s="5" t="s">
        <v>113</v>
      </c>
      <c r="G21" s="5" t="str">
        <f t="shared" si="0"/>
        <v>Ax:R2</v>
      </c>
      <c r="H21" s="1" t="str">
        <f t="shared" si="1"/>
        <v>XF:16IDA-OP:LiX{Mono:Si-Ax:R2}Mtr</v>
      </c>
      <c r="N21" s="19"/>
      <c r="O21" s="19"/>
      <c r="P21" s="20"/>
      <c r="AA21" s="5" t="s">
        <v>96</v>
      </c>
      <c r="AB21" s="21" t="s">
        <v>97</v>
      </c>
      <c r="AC21" s="361">
        <v>2</v>
      </c>
      <c r="AD21" s="5">
        <v>5</v>
      </c>
      <c r="AE21" s="226">
        <v>82</v>
      </c>
      <c r="AF21" s="5">
        <v>55</v>
      </c>
      <c r="AG21" s="5" t="str">
        <f t="shared" si="2"/>
        <v>mc2</v>
      </c>
      <c r="AH21" s="5" t="s">
        <v>912</v>
      </c>
      <c r="AI21" s="5">
        <v>6</v>
      </c>
      <c r="AJ21" s="5">
        <v>1.9999999999999999E-6</v>
      </c>
      <c r="AL21" s="5">
        <v>12</v>
      </c>
      <c r="AM21" s="1"/>
    </row>
    <row r="22" spans="1:39" s="5" customFormat="1">
      <c r="A22" s="18">
        <v>20</v>
      </c>
      <c r="B22" s="33" t="str">
        <f>'Component naming'!$A$16</f>
        <v>Si(111) Monochromator (DCM/CCM)</v>
      </c>
      <c r="C22" s="5" t="str">
        <f>'Component naming'!$K$16</f>
        <v>Mono:Si</v>
      </c>
      <c r="D22" s="5" t="str">
        <f>'Component naming'!$L$16</f>
        <v>XF:16IDA-OP:LiX{Mono:Si}</v>
      </c>
      <c r="E22" s="5" t="s">
        <v>114</v>
      </c>
      <c r="F22" s="5" t="s">
        <v>115</v>
      </c>
      <c r="G22" s="5" t="str">
        <f t="shared" si="0"/>
        <v>Ax:FP_DCM</v>
      </c>
      <c r="H22" s="1" t="str">
        <f t="shared" si="1"/>
        <v>XF:16IDA-OP:LiX{Mono:Si-Ax:FP_DCM}Mtr</v>
      </c>
      <c r="N22" s="19"/>
      <c r="O22" s="19"/>
      <c r="P22" s="20"/>
      <c r="AA22" s="5" t="s">
        <v>96</v>
      </c>
      <c r="AB22" s="21" t="s">
        <v>116</v>
      </c>
      <c r="AE22" s="226" t="s">
        <v>689</v>
      </c>
      <c r="AF22" s="226"/>
      <c r="AM22" s="1"/>
    </row>
    <row r="23" spans="1:39" s="5" customFormat="1">
      <c r="A23" s="18">
        <v>21</v>
      </c>
      <c r="B23" s="33" t="str">
        <f>'Component naming'!$A$16</f>
        <v>Si(111) Monochromator (DCM/CCM)</v>
      </c>
      <c r="C23" s="5" t="str">
        <f>'Component naming'!$K$16</f>
        <v>Mono:Si</v>
      </c>
      <c r="D23" s="5" t="str">
        <f>'Component naming'!$L$16</f>
        <v>XF:16IDA-OP:LiX{Mono:Si}</v>
      </c>
      <c r="E23" s="5" t="s">
        <v>117</v>
      </c>
      <c r="F23" s="5" t="s">
        <v>118</v>
      </c>
      <c r="G23" s="5" t="str">
        <f t="shared" si="0"/>
        <v>Ax:FP_CCM</v>
      </c>
      <c r="H23" s="1" t="str">
        <f t="shared" si="1"/>
        <v>XF:16IDA-OP:LiX{Mono:Si-Ax:FP_CCM}Mtr</v>
      </c>
      <c r="N23" s="19"/>
      <c r="O23" s="19"/>
      <c r="P23" s="20"/>
      <c r="AA23" s="5" t="s">
        <v>96</v>
      </c>
      <c r="AB23" s="21" t="s">
        <v>97</v>
      </c>
      <c r="AC23" s="361">
        <v>2</v>
      </c>
      <c r="AD23" s="5">
        <v>6</v>
      </c>
      <c r="AE23" s="226">
        <v>83</v>
      </c>
      <c r="AF23" s="5" t="s">
        <v>689</v>
      </c>
      <c r="AG23" s="5" t="str">
        <f t="shared" si="2"/>
        <v>mc2</v>
      </c>
      <c r="AH23" s="5" t="s">
        <v>98</v>
      </c>
      <c r="AI23" s="5">
        <v>4</v>
      </c>
      <c r="AJ23" s="5">
        <v>1E-4</v>
      </c>
      <c r="AL23" s="5">
        <v>13</v>
      </c>
      <c r="AM23" s="1"/>
    </row>
    <row r="24" spans="1:39" s="5" customFormat="1">
      <c r="A24" s="18">
        <v>22</v>
      </c>
      <c r="B24" s="33" t="str">
        <f>'Component naming'!$A$16</f>
        <v>Si(111) Monochromator (DCM/CCM)</v>
      </c>
      <c r="C24" s="5" t="str">
        <f>'Component naming'!$K$16</f>
        <v>Mono:Si</v>
      </c>
      <c r="D24" s="5" t="str">
        <f>'Component naming'!$L$16</f>
        <v>XF:16IDA-OP:LiX{Mono:Si}</v>
      </c>
      <c r="E24" s="5" t="s">
        <v>692</v>
      </c>
      <c r="F24" s="5" t="s">
        <v>119</v>
      </c>
      <c r="G24" s="5" t="str">
        <f t="shared" si="0"/>
        <v>Ax:FP_CCM_RDBK</v>
      </c>
      <c r="H24" s="1" t="str">
        <f t="shared" si="1"/>
        <v>XF:16IDA-OP:LiX{Mono:Si-Ax:FP_CCM_RDBK}Mtr</v>
      </c>
      <c r="N24" s="19"/>
      <c r="O24" s="19"/>
      <c r="P24" s="20"/>
      <c r="AA24" s="5" t="s">
        <v>96</v>
      </c>
      <c r="AB24" s="21" t="s">
        <v>97</v>
      </c>
      <c r="AC24" s="361">
        <v>2</v>
      </c>
      <c r="AD24" s="5">
        <v>7</v>
      </c>
      <c r="AE24" s="226" t="s">
        <v>689</v>
      </c>
      <c r="AF24" s="5">
        <v>56</v>
      </c>
      <c r="AG24" s="5" t="str">
        <f t="shared" si="2"/>
        <v>mc2</v>
      </c>
      <c r="AH24" s="5" t="s">
        <v>98</v>
      </c>
      <c r="AI24" s="5">
        <v>6</v>
      </c>
      <c r="AJ24" s="5">
        <v>9.9999999999999995E-7</v>
      </c>
      <c r="AL24" s="5">
        <v>14</v>
      </c>
      <c r="AM24" s="1" t="s">
        <v>915</v>
      </c>
    </row>
    <row r="25" spans="1:39" s="5" customFormat="1">
      <c r="A25" s="18">
        <v>23</v>
      </c>
      <c r="B25" s="33" t="str">
        <f>'Component naming'!$A$19</f>
        <v>Beam-viewing screen #3</v>
      </c>
      <c r="C25" s="5" t="str">
        <f>'Component naming'!$K$19</f>
        <v>Scr:SCN3</v>
      </c>
      <c r="D25" s="5" t="str">
        <f>'Component naming'!$L$19</f>
        <v>XF:16IDA-BI:LiX{Scr:SCN3}</v>
      </c>
      <c r="E25" s="5" t="s">
        <v>99</v>
      </c>
      <c r="F25" s="28" t="s">
        <v>99</v>
      </c>
      <c r="G25" s="5" t="str">
        <f t="shared" si="0"/>
        <v>Ax:Y</v>
      </c>
      <c r="H25" s="1" t="str">
        <f t="shared" si="1"/>
        <v>XF:16IDA-BI:LiX{Scr:SCN3-Ax:Y}Mtr</v>
      </c>
      <c r="N25" s="19"/>
      <c r="O25" s="19"/>
      <c r="P25" s="20"/>
      <c r="AA25" s="5" t="s">
        <v>96</v>
      </c>
      <c r="AB25" s="21" t="s">
        <v>97</v>
      </c>
      <c r="AC25" s="5">
        <v>4</v>
      </c>
      <c r="AD25" s="5">
        <v>3</v>
      </c>
      <c r="AE25" s="226">
        <v>95</v>
      </c>
      <c r="AF25" s="5" t="s">
        <v>689</v>
      </c>
      <c r="AG25" s="5" t="str">
        <f t="shared" si="2"/>
        <v>mc4</v>
      </c>
      <c r="AH25" s="5" t="s">
        <v>98</v>
      </c>
      <c r="AI25" s="5">
        <v>2</v>
      </c>
      <c r="AJ25" s="5">
        <v>0.05</v>
      </c>
      <c r="AM25" s="1"/>
    </row>
    <row r="26" spans="1:39" s="5" customFormat="1">
      <c r="A26" s="18">
        <v>24</v>
      </c>
      <c r="B26" s="33" t="str">
        <f>'Component naming'!$A$20</f>
        <v xml:space="preserve">Slits S0 </v>
      </c>
      <c r="C26" s="5" t="str">
        <f>'Component naming'!$K$20</f>
        <v>Slt:S0</v>
      </c>
      <c r="D26" s="5" t="str">
        <f>'Component naming'!$L$20</f>
        <v>XF:16IDA-OP:LiX{Slt:S0}</v>
      </c>
      <c r="E26" s="5" t="s">
        <v>265</v>
      </c>
      <c r="F26" s="28" t="s">
        <v>120</v>
      </c>
      <c r="G26" s="5" t="str">
        <f t="shared" si="0"/>
        <v>Ax:I</v>
      </c>
      <c r="H26" s="1" t="str">
        <f t="shared" si="1"/>
        <v>XF:16IDA-OP:LiX{Slt:S0-Ax:I}Mtr</v>
      </c>
      <c r="N26" s="19"/>
      <c r="O26" s="19"/>
      <c r="P26" s="20"/>
      <c r="AA26" s="5" t="s">
        <v>96</v>
      </c>
      <c r="AB26" s="21" t="s">
        <v>97</v>
      </c>
      <c r="AC26" s="5">
        <v>4</v>
      </c>
      <c r="AD26" s="5">
        <v>5</v>
      </c>
      <c r="AE26" s="226">
        <v>91</v>
      </c>
      <c r="AF26" s="5" t="s">
        <v>689</v>
      </c>
      <c r="AG26" s="5" t="str">
        <f t="shared" si="2"/>
        <v>mc4</v>
      </c>
      <c r="AH26" s="5" t="s">
        <v>98</v>
      </c>
      <c r="AI26" s="5">
        <v>2</v>
      </c>
      <c r="AJ26" s="5">
        <v>0.05</v>
      </c>
    </row>
    <row r="27" spans="1:39" s="5" customFormat="1">
      <c r="A27" s="18">
        <v>25</v>
      </c>
      <c r="B27" s="33" t="str">
        <f>'Component naming'!$A$20</f>
        <v xml:space="preserve">Slits S0 </v>
      </c>
      <c r="C27" s="5" t="str">
        <f>'Component naming'!$K$20</f>
        <v>Slt:S0</v>
      </c>
      <c r="D27" s="5" t="str">
        <f>'Component naming'!$L$20</f>
        <v>XF:16IDA-OP:LiX{Slt:S0}</v>
      </c>
      <c r="E27" s="5" t="s">
        <v>266</v>
      </c>
      <c r="F27" s="28" t="s">
        <v>121</v>
      </c>
      <c r="G27" s="5" t="str">
        <f t="shared" si="0"/>
        <v>Ax:O</v>
      </c>
      <c r="H27" s="1" t="str">
        <f t="shared" si="1"/>
        <v>XF:16IDA-OP:LiX{Slt:S0-Ax:O}Mtr</v>
      </c>
      <c r="N27" s="19"/>
      <c r="O27" s="19"/>
      <c r="P27" s="20"/>
      <c r="AA27" s="5" t="s">
        <v>96</v>
      </c>
      <c r="AB27" s="21" t="s">
        <v>97</v>
      </c>
      <c r="AC27" s="5">
        <v>4</v>
      </c>
      <c r="AD27" s="5">
        <v>6</v>
      </c>
      <c r="AE27" s="226">
        <v>92</v>
      </c>
      <c r="AF27" s="5" t="s">
        <v>689</v>
      </c>
      <c r="AG27" s="5" t="str">
        <f t="shared" si="2"/>
        <v>mc4</v>
      </c>
      <c r="AH27" s="5" t="s">
        <v>98</v>
      </c>
      <c r="AI27" s="5">
        <v>2</v>
      </c>
      <c r="AJ27" s="5">
        <v>0.05</v>
      </c>
    </row>
    <row r="28" spans="1:39" s="5" customFormat="1">
      <c r="A28" s="18">
        <v>26</v>
      </c>
      <c r="B28" s="33" t="str">
        <f>'Component naming'!$A$20</f>
        <v xml:space="preserve">Slits S0 </v>
      </c>
      <c r="C28" s="5" t="str">
        <f>'Component naming'!$K$20</f>
        <v>Slt:S0</v>
      </c>
      <c r="D28" s="5" t="str">
        <f>'Component naming'!$L$20</f>
        <v>XF:16IDA-OP:LiX{Slt:S0}</v>
      </c>
      <c r="E28" s="5" t="s">
        <v>122</v>
      </c>
      <c r="F28" s="28" t="s">
        <v>123</v>
      </c>
      <c r="G28" s="5" t="str">
        <f t="shared" si="0"/>
        <v>Ax:T</v>
      </c>
      <c r="H28" s="1" t="str">
        <f t="shared" si="1"/>
        <v>XF:16IDA-OP:LiX{Slt:S0-Ax:T}Mtr</v>
      </c>
      <c r="N28" s="19"/>
      <c r="O28" s="19"/>
      <c r="P28" s="20"/>
      <c r="AA28" s="5" t="s">
        <v>96</v>
      </c>
      <c r="AB28" s="21" t="s">
        <v>97</v>
      </c>
      <c r="AC28" s="5">
        <v>4</v>
      </c>
      <c r="AD28" s="5">
        <v>7</v>
      </c>
      <c r="AE28" s="226">
        <v>93</v>
      </c>
      <c r="AF28" s="5" t="s">
        <v>689</v>
      </c>
      <c r="AG28" s="5" t="str">
        <f t="shared" si="2"/>
        <v>mc4</v>
      </c>
      <c r="AH28" s="5" t="s">
        <v>98</v>
      </c>
      <c r="AI28" s="5">
        <v>2</v>
      </c>
      <c r="AJ28" s="5">
        <v>0.05</v>
      </c>
    </row>
    <row r="29" spans="1:39" s="5" customFormat="1">
      <c r="A29" s="18">
        <v>27</v>
      </c>
      <c r="B29" s="33" t="str">
        <f>'Component naming'!$A$20</f>
        <v xml:space="preserve">Slits S0 </v>
      </c>
      <c r="C29" s="5" t="str">
        <f>'Component naming'!$K$20</f>
        <v>Slt:S0</v>
      </c>
      <c r="D29" s="5" t="str">
        <f>'Component naming'!$L$20</f>
        <v>XF:16IDA-OP:LiX{Slt:S0}</v>
      </c>
      <c r="E29" s="5" t="s">
        <v>124</v>
      </c>
      <c r="F29" s="28" t="s">
        <v>52</v>
      </c>
      <c r="G29" s="5" t="str">
        <f t="shared" si="0"/>
        <v>Ax:B</v>
      </c>
      <c r="H29" s="1" t="str">
        <f t="shared" si="1"/>
        <v>XF:16IDA-OP:LiX{Slt:S0-Ax:B}Mtr</v>
      </c>
      <c r="N29" s="19"/>
      <c r="O29" s="19"/>
      <c r="P29" s="20"/>
      <c r="AA29" s="5" t="s">
        <v>96</v>
      </c>
      <c r="AB29" s="21" t="s">
        <v>97</v>
      </c>
      <c r="AC29" s="5">
        <v>4</v>
      </c>
      <c r="AD29" s="5">
        <v>8</v>
      </c>
      <c r="AE29" s="226">
        <v>94</v>
      </c>
      <c r="AF29" s="5" t="s">
        <v>689</v>
      </c>
      <c r="AG29" s="5" t="str">
        <f t="shared" si="2"/>
        <v>mc4</v>
      </c>
      <c r="AH29" s="5" t="s">
        <v>98</v>
      </c>
      <c r="AI29" s="5">
        <v>2</v>
      </c>
      <c r="AJ29" s="5">
        <v>0.05</v>
      </c>
    </row>
    <row r="30" spans="1:39" s="5" customFormat="1">
      <c r="A30" s="18">
        <v>28</v>
      </c>
      <c r="B30" s="33" t="str">
        <f>'Component naming'!$A$21</f>
        <v>KB mirror system</v>
      </c>
      <c r="C30" s="5" t="str">
        <f>'Component naming'!$K$21</f>
        <v>Mir:KB</v>
      </c>
      <c r="D30" s="5" t="str">
        <f>'Component naming'!$L$21</f>
        <v>XF:16IDA-OP:LiX{Mir:KB}</v>
      </c>
      <c r="E30" s="200" t="s">
        <v>125</v>
      </c>
      <c r="F30" s="5" t="s">
        <v>126</v>
      </c>
      <c r="G30" s="5" t="str">
        <f t="shared" si="0"/>
        <v>Ax:HFMX-U</v>
      </c>
      <c r="H30" s="1" t="str">
        <f t="shared" si="1"/>
        <v>XF:16IDA-OP:LiX{Mir:KB-Ax:HFMX-U}Mtr</v>
      </c>
      <c r="N30" s="19"/>
      <c r="O30" s="19"/>
      <c r="P30" s="20"/>
      <c r="AA30" s="5" t="s">
        <v>96</v>
      </c>
      <c r="AB30" s="21" t="s">
        <v>97</v>
      </c>
      <c r="AC30" s="5">
        <v>3</v>
      </c>
      <c r="AD30" s="5">
        <v>1</v>
      </c>
      <c r="AE30" s="226">
        <v>84</v>
      </c>
      <c r="AF30" s="5">
        <v>57</v>
      </c>
      <c r="AG30" s="5" t="str">
        <f t="shared" si="2"/>
        <v>mc3</v>
      </c>
      <c r="AH30" s="5" t="s">
        <v>127</v>
      </c>
      <c r="AI30" s="5">
        <v>6</v>
      </c>
      <c r="AJ30" s="5">
        <f>0.00000013*180/3.141592654</f>
        <v>7.4484513357281359E-6</v>
      </c>
    </row>
    <row r="31" spans="1:39" s="5" customFormat="1">
      <c r="A31" s="18">
        <v>29</v>
      </c>
      <c r="B31" s="33" t="str">
        <f>'Component naming'!$A$21</f>
        <v>KB mirror system</v>
      </c>
      <c r="C31" s="5" t="str">
        <f>'Component naming'!$K$21</f>
        <v>Mir:KB</v>
      </c>
      <c r="D31" s="5" t="str">
        <f>'Component naming'!$L$21</f>
        <v>XF:16IDA-OP:LiX{Mir:KB}</v>
      </c>
      <c r="E31" s="217" t="s">
        <v>128</v>
      </c>
      <c r="F31" s="5" t="s">
        <v>129</v>
      </c>
      <c r="G31" s="5" t="str">
        <f t="shared" si="0"/>
        <v>Ax:HFMX-D</v>
      </c>
      <c r="H31" s="1" t="str">
        <f t="shared" si="1"/>
        <v>XF:16IDA-OP:LiX{Mir:KB-Ax:HFMX-D}Mtr</v>
      </c>
      <c r="N31" s="19"/>
      <c r="O31" s="19"/>
      <c r="P31" s="20"/>
      <c r="AA31" s="5" t="s">
        <v>96</v>
      </c>
      <c r="AB31" s="21" t="s">
        <v>97</v>
      </c>
      <c r="AC31" s="5">
        <v>3</v>
      </c>
      <c r="AD31" s="5">
        <v>2</v>
      </c>
      <c r="AE31" s="226">
        <v>85</v>
      </c>
      <c r="AF31" s="5">
        <v>58</v>
      </c>
      <c r="AG31" s="5" t="str">
        <f t="shared" si="2"/>
        <v>mc3</v>
      </c>
    </row>
    <row r="32" spans="1:39" s="5" customFormat="1">
      <c r="A32" s="18">
        <v>30</v>
      </c>
      <c r="B32" s="33" t="str">
        <f>'Component naming'!$A$21</f>
        <v>KB mirror system</v>
      </c>
      <c r="C32" s="5" t="str">
        <f>'Component naming'!$K$21</f>
        <v>Mir:KB</v>
      </c>
      <c r="D32" s="5" t="str">
        <f>'Component naming'!$L$21</f>
        <v>XF:16IDA-OP:LiX{Mir:KB}</v>
      </c>
      <c r="E32" s="217" t="s">
        <v>130</v>
      </c>
      <c r="F32" s="5" t="s">
        <v>131</v>
      </c>
      <c r="G32" s="5" t="str">
        <f t="shared" si="0"/>
        <v>Ax:HFMY-U</v>
      </c>
      <c r="H32" s="1" t="str">
        <f t="shared" si="1"/>
        <v>XF:16IDA-OP:LiX{Mir:KB-Ax:HFMY-U}Mtr</v>
      </c>
      <c r="N32" s="19"/>
      <c r="O32" s="19"/>
      <c r="P32" s="20"/>
      <c r="AA32" s="5" t="s">
        <v>96</v>
      </c>
      <c r="AB32" s="21" t="s">
        <v>97</v>
      </c>
      <c r="AC32" s="5">
        <v>3</v>
      </c>
      <c r="AD32" s="5">
        <v>3</v>
      </c>
      <c r="AE32" s="226">
        <v>86</v>
      </c>
      <c r="AF32" s="5">
        <v>59</v>
      </c>
      <c r="AG32" s="5" t="str">
        <f t="shared" si="2"/>
        <v>mc3</v>
      </c>
      <c r="AH32" s="5" t="s">
        <v>103</v>
      </c>
      <c r="AI32" s="5">
        <v>2</v>
      </c>
      <c r="AJ32" s="5">
        <v>0.01</v>
      </c>
    </row>
    <row r="33" spans="1:54" s="5" customFormat="1">
      <c r="A33" s="18">
        <v>31</v>
      </c>
      <c r="B33" s="33" t="str">
        <f>'Component naming'!$A$21</f>
        <v>KB mirror system</v>
      </c>
      <c r="C33" s="5" t="str">
        <f>'Component naming'!$K$21</f>
        <v>Mir:KB</v>
      </c>
      <c r="D33" s="5" t="str">
        <f>'Component naming'!$L$21</f>
        <v>XF:16IDA-OP:LiX{Mir:KB}</v>
      </c>
      <c r="E33" s="217" t="s">
        <v>132</v>
      </c>
      <c r="F33" s="5" t="s">
        <v>473</v>
      </c>
      <c r="G33" s="5" t="str">
        <f t="shared" si="0"/>
        <v>Ax:HFMY-D</v>
      </c>
      <c r="H33" s="1" t="str">
        <f t="shared" si="1"/>
        <v>XF:16IDA-OP:LiX{Mir:KB-Ax:HFMY-D}Mtr</v>
      </c>
      <c r="N33" s="19"/>
      <c r="O33" s="19"/>
      <c r="P33" s="20"/>
      <c r="AA33" s="5" t="s">
        <v>96</v>
      </c>
      <c r="AB33" s="21" t="s">
        <v>97</v>
      </c>
      <c r="AC33" s="5">
        <v>3</v>
      </c>
      <c r="AD33" s="5">
        <v>4</v>
      </c>
      <c r="AE33" s="226">
        <v>87</v>
      </c>
      <c r="AF33" s="5">
        <v>60</v>
      </c>
      <c r="AG33" s="5" t="str">
        <f t="shared" si="2"/>
        <v>mc3</v>
      </c>
      <c r="AH33" s="5" t="s">
        <v>103</v>
      </c>
      <c r="AI33" s="5">
        <v>2</v>
      </c>
      <c r="AJ33" s="5">
        <v>0.01</v>
      </c>
    </row>
    <row r="34" spans="1:54" s="5" customFormat="1">
      <c r="A34" s="18">
        <v>32</v>
      </c>
      <c r="B34" s="33" t="str">
        <f>'Component naming'!$A$21</f>
        <v>KB mirror system</v>
      </c>
      <c r="C34" s="5" t="str">
        <f>'Component naming'!$K$21</f>
        <v>Mir:KB</v>
      </c>
      <c r="D34" s="5" t="str">
        <f>'Component naming'!$L$21</f>
        <v>XF:16IDA-OP:LiX{Mir:KB}</v>
      </c>
      <c r="E34" s="217" t="s">
        <v>133</v>
      </c>
      <c r="F34" s="5" t="s">
        <v>308</v>
      </c>
      <c r="G34" s="5" t="str">
        <f t="shared" si="0"/>
        <v>Ax:VFMX</v>
      </c>
      <c r="H34" s="1" t="str">
        <f t="shared" si="1"/>
        <v>XF:16IDA-OP:LiX{Mir:KB-Ax:VFMX}Mtr</v>
      </c>
      <c r="N34" s="19"/>
      <c r="O34" s="19"/>
      <c r="P34" s="20"/>
      <c r="AA34" s="5" t="s">
        <v>96</v>
      </c>
      <c r="AB34" s="21" t="s">
        <v>97</v>
      </c>
      <c r="AC34" s="5">
        <v>3</v>
      </c>
      <c r="AD34" s="5">
        <v>5</v>
      </c>
      <c r="AE34" s="226">
        <v>88</v>
      </c>
      <c r="AF34" s="5">
        <v>61</v>
      </c>
      <c r="AG34" s="5" t="str">
        <f t="shared" si="2"/>
        <v>mc3</v>
      </c>
      <c r="AH34" s="5" t="s">
        <v>98</v>
      </c>
      <c r="AI34" s="5">
        <v>3</v>
      </c>
      <c r="AJ34" s="5">
        <v>1E-3</v>
      </c>
    </row>
    <row r="35" spans="1:54" s="5" customFormat="1">
      <c r="A35" s="18">
        <v>33</v>
      </c>
      <c r="B35" s="33" t="str">
        <f>'Component naming'!$A$21</f>
        <v>KB mirror system</v>
      </c>
      <c r="C35" s="5" t="str">
        <f>'Component naming'!$K$21</f>
        <v>Mir:KB</v>
      </c>
      <c r="D35" s="5" t="str">
        <f>'Component naming'!$L$21</f>
        <v>XF:16IDA-OP:LiX{Mir:KB}</v>
      </c>
      <c r="E35" s="217" t="s">
        <v>471</v>
      </c>
      <c r="F35" s="5" t="s">
        <v>472</v>
      </c>
      <c r="G35" s="5" t="str">
        <f t="shared" si="0"/>
        <v>Ax:VFMY-U</v>
      </c>
      <c r="H35" s="1" t="str">
        <f t="shared" si="1"/>
        <v>XF:16IDA-OP:LiX{Mir:KB-Ax:VFMY-U}Mtr</v>
      </c>
      <c r="N35" s="19"/>
      <c r="O35" s="19"/>
      <c r="P35" s="20"/>
      <c r="AA35" s="5" t="s">
        <v>96</v>
      </c>
      <c r="AB35" s="21" t="s">
        <v>97</v>
      </c>
      <c r="AC35" s="5">
        <v>3</v>
      </c>
      <c r="AD35" s="5">
        <v>6</v>
      </c>
      <c r="AE35" s="226">
        <v>89</v>
      </c>
      <c r="AF35" s="5">
        <v>62</v>
      </c>
      <c r="AG35" s="5" t="str">
        <f t="shared" si="2"/>
        <v>mc3</v>
      </c>
      <c r="AH35" s="5" t="s">
        <v>98</v>
      </c>
      <c r="AI35" s="5">
        <v>3</v>
      </c>
      <c r="AJ35" s="5">
        <v>1E-3</v>
      </c>
    </row>
    <row r="36" spans="1:54" s="5" customFormat="1">
      <c r="A36" s="18">
        <v>34</v>
      </c>
      <c r="B36" s="33" t="str">
        <f>'Component naming'!$A$21</f>
        <v>KB mirror system</v>
      </c>
      <c r="C36" s="5" t="str">
        <f>'Component naming'!$K$21</f>
        <v>Mir:KB</v>
      </c>
      <c r="D36" s="5" t="str">
        <f>'Component naming'!$L$21</f>
        <v>XF:16IDA-OP:LiX{Mir:KB}</v>
      </c>
      <c r="E36" s="218" t="s">
        <v>474</v>
      </c>
      <c r="F36" s="5" t="s">
        <v>134</v>
      </c>
      <c r="G36" s="5" t="str">
        <f t="shared" si="0"/>
        <v>Ax:VFMY-D</v>
      </c>
      <c r="H36" s="1" t="str">
        <f t="shared" si="1"/>
        <v>XF:16IDA-OP:LiX{Mir:KB-Ax:VFMY-D}Mtr</v>
      </c>
      <c r="N36" s="19"/>
      <c r="O36" s="19"/>
      <c r="P36" s="20"/>
      <c r="AA36" s="5" t="s">
        <v>96</v>
      </c>
      <c r="AB36" s="21" t="s">
        <v>97</v>
      </c>
      <c r="AC36" s="5">
        <v>3</v>
      </c>
      <c r="AD36" s="5">
        <v>7</v>
      </c>
      <c r="AE36" s="226">
        <v>90</v>
      </c>
      <c r="AF36" s="5">
        <v>63</v>
      </c>
      <c r="AG36" s="5" t="str">
        <f t="shared" si="2"/>
        <v>mc3</v>
      </c>
      <c r="AH36" s="5" t="s">
        <v>98</v>
      </c>
      <c r="AI36" s="5">
        <v>3</v>
      </c>
      <c r="AJ36" s="5">
        <v>1E-3</v>
      </c>
    </row>
    <row r="37" spans="1:54" customFormat="1">
      <c r="A37" s="18">
        <v>35</v>
      </c>
      <c r="B37" t="str">
        <f>'Component naming'!$A$21</f>
        <v>KB mirror system</v>
      </c>
      <c r="C37" t="str">
        <f>'Component naming'!$K$21</f>
        <v>Mir:KB</v>
      </c>
      <c r="D37" t="str">
        <f>'Component naming'!$L$21</f>
        <v>XF:16IDA-OP:LiX{Mir:KB}</v>
      </c>
      <c r="E37" t="s">
        <v>476</v>
      </c>
      <c r="F37" t="s">
        <v>478</v>
      </c>
      <c r="G37" t="str">
        <f t="shared" si="0"/>
        <v>Ax:PFH</v>
      </c>
      <c r="H37" t="str">
        <f t="shared" si="1"/>
        <v>XF:16IDA-OP:LiX{Mir:KB-Ax:PFH}Mtr</v>
      </c>
      <c r="AA37" t="s">
        <v>96</v>
      </c>
      <c r="AB37" t="s">
        <v>97</v>
      </c>
      <c r="AC37">
        <v>4</v>
      </c>
      <c r="AD37">
        <v>1</v>
      </c>
      <c r="AE37" t="s">
        <v>689</v>
      </c>
      <c r="AF37" s="5">
        <v>64</v>
      </c>
      <c r="AG37" t="str">
        <f t="shared" si="2"/>
        <v>mc4</v>
      </c>
      <c r="AH37" t="s">
        <v>98</v>
      </c>
      <c r="AI37">
        <v>3</v>
      </c>
      <c r="AJ37">
        <v>1E-3</v>
      </c>
    </row>
    <row r="38" spans="1:54" s="5" customFormat="1">
      <c r="A38" s="18">
        <v>36</v>
      </c>
      <c r="B38" s="33" t="str">
        <f>'Component naming'!$A$21</f>
        <v>KB mirror system</v>
      </c>
      <c r="C38" s="5" t="str">
        <f>'Component naming'!$K$21</f>
        <v>Mir:KB</v>
      </c>
      <c r="D38" s="5" t="str">
        <f>'Component naming'!$L$21</f>
        <v>XF:16IDA-OP:LiX{Mir:KB}</v>
      </c>
      <c r="E38" s="217" t="s">
        <v>690</v>
      </c>
      <c r="F38" s="5" t="s">
        <v>478</v>
      </c>
      <c r="G38" s="5" t="str">
        <f t="shared" si="0"/>
        <v>Ax:PFH</v>
      </c>
      <c r="H38" s="1" t="str">
        <f t="shared" si="1"/>
        <v>XF:16IDA-OP:LiX{Mir:KB-Ax:PFH}Mtr</v>
      </c>
      <c r="N38" s="19"/>
      <c r="O38" s="19"/>
      <c r="P38" s="20"/>
      <c r="AA38" s="5" t="s">
        <v>96</v>
      </c>
      <c r="AB38" s="21" t="s">
        <v>475</v>
      </c>
      <c r="AE38" s="226"/>
      <c r="AF38" s="226"/>
      <c r="AG38" s="5" t="str">
        <f t="shared" si="2"/>
        <v>mc</v>
      </c>
      <c r="AH38" s="5" t="s">
        <v>98</v>
      </c>
      <c r="AI38" s="5">
        <v>3</v>
      </c>
      <c r="AJ38" s="5">
        <v>1E-3</v>
      </c>
    </row>
    <row r="39" spans="1:54" customFormat="1">
      <c r="A39" s="18">
        <v>37</v>
      </c>
      <c r="B39" t="str">
        <f>'Component naming'!$A$21</f>
        <v>KB mirror system</v>
      </c>
      <c r="C39" t="str">
        <f>'Component naming'!$K$21</f>
        <v>Mir:KB</v>
      </c>
      <c r="D39" t="str">
        <f>'Component naming'!$L$21</f>
        <v>XF:16IDA-OP:LiX{Mir:KB}</v>
      </c>
      <c r="E39" t="s">
        <v>477</v>
      </c>
      <c r="F39" t="s">
        <v>479</v>
      </c>
      <c r="G39" t="str">
        <f t="shared" si="0"/>
        <v>Ax:PFV</v>
      </c>
      <c r="H39" t="str">
        <f t="shared" si="1"/>
        <v>XF:16IDA-OP:LiX{Mir:KB-Ax:PFV}Mtr</v>
      </c>
      <c r="AA39" t="s">
        <v>96</v>
      </c>
      <c r="AB39" t="s">
        <v>97</v>
      </c>
      <c r="AC39">
        <v>4</v>
      </c>
      <c r="AD39">
        <v>2</v>
      </c>
      <c r="AE39" t="s">
        <v>689</v>
      </c>
      <c r="AF39" s="5">
        <v>65</v>
      </c>
      <c r="AG39" t="str">
        <f t="shared" si="2"/>
        <v>mc4</v>
      </c>
      <c r="AH39" t="s">
        <v>98</v>
      </c>
      <c r="AI39">
        <v>3</v>
      </c>
      <c r="AJ39">
        <v>1E-3</v>
      </c>
    </row>
    <row r="40" spans="1:54" s="5" customFormat="1">
      <c r="A40" s="18">
        <v>38</v>
      </c>
      <c r="B40" s="33" t="str">
        <f>'Component naming'!$A$21</f>
        <v>KB mirror system</v>
      </c>
      <c r="C40" s="5" t="str">
        <f>'Component naming'!$K$21</f>
        <v>Mir:KB</v>
      </c>
      <c r="D40" s="5" t="str">
        <f>'Component naming'!$L$21</f>
        <v>XF:16IDA-OP:LiX{Mir:KB}</v>
      </c>
      <c r="E40" s="217" t="s">
        <v>691</v>
      </c>
      <c r="F40" s="5" t="s">
        <v>479</v>
      </c>
      <c r="G40" s="5" t="str">
        <f t="shared" si="0"/>
        <v>Ax:PFV</v>
      </c>
      <c r="H40" s="1" t="str">
        <f t="shared" si="1"/>
        <v>XF:16IDA-OP:LiX{Mir:KB-Ax:PFV}Mtr</v>
      </c>
      <c r="N40" s="19"/>
      <c r="O40" s="19"/>
      <c r="P40" s="20"/>
      <c r="AA40" s="5" t="s">
        <v>96</v>
      </c>
      <c r="AB40" s="21" t="s">
        <v>475</v>
      </c>
      <c r="AE40" s="226"/>
      <c r="AF40" s="226"/>
      <c r="AG40" s="5" t="str">
        <f t="shared" si="2"/>
        <v>mc</v>
      </c>
      <c r="AH40" s="5" t="s">
        <v>98</v>
      </c>
      <c r="AI40" s="5">
        <v>3</v>
      </c>
      <c r="AJ40" s="5">
        <v>1E-3</v>
      </c>
    </row>
    <row r="41" spans="1:54" s="5" customFormat="1">
      <c r="A41" s="18">
        <v>39</v>
      </c>
      <c r="B41" s="33" t="str">
        <f>'Component naming'!$A$22</f>
        <v>Beam-viewing screen #4</v>
      </c>
      <c r="C41" s="5" t="str">
        <f>'Component naming'!$K$22</f>
        <v>Mon:SCN4</v>
      </c>
      <c r="D41" s="5" t="str">
        <f>'Component naming'!$L$22</f>
        <v>XF:16IDA-OP:LiX{Mon:SCN4}</v>
      </c>
      <c r="E41" s="201" t="s">
        <v>99</v>
      </c>
      <c r="F41" s="28" t="s">
        <v>99</v>
      </c>
      <c r="G41" s="5" t="str">
        <f t="shared" si="0"/>
        <v>Ax:Y</v>
      </c>
      <c r="H41" s="1" t="str">
        <f t="shared" si="1"/>
        <v>XF:16IDA-OP:LiX{Mon:SCN4-Ax:Y}Mtr</v>
      </c>
      <c r="N41" s="19"/>
      <c r="O41" s="19"/>
      <c r="P41" s="20"/>
      <c r="AA41" s="5" t="s">
        <v>96</v>
      </c>
      <c r="AB41" s="21" t="s">
        <v>97</v>
      </c>
      <c r="AC41" s="5">
        <v>4</v>
      </c>
      <c r="AD41" s="5">
        <v>4</v>
      </c>
      <c r="AE41" s="5">
        <v>108</v>
      </c>
      <c r="AF41" s="5" t="s">
        <v>689</v>
      </c>
      <c r="AG41" s="5" t="str">
        <f t="shared" si="2"/>
        <v>mc4</v>
      </c>
      <c r="AH41" s="5" t="s">
        <v>98</v>
      </c>
      <c r="AI41" s="5">
        <v>2</v>
      </c>
      <c r="AJ41" s="5">
        <v>0.05</v>
      </c>
    </row>
    <row r="42" spans="1:54" s="5" customFormat="1">
      <c r="A42" s="18">
        <v>40</v>
      </c>
      <c r="B42" s="33"/>
      <c r="N42" s="19"/>
      <c r="O42" s="19"/>
      <c r="P42" s="20"/>
      <c r="AE42" s="226"/>
      <c r="AF42" s="226"/>
    </row>
    <row r="43" spans="1:54">
      <c r="A43" s="18">
        <v>41</v>
      </c>
      <c r="B43" s="3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19"/>
      <c r="O43" s="19"/>
      <c r="P43" s="20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226"/>
      <c r="AF43" s="226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spans="1:54" s="5" customFormat="1">
      <c r="A44" s="18">
        <v>42</v>
      </c>
      <c r="B44" s="33"/>
      <c r="N44" s="19"/>
      <c r="O44" s="19"/>
      <c r="P44" s="20"/>
      <c r="AE44" s="226"/>
      <c r="AF44" s="226"/>
    </row>
    <row r="45" spans="1:54" s="5" customFormat="1">
      <c r="A45" s="18">
        <v>43</v>
      </c>
      <c r="B45" s="32" t="str">
        <f>'Component naming'!A25</f>
        <v>Secondry Source SOE Hutch B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  <c r="O45" s="9"/>
      <c r="P45" s="1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264"/>
      <c r="AF45" s="264"/>
      <c r="AG45" s="7"/>
      <c r="AH45" s="7"/>
      <c r="AI45" s="7"/>
      <c r="AJ45" s="7"/>
      <c r="AK45" s="7"/>
      <c r="AL45" s="7"/>
    </row>
    <row r="46" spans="1:54" s="5" customFormat="1">
      <c r="A46" s="18">
        <v>44</v>
      </c>
      <c r="B46" s="33" t="str">
        <f>'Component naming'!$A$28</f>
        <v>Beam Position Monitor (BPM)</v>
      </c>
      <c r="C46" s="5" t="str">
        <f>'Component naming'!$K$28</f>
        <v>Mon:BPM1</v>
      </c>
      <c r="D46" s="5" t="str">
        <f>'Component naming'!$L$30</f>
        <v>XF:16IDB-SS:LiX{Slt:SSA}</v>
      </c>
      <c r="G46" s="5" t="str">
        <f t="shared" ref="G46:G58" si="3">CONCATENATE("Ax:",F46)</f>
        <v>Ax:</v>
      </c>
      <c r="H46" s="1" t="str">
        <f t="shared" ref="H46:H58" si="4">CONCATENATE(LEFT(D46,LEN(D46)-1),"-Ax:",F46,"}Mtr")</f>
        <v>XF:16IDB-SS:LiX{Slt:SSA-Ax:}Mtr</v>
      </c>
      <c r="N46" s="19"/>
      <c r="O46" s="19"/>
      <c r="P46" s="20"/>
      <c r="AA46" s="5" t="s">
        <v>444</v>
      </c>
      <c r="AB46" s="5" t="s">
        <v>480</v>
      </c>
      <c r="AC46" s="5" t="s">
        <v>512</v>
      </c>
      <c r="AE46" s="226"/>
      <c r="AF46" s="226"/>
      <c r="AG46" s="5" t="str">
        <f t="shared" ref="AG46:AG58" si="5">CONCATENATE("mc",AC46)</f>
        <v>mcSmartAct</v>
      </c>
      <c r="AH46" s="5" t="s">
        <v>98</v>
      </c>
      <c r="AI46" s="5">
        <v>3</v>
      </c>
      <c r="AJ46" s="5">
        <v>1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s="5" customFormat="1">
      <c r="A47" s="18">
        <v>45</v>
      </c>
      <c r="B47" s="33" t="str">
        <f>'Component naming'!$A$30</f>
        <v>Secondary Source Aperture(SSA)</v>
      </c>
      <c r="C47" s="5" t="str">
        <f>'Component naming'!$K$30</f>
        <v>Slt:SSA</v>
      </c>
      <c r="D47" s="5" t="str">
        <f>'Component naming'!$L$30</f>
        <v>XF:16IDB-SS:LiX{Slt:SSA}</v>
      </c>
      <c r="E47" s="5" t="s">
        <v>95</v>
      </c>
      <c r="F47" s="5" t="s">
        <v>95</v>
      </c>
      <c r="G47" s="5" t="str">
        <f t="shared" si="3"/>
        <v>Ax:X</v>
      </c>
      <c r="H47" s="1" t="str">
        <f t="shared" si="4"/>
        <v>XF:16IDB-SS:LiX{Slt:SSA-Ax:X}Mtr</v>
      </c>
      <c r="N47" s="19"/>
      <c r="O47" s="19"/>
      <c r="P47" s="20"/>
      <c r="AA47" s="5" t="s">
        <v>444</v>
      </c>
      <c r="AB47" s="5" t="s">
        <v>135</v>
      </c>
      <c r="AC47" s="5" t="s">
        <v>136</v>
      </c>
      <c r="AE47" s="226"/>
      <c r="AF47" s="226">
        <f>AE47</f>
        <v>0</v>
      </c>
      <c r="AG47" s="5" t="str">
        <f t="shared" si="5"/>
        <v>mcPSJ</v>
      </c>
      <c r="AH47" s="5" t="s">
        <v>98</v>
      </c>
      <c r="AI47" s="5">
        <v>3</v>
      </c>
      <c r="AJ47" s="5">
        <v>1</v>
      </c>
    </row>
    <row r="48" spans="1:54" s="5" customFormat="1">
      <c r="A48" s="18">
        <v>46</v>
      </c>
      <c r="B48" s="33" t="str">
        <f>'Component naming'!$A$30</f>
        <v>Secondary Source Aperture(SSA)</v>
      </c>
      <c r="C48" s="5" t="str">
        <f>'Component naming'!$K$28</f>
        <v>Mon:BPM1</v>
      </c>
      <c r="D48" s="5" t="str">
        <f>'Component naming'!$L$30</f>
        <v>XF:16IDB-SS:LiX{Slt:SSA}</v>
      </c>
      <c r="E48" s="5" t="s">
        <v>99</v>
      </c>
      <c r="F48" s="5" t="s">
        <v>99</v>
      </c>
      <c r="G48" s="5" t="str">
        <f t="shared" si="3"/>
        <v>Ax:Y</v>
      </c>
      <c r="H48" s="1" t="str">
        <f t="shared" si="4"/>
        <v>XF:16IDB-SS:LiX{Slt:SSA-Ax:Y}Mtr</v>
      </c>
      <c r="N48" s="19"/>
      <c r="O48" s="19"/>
      <c r="P48" s="20"/>
      <c r="AA48" s="5" t="s">
        <v>444</v>
      </c>
      <c r="AB48" s="5" t="s">
        <v>135</v>
      </c>
      <c r="AC48" s="5" t="s">
        <v>136</v>
      </c>
      <c r="AE48" s="226"/>
      <c r="AF48" s="226">
        <f>AE48</f>
        <v>0</v>
      </c>
      <c r="AG48" s="5" t="str">
        <f t="shared" si="5"/>
        <v>mcPSJ</v>
      </c>
      <c r="AH48" s="5" t="s">
        <v>98</v>
      </c>
      <c r="AI48" s="5">
        <v>3</v>
      </c>
      <c r="AJ48" s="5">
        <v>1</v>
      </c>
    </row>
    <row r="49" spans="1:54" s="5" customFormat="1">
      <c r="A49" s="18">
        <v>47</v>
      </c>
      <c r="B49" s="33" t="str">
        <f>'Component naming'!$A$31</f>
        <v>Attenuator</v>
      </c>
      <c r="C49" s="5" t="str">
        <f>'Component naming'!$K$31</f>
        <v>Attn</v>
      </c>
      <c r="D49" s="5" t="str">
        <f>'Component naming'!$L$31</f>
        <v>XF:16IDB-SS:LiX{Attn}</v>
      </c>
      <c r="E49" s="202" t="s">
        <v>407</v>
      </c>
      <c r="F49" s="5" t="s">
        <v>104</v>
      </c>
      <c r="G49" s="5" t="str">
        <f t="shared" si="3"/>
        <v>Ax:X1</v>
      </c>
      <c r="H49" s="1" t="str">
        <f t="shared" si="4"/>
        <v>XF:16IDB-SS:LiX{Attn-Ax:X1}Mtr</v>
      </c>
      <c r="N49" s="19"/>
      <c r="O49" s="19"/>
      <c r="P49" s="20"/>
      <c r="AA49" s="5" t="s">
        <v>444</v>
      </c>
      <c r="AB49" s="21" t="s">
        <v>97</v>
      </c>
      <c r="AC49" s="5">
        <v>5</v>
      </c>
      <c r="AD49" s="5">
        <v>5</v>
      </c>
      <c r="AE49" s="226" t="s">
        <v>823</v>
      </c>
      <c r="AF49" s="226" t="s">
        <v>832</v>
      </c>
      <c r="AG49" s="5" t="str">
        <f t="shared" si="5"/>
        <v>mc5</v>
      </c>
    </row>
    <row r="50" spans="1:54" s="5" customFormat="1">
      <c r="A50" s="18">
        <v>48</v>
      </c>
      <c r="B50" s="33" t="str">
        <f>'Component naming'!$A$31</f>
        <v>Attenuator</v>
      </c>
      <c r="C50" s="5" t="str">
        <f>'Component naming'!$K$31</f>
        <v>Attn</v>
      </c>
      <c r="D50" s="5" t="str">
        <f>'Component naming'!$L$31</f>
        <v>XF:16IDB-SS:LiX{Attn}</v>
      </c>
      <c r="E50" s="202" t="s">
        <v>408</v>
      </c>
      <c r="F50" s="5" t="s">
        <v>105</v>
      </c>
      <c r="G50" s="5" t="str">
        <f t="shared" si="3"/>
        <v>Ax:X2</v>
      </c>
      <c r="H50" s="1" t="str">
        <f t="shared" si="4"/>
        <v>XF:16IDB-SS:LiX{Attn-Ax:X2}Mtr</v>
      </c>
      <c r="N50" s="19"/>
      <c r="O50" s="19"/>
      <c r="P50" s="20"/>
      <c r="AA50" s="5" t="s">
        <v>444</v>
      </c>
      <c r="AB50" s="21" t="s">
        <v>97</v>
      </c>
      <c r="AC50" s="5">
        <v>5</v>
      </c>
      <c r="AD50" s="5">
        <v>6</v>
      </c>
      <c r="AE50" s="226" t="s">
        <v>825</v>
      </c>
      <c r="AF50" s="226" t="s">
        <v>833</v>
      </c>
      <c r="AG50" s="5" t="str">
        <f t="shared" si="5"/>
        <v>mc5</v>
      </c>
    </row>
    <row r="51" spans="1:54" s="5" customFormat="1">
      <c r="A51" s="18">
        <v>49</v>
      </c>
      <c r="B51" s="33" t="str">
        <f>'Component naming'!$A$31</f>
        <v>Attenuator</v>
      </c>
      <c r="C51" s="5" t="str">
        <f>'Component naming'!$K$31</f>
        <v>Attn</v>
      </c>
      <c r="D51" s="5" t="str">
        <f>'Component naming'!$L$31</f>
        <v>XF:16IDB-SS:LiX{Attn}</v>
      </c>
      <c r="E51" s="202" t="s">
        <v>409</v>
      </c>
      <c r="F51" s="5" t="s">
        <v>412</v>
      </c>
      <c r="G51" s="5" t="str">
        <f t="shared" si="3"/>
        <v>Ax:X3</v>
      </c>
      <c r="H51" s="1" t="str">
        <f t="shared" si="4"/>
        <v>XF:16IDB-SS:LiX{Attn-Ax:X3}Mtr</v>
      </c>
      <c r="N51" s="19"/>
      <c r="O51" s="19"/>
      <c r="P51" s="20"/>
      <c r="AA51" s="5" t="s">
        <v>444</v>
      </c>
      <c r="AB51" s="21" t="s">
        <v>97</v>
      </c>
      <c r="AC51" s="5">
        <v>5</v>
      </c>
      <c r="AD51" s="5">
        <v>7</v>
      </c>
      <c r="AE51" s="226" t="s">
        <v>824</v>
      </c>
      <c r="AF51" s="226" t="s">
        <v>834</v>
      </c>
      <c r="AG51" s="5" t="str">
        <f t="shared" si="5"/>
        <v>mc5</v>
      </c>
    </row>
    <row r="52" spans="1:54" s="5" customFormat="1">
      <c r="A52" s="18">
        <v>50</v>
      </c>
      <c r="B52" s="33" t="str">
        <f>'Component naming'!$A$32</f>
        <v>Visual Beam Monitor (VBM)</v>
      </c>
      <c r="C52" s="5" t="str">
        <f>'Component naming'!$K$32</f>
        <v>Mon:VBM</v>
      </c>
      <c r="D52" s="5" t="str">
        <f>'Component naming'!$L$32</f>
        <v>XF:16IDB-SS:LiX{Mon:VBM}</v>
      </c>
      <c r="E52" s="5" t="s">
        <v>410</v>
      </c>
      <c r="F52" s="5" t="s">
        <v>467</v>
      </c>
      <c r="G52" s="5" t="str">
        <f t="shared" si="3"/>
        <v>Ax:F</v>
      </c>
      <c r="H52" s="1" t="str">
        <f t="shared" si="4"/>
        <v>XF:16IDB-SS:LiX{Mon:VBM-Ax:F}Mtr</v>
      </c>
      <c r="N52" s="19"/>
      <c r="O52" s="19"/>
      <c r="P52" s="20"/>
      <c r="AA52" s="5" t="s">
        <v>444</v>
      </c>
      <c r="AB52" s="5" t="s">
        <v>464</v>
      </c>
      <c r="AC52" s="5" t="s">
        <v>482</v>
      </c>
      <c r="AE52" s="226"/>
      <c r="AF52" s="226"/>
      <c r="AG52" s="5" t="str">
        <f t="shared" si="5"/>
        <v>mcPicomotor</v>
      </c>
      <c r="AH52" s="5" t="s">
        <v>98</v>
      </c>
      <c r="AI52" s="5">
        <v>3</v>
      </c>
      <c r="AJ52" s="5">
        <v>1</v>
      </c>
    </row>
    <row r="53" spans="1:54" s="5" customFormat="1">
      <c r="A53" s="18">
        <v>51</v>
      </c>
      <c r="B53" s="33" t="str">
        <f>'Component naming'!$A$32</f>
        <v>Visual Beam Monitor (VBM)</v>
      </c>
      <c r="C53" s="5" t="str">
        <f>'Component naming'!$K$32</f>
        <v>Mon:VBM</v>
      </c>
      <c r="D53" s="5" t="str">
        <f>'Component naming'!$L$32</f>
        <v>XF:16IDB-SS:LiX{Mon:VBM}</v>
      </c>
      <c r="E53" s="5" t="s">
        <v>466</v>
      </c>
      <c r="F53" s="5" t="s">
        <v>142</v>
      </c>
      <c r="G53" s="5" t="str">
        <f t="shared" si="3"/>
        <v>Ax:Z</v>
      </c>
      <c r="H53" s="1" t="str">
        <f t="shared" si="4"/>
        <v>XF:16IDB-SS:LiX{Mon:VBM-Ax:Z}Mtr</v>
      </c>
      <c r="N53" s="19"/>
      <c r="O53" s="19"/>
      <c r="P53" s="20"/>
      <c r="AA53" s="5" t="s">
        <v>444</v>
      </c>
      <c r="AB53" s="5" t="s">
        <v>464</v>
      </c>
      <c r="AC53" s="5" t="s">
        <v>482</v>
      </c>
      <c r="AE53" s="226"/>
      <c r="AF53" s="226"/>
      <c r="AG53" s="5" t="str">
        <f t="shared" si="5"/>
        <v>mcPicomotor</v>
      </c>
      <c r="AH53" s="5" t="s">
        <v>98</v>
      </c>
      <c r="AI53" s="5">
        <v>3</v>
      </c>
      <c r="AJ53" s="5">
        <v>1</v>
      </c>
    </row>
    <row r="54" spans="1:54" s="5" customFormat="1">
      <c r="A54" s="18">
        <v>52</v>
      </c>
      <c r="B54" s="33" t="str">
        <f>'Component naming'!$A$33</f>
        <v>Shutter</v>
      </c>
      <c r="C54" s="5" t="str">
        <f>'Component naming'!$K$33</f>
        <v>Sh</v>
      </c>
      <c r="D54" s="5" t="str">
        <f>'Component naming'!$L$33</f>
        <v>XF:16IDB-SS:LiX{Sh}</v>
      </c>
      <c r="E54" s="5" t="s">
        <v>411</v>
      </c>
      <c r="F54" s="5" t="s">
        <v>95</v>
      </c>
      <c r="G54" s="5" t="str">
        <f t="shared" si="3"/>
        <v>Ax:X</v>
      </c>
      <c r="H54" s="1" t="str">
        <f t="shared" si="4"/>
        <v>XF:16IDB-SS:LiX{Sh-Ax:X}Mtr</v>
      </c>
      <c r="N54" s="19"/>
      <c r="O54" s="19"/>
      <c r="P54" s="20"/>
      <c r="AA54" s="5" t="s">
        <v>444</v>
      </c>
      <c r="AB54" s="5" t="s">
        <v>413</v>
      </c>
      <c r="AE54" s="226"/>
      <c r="AF54" s="226"/>
      <c r="AG54" s="5" t="str">
        <f t="shared" si="5"/>
        <v>mc</v>
      </c>
      <c r="AH54" s="5" t="s">
        <v>98</v>
      </c>
      <c r="AI54" s="5">
        <v>3</v>
      </c>
      <c r="AJ54" s="5">
        <v>1</v>
      </c>
    </row>
    <row r="55" spans="1:54" s="5" customFormat="1">
      <c r="A55" s="18">
        <v>53</v>
      </c>
      <c r="B55" s="33" t="str">
        <f>'Component naming'!$A$34</f>
        <v>Alternative SSA</v>
      </c>
      <c r="C55" s="5" t="str">
        <f>'Component naming'!$K$34</f>
        <v>Slt:aSSA</v>
      </c>
      <c r="D55" s="5" t="str">
        <f>'Component naming'!$L$34</f>
        <v>XF:16IDB-SS:LiX{Slt:aSSA}</v>
      </c>
      <c r="E55" s="202" t="s">
        <v>95</v>
      </c>
      <c r="F55" s="5" t="s">
        <v>95</v>
      </c>
      <c r="G55" s="5" t="str">
        <f t="shared" si="3"/>
        <v>Ax:X</v>
      </c>
      <c r="H55" s="1" t="str">
        <f t="shared" si="4"/>
        <v>XF:16IDB-SS:LiX{Slt:aSSA-Ax:X}Mtr</v>
      </c>
      <c r="N55" s="19"/>
      <c r="O55" s="19"/>
      <c r="P55" s="20"/>
      <c r="AA55" s="5" t="s">
        <v>444</v>
      </c>
      <c r="AB55" s="5" t="s">
        <v>97</v>
      </c>
      <c r="AC55" s="5">
        <v>5</v>
      </c>
      <c r="AD55" s="5">
        <v>1</v>
      </c>
      <c r="AE55" s="226" t="s">
        <v>826</v>
      </c>
      <c r="AF55" s="226"/>
      <c r="AG55" s="5" t="str">
        <f t="shared" si="5"/>
        <v>mc5</v>
      </c>
      <c r="AH55" s="5" t="s">
        <v>98</v>
      </c>
      <c r="AI55" s="5">
        <v>3</v>
      </c>
      <c r="AJ55" s="5">
        <v>1</v>
      </c>
    </row>
    <row r="56" spans="1:54" s="5" customFormat="1">
      <c r="A56" s="18">
        <v>54</v>
      </c>
      <c r="B56" s="33" t="str">
        <f>'Component naming'!$A$34</f>
        <v>Alternative SSA</v>
      </c>
      <c r="C56" s="5" t="str">
        <f>'Component naming'!$K$34</f>
        <v>Slt:aSSA</v>
      </c>
      <c r="D56" s="5" t="str">
        <f>'Component naming'!$L$34</f>
        <v>XF:16IDB-SS:LiX{Slt:aSSA}</v>
      </c>
      <c r="E56" s="202" t="s">
        <v>446</v>
      </c>
      <c r="F56" s="5" t="s">
        <v>446</v>
      </c>
      <c r="G56" s="5" t="str">
        <f t="shared" si="3"/>
        <v>Ax:dX</v>
      </c>
      <c r="H56" s="1" t="str">
        <f t="shared" si="4"/>
        <v>XF:16IDB-SS:LiX{Slt:aSSA-Ax:dX}Mtr</v>
      </c>
      <c r="N56" s="19"/>
      <c r="O56" s="19"/>
      <c r="P56" s="20"/>
      <c r="AA56" s="5" t="s">
        <v>444</v>
      </c>
      <c r="AB56" s="5" t="s">
        <v>97</v>
      </c>
      <c r="AC56" s="5">
        <v>5</v>
      </c>
      <c r="AD56" s="5">
        <v>2</v>
      </c>
      <c r="AE56" s="226" t="s">
        <v>827</v>
      </c>
      <c r="AF56" s="226"/>
      <c r="AG56" s="5" t="str">
        <f t="shared" si="5"/>
        <v>mc5</v>
      </c>
    </row>
    <row r="57" spans="1:54" s="5" customFormat="1">
      <c r="A57" s="18">
        <v>55</v>
      </c>
      <c r="B57" s="33" t="str">
        <f>'Component naming'!$A$34</f>
        <v>Alternative SSA</v>
      </c>
      <c r="C57" s="5" t="str">
        <f>'Component naming'!$K$34</f>
        <v>Slt:aSSA</v>
      </c>
      <c r="D57" s="5" t="str">
        <f>'Component naming'!$L$34</f>
        <v>XF:16IDB-SS:LiX{Slt:aSSA}</v>
      </c>
      <c r="E57" s="202" t="s">
        <v>99</v>
      </c>
      <c r="F57" s="5" t="s">
        <v>99</v>
      </c>
      <c r="G57" s="5" t="str">
        <f t="shared" si="3"/>
        <v>Ax:Y</v>
      </c>
      <c r="H57" s="1" t="str">
        <f t="shared" si="4"/>
        <v>XF:16IDB-SS:LiX{Slt:aSSA-Ax:Y}Mtr</v>
      </c>
      <c r="N57" s="19"/>
      <c r="O57" s="19"/>
      <c r="P57" s="20"/>
      <c r="AA57" s="5" t="s">
        <v>444</v>
      </c>
      <c r="AB57" s="5" t="s">
        <v>97</v>
      </c>
      <c r="AC57" s="5">
        <v>5</v>
      </c>
      <c r="AD57" s="5">
        <v>3</v>
      </c>
      <c r="AE57" s="226" t="s">
        <v>828</v>
      </c>
      <c r="AF57" s="226"/>
      <c r="AG57" s="5" t="str">
        <f t="shared" si="5"/>
        <v>mc5</v>
      </c>
    </row>
    <row r="58" spans="1:54" s="5" customFormat="1">
      <c r="A58" s="18">
        <v>56</v>
      </c>
      <c r="B58" s="33" t="str">
        <f>'Component naming'!$A$34</f>
        <v>Alternative SSA</v>
      </c>
      <c r="C58" s="5" t="str">
        <f>'Component naming'!$K$34</f>
        <v>Slt:aSSA</v>
      </c>
      <c r="D58" s="5" t="str">
        <f>'Component naming'!$L$34</f>
        <v>XF:16IDB-SS:LiX{Slt:aSSA}</v>
      </c>
      <c r="E58" s="202" t="s">
        <v>447</v>
      </c>
      <c r="F58" s="5" t="s">
        <v>447</v>
      </c>
      <c r="G58" s="5" t="str">
        <f t="shared" si="3"/>
        <v>Ax:dY</v>
      </c>
      <c r="H58" s="1" t="str">
        <f t="shared" si="4"/>
        <v>XF:16IDB-SS:LiX{Slt:aSSA-Ax:dY}Mtr</v>
      </c>
      <c r="N58" s="19"/>
      <c r="O58" s="19"/>
      <c r="P58" s="20"/>
      <c r="AA58" s="5" t="s">
        <v>444</v>
      </c>
      <c r="AB58" s="5" t="s">
        <v>97</v>
      </c>
      <c r="AC58" s="5">
        <v>5</v>
      </c>
      <c r="AD58" s="5">
        <v>4</v>
      </c>
      <c r="AE58" s="226" t="s">
        <v>829</v>
      </c>
      <c r="AF58" s="226"/>
      <c r="AG58" s="5" t="str">
        <f t="shared" si="5"/>
        <v>mc5</v>
      </c>
    </row>
    <row r="59" spans="1:54" s="5" customFormat="1">
      <c r="A59" s="18">
        <v>57</v>
      </c>
      <c r="B59" s="33"/>
      <c r="H59" s="1"/>
      <c r="N59" s="19"/>
      <c r="O59" s="19"/>
      <c r="P59" s="20"/>
      <c r="AE59" s="226"/>
      <c r="AF59" s="226"/>
    </row>
    <row r="60" spans="1:54" s="5" customFormat="1">
      <c r="A60" s="18">
        <v>58</v>
      </c>
      <c r="B60" s="33"/>
      <c r="H60" s="1"/>
      <c r="N60" s="19"/>
      <c r="O60" s="19"/>
      <c r="P60" s="20"/>
      <c r="AE60" s="226"/>
      <c r="AF60" s="226"/>
    </row>
    <row r="61" spans="1:54" s="5" customFormat="1">
      <c r="A61" s="18">
        <v>59</v>
      </c>
      <c r="B61" s="32" t="str">
        <f>'Component naming'!A36</f>
        <v>Experimental End Station Enclosure EESE Hutch C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"/>
      <c r="O61" s="9"/>
      <c r="P61" s="1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264"/>
      <c r="AF61" s="264"/>
      <c r="AG61" s="7"/>
      <c r="AH61" s="7"/>
      <c r="AI61" s="7"/>
      <c r="AJ61" s="7"/>
      <c r="AK61" s="7"/>
      <c r="AL61" s="7"/>
    </row>
    <row r="62" spans="1:54" s="5" customFormat="1">
      <c r="A62" s="18">
        <v>60</v>
      </c>
      <c r="B62" s="33" t="str">
        <f>'Component naming'!$A$38</f>
        <v>Secondary focusing working distance</v>
      </c>
      <c r="C62" s="5" t="str">
        <f>'Component naming'!$K$38</f>
        <v>Stg:WD</v>
      </c>
      <c r="D62" s="5" t="str">
        <f>'Component naming'!$L$38</f>
        <v>XF:16IDC-SF:LiX{Stg:WD}</v>
      </c>
      <c r="E62" s="202" t="s">
        <v>142</v>
      </c>
      <c r="F62" s="5" t="s">
        <v>142</v>
      </c>
      <c r="G62" s="5" t="str">
        <f t="shared" ref="G62:G82" si="6">CONCATENATE("Ax:",F62)</f>
        <v>Ax:Z</v>
      </c>
      <c r="H62" s="1" t="str">
        <f t="shared" ref="H62:H82" si="7">CONCATENATE(LEFT(D62,LEN(D62)-1),"-Ax:",F62,"}Mtr")</f>
        <v>XF:16IDC-SF:LiX{Stg:WD-Ax:Z}Mtr</v>
      </c>
      <c r="N62" s="19"/>
      <c r="O62" s="19"/>
      <c r="P62" s="20"/>
      <c r="AA62" s="5" t="s">
        <v>602</v>
      </c>
      <c r="AB62" s="5" t="s">
        <v>97</v>
      </c>
      <c r="AC62" s="5">
        <v>9</v>
      </c>
      <c r="AD62" s="5">
        <v>1</v>
      </c>
      <c r="AE62" s="226" t="s">
        <v>860</v>
      </c>
      <c r="AF62" s="226"/>
      <c r="AG62" s="5" t="str">
        <f t="shared" ref="AG62:AG82" si="8">CONCATENATE("mc",AC62)</f>
        <v>mc9</v>
      </c>
      <c r="AH62" s="5" t="s">
        <v>98</v>
      </c>
      <c r="AI62" s="5">
        <v>3</v>
      </c>
      <c r="AJ62" s="5">
        <v>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s="5" customFormat="1">
      <c r="A63" s="18">
        <v>61</v>
      </c>
      <c r="B63" s="33" t="str">
        <f>'Component naming'!$A$38</f>
        <v>Secondary focusing working distance</v>
      </c>
      <c r="C63" s="5" t="str">
        <f>'Component naming'!$K$38</f>
        <v>Stg:WD</v>
      </c>
      <c r="D63" s="5" t="str">
        <f>'Component naming'!$L$38</f>
        <v>XF:16IDC-SF:LiX{Stg:WD}</v>
      </c>
      <c r="E63" s="202" t="s">
        <v>341</v>
      </c>
      <c r="F63" s="5" t="s">
        <v>341</v>
      </c>
      <c r="G63" s="5" t="str">
        <f t="shared" si="6"/>
        <v>Ax:Z1</v>
      </c>
      <c r="H63" s="1" t="str">
        <f t="shared" si="7"/>
        <v>XF:16IDC-SF:LiX{Stg:WD-Ax:Z1}Mtr</v>
      </c>
      <c r="N63" s="19"/>
      <c r="O63" s="19"/>
      <c r="P63" s="20"/>
      <c r="AA63" s="5" t="s">
        <v>602</v>
      </c>
      <c r="AB63" s="5" t="s">
        <v>97</v>
      </c>
      <c r="AC63" s="5">
        <v>9</v>
      </c>
      <c r="AD63" s="5">
        <v>2</v>
      </c>
      <c r="AE63" s="226" t="s">
        <v>861</v>
      </c>
      <c r="AF63" s="226"/>
      <c r="AG63" s="5" t="str">
        <f t="shared" si="8"/>
        <v>mc9</v>
      </c>
      <c r="AH63" s="5" t="s">
        <v>98</v>
      </c>
      <c r="AI63" s="5">
        <v>3</v>
      </c>
      <c r="AJ63" s="5">
        <v>1</v>
      </c>
    </row>
    <row r="64" spans="1:54" s="5" customFormat="1">
      <c r="A64" s="18">
        <v>62</v>
      </c>
      <c r="B64" s="33" t="str">
        <f>'Component naming'!$A$39</f>
        <v>Harmonic Regection Mirror HRM1</v>
      </c>
      <c r="C64" s="5" t="str">
        <f>'Component naming'!$K$39</f>
        <v>Mir:HRM1</v>
      </c>
      <c r="D64" s="5" t="str">
        <f>'Component naming'!$L$39</f>
        <v>XF:16IDC-SF:LiX{Mir:HRM1}</v>
      </c>
      <c r="E64" s="202" t="s">
        <v>99</v>
      </c>
      <c r="F64" s="5" t="s">
        <v>99</v>
      </c>
      <c r="G64" s="5" t="str">
        <f t="shared" si="6"/>
        <v>Ax:Y</v>
      </c>
      <c r="H64" s="1" t="str">
        <f t="shared" si="7"/>
        <v>XF:16IDC-SF:LiX{Mir:HRM1-Ax:Y}Mtr</v>
      </c>
      <c r="N64" s="19"/>
      <c r="O64" s="19"/>
      <c r="P64" s="20"/>
      <c r="AA64" s="5" t="s">
        <v>444</v>
      </c>
      <c r="AB64" s="5" t="s">
        <v>97</v>
      </c>
      <c r="AC64" s="5">
        <v>6</v>
      </c>
      <c r="AD64" s="5">
        <v>2</v>
      </c>
      <c r="AE64" s="226" t="s">
        <v>837</v>
      </c>
      <c r="AG64" s="5" t="str">
        <f t="shared" si="8"/>
        <v>mc6</v>
      </c>
      <c r="AH64" s="5" t="s">
        <v>98</v>
      </c>
      <c r="AI64" s="5">
        <v>3</v>
      </c>
      <c r="AJ64" s="5">
        <v>1</v>
      </c>
    </row>
    <row r="65" spans="1:36" s="5" customFormat="1">
      <c r="A65" s="18">
        <v>63</v>
      </c>
      <c r="B65" s="33" t="str">
        <f>'Component naming'!$A$39</f>
        <v>Harmonic Regection Mirror HRM1</v>
      </c>
      <c r="C65" s="5" t="str">
        <f>'Component naming'!$K$39</f>
        <v>Mir:HRM1</v>
      </c>
      <c r="D65" s="5" t="str">
        <f>'Component naming'!$L$39</f>
        <v>XF:16IDC-SF:LiX{Mir:HRM1}</v>
      </c>
      <c r="E65" s="202" t="s">
        <v>106</v>
      </c>
      <c r="F65" s="5" t="s">
        <v>107</v>
      </c>
      <c r="G65" s="5" t="str">
        <f t="shared" si="6"/>
        <v>Ax:TH</v>
      </c>
      <c r="H65" s="1" t="str">
        <f t="shared" si="7"/>
        <v>XF:16IDC-SF:LiX{Mir:HRM1-Ax:TH}Mtr</v>
      </c>
      <c r="N65" s="19"/>
      <c r="O65" s="19"/>
      <c r="P65" s="20"/>
      <c r="AA65" s="5" t="s">
        <v>444</v>
      </c>
      <c r="AB65" s="5" t="s">
        <v>97</v>
      </c>
      <c r="AC65" s="5">
        <v>6</v>
      </c>
      <c r="AD65" s="5">
        <v>1</v>
      </c>
      <c r="AE65" s="226" t="s">
        <v>836</v>
      </c>
      <c r="AG65" s="5" t="str">
        <f t="shared" si="8"/>
        <v>mc6</v>
      </c>
      <c r="AH65" s="5" t="s">
        <v>98</v>
      </c>
      <c r="AI65" s="5">
        <v>3</v>
      </c>
      <c r="AJ65" s="5">
        <v>1</v>
      </c>
    </row>
    <row r="66" spans="1:36" s="5" customFormat="1">
      <c r="A66" s="18">
        <v>64</v>
      </c>
      <c r="B66" s="33" t="str">
        <f>'Component naming'!$A$40</f>
        <v xml:space="preserve">Transfocator CRLs </v>
      </c>
      <c r="C66" s="5" t="str">
        <f>'Component naming'!$K$40</f>
        <v>Trf</v>
      </c>
      <c r="D66" s="5" t="str">
        <f>'Component naming'!$L$40</f>
        <v>XF:16IDC-SF:LiX{Trf}</v>
      </c>
      <c r="E66" s="202" t="s">
        <v>137</v>
      </c>
      <c r="F66" s="5" t="s">
        <v>138</v>
      </c>
      <c r="G66" s="5" t="str">
        <f t="shared" si="6"/>
        <v>Ax:XU</v>
      </c>
      <c r="H66" s="1" t="str">
        <f t="shared" si="7"/>
        <v>XF:16IDC-SF:LiX{Trf-Ax:XU}Mtr</v>
      </c>
      <c r="N66" s="19"/>
      <c r="O66" s="19"/>
      <c r="P66" s="20"/>
      <c r="AA66" s="5" t="s">
        <v>444</v>
      </c>
      <c r="AB66" s="5" t="s">
        <v>97</v>
      </c>
      <c r="AC66" s="5">
        <v>6</v>
      </c>
      <c r="AD66" s="5">
        <v>5</v>
      </c>
      <c r="AE66" s="226" t="s">
        <v>839</v>
      </c>
      <c r="AF66" s="226"/>
      <c r="AG66" s="5" t="str">
        <f t="shared" si="8"/>
        <v>mc6</v>
      </c>
      <c r="AH66" s="5" t="s">
        <v>98</v>
      </c>
      <c r="AI66" s="5">
        <v>3</v>
      </c>
      <c r="AJ66" s="5">
        <v>1</v>
      </c>
    </row>
    <row r="67" spans="1:36" s="5" customFormat="1">
      <c r="A67" s="18">
        <v>65</v>
      </c>
      <c r="B67" s="33" t="str">
        <f>'Component naming'!$A$40</f>
        <v xml:space="preserve">Transfocator CRLs </v>
      </c>
      <c r="C67" s="5" t="str">
        <f>'Component naming'!$K$40</f>
        <v>Trf</v>
      </c>
      <c r="D67" s="5" t="str">
        <f>'Component naming'!$L$40</f>
        <v>XF:16IDC-SF:LiX{Trf}</v>
      </c>
      <c r="E67" s="5" t="s">
        <v>144</v>
      </c>
      <c r="F67" s="5" t="s">
        <v>145</v>
      </c>
      <c r="G67" s="5" t="str">
        <f t="shared" si="6"/>
        <v>Ax:YU</v>
      </c>
      <c r="H67" s="1" t="str">
        <f t="shared" si="7"/>
        <v>XF:16IDC-SF:LiX{Trf-Ax:YU}Mtr</v>
      </c>
      <c r="N67" s="19"/>
      <c r="O67" s="19"/>
      <c r="P67" s="20"/>
      <c r="AA67" s="5" t="s">
        <v>444</v>
      </c>
      <c r="AB67" s="5" t="s">
        <v>97</v>
      </c>
      <c r="AC67" s="5">
        <v>6</v>
      </c>
      <c r="AD67" s="5">
        <v>6</v>
      </c>
      <c r="AE67" s="226" t="s">
        <v>840</v>
      </c>
      <c r="AF67" s="226"/>
      <c r="AG67" s="5" t="str">
        <f t="shared" si="8"/>
        <v>mc6</v>
      </c>
      <c r="AH67" s="5" t="s">
        <v>98</v>
      </c>
      <c r="AI67" s="5">
        <v>3</v>
      </c>
      <c r="AJ67" s="5">
        <v>1</v>
      </c>
    </row>
    <row r="68" spans="1:36" s="5" customFormat="1">
      <c r="A68" s="18">
        <v>66</v>
      </c>
      <c r="B68" s="33" t="str">
        <f>'Component naming'!$A$40</f>
        <v xml:space="preserve">Transfocator CRLs </v>
      </c>
      <c r="C68" s="5" t="str">
        <f>'Component naming'!$K$40</f>
        <v>Trf</v>
      </c>
      <c r="D68" s="5" t="str">
        <f>'Component naming'!$L$40</f>
        <v>XF:16IDC-SF:LiX{Trf}</v>
      </c>
      <c r="E68" s="5" t="s">
        <v>140</v>
      </c>
      <c r="F68" s="5" t="s">
        <v>141</v>
      </c>
      <c r="G68" s="5" t="str">
        <f t="shared" si="6"/>
        <v>Ax:XD</v>
      </c>
      <c r="H68" s="1" t="str">
        <f t="shared" si="7"/>
        <v>XF:16IDC-SF:LiX{Trf-Ax:XD}Mtr</v>
      </c>
      <c r="N68" s="19"/>
      <c r="O68" s="19"/>
      <c r="P68" s="20"/>
      <c r="AA68" s="5" t="s">
        <v>444</v>
      </c>
      <c r="AB68" s="5" t="s">
        <v>97</v>
      </c>
      <c r="AC68" s="5">
        <v>6</v>
      </c>
      <c r="AD68" s="5">
        <v>7</v>
      </c>
      <c r="AE68" s="226" t="s">
        <v>841</v>
      </c>
      <c r="AF68" s="226"/>
      <c r="AG68" s="5" t="str">
        <f t="shared" si="8"/>
        <v>mc6</v>
      </c>
      <c r="AH68" s="5" t="s">
        <v>98</v>
      </c>
      <c r="AI68" s="5">
        <v>3</v>
      </c>
      <c r="AJ68" s="5">
        <v>1</v>
      </c>
    </row>
    <row r="69" spans="1:36" s="5" customFormat="1">
      <c r="A69" s="18">
        <v>67</v>
      </c>
      <c r="B69" s="33" t="str">
        <f>'Component naming'!$A$40</f>
        <v xml:space="preserve">Transfocator CRLs </v>
      </c>
      <c r="C69" s="5" t="str">
        <f>'Component naming'!$K$40</f>
        <v>Trf</v>
      </c>
      <c r="D69" s="5" t="str">
        <f>'Component naming'!$L$40</f>
        <v>XF:16IDC-SF:LiX{Trf}</v>
      </c>
      <c r="E69" s="5" t="s">
        <v>146</v>
      </c>
      <c r="F69" s="5" t="s">
        <v>147</v>
      </c>
      <c r="G69" s="5" t="str">
        <f t="shared" si="6"/>
        <v>Ax:YD</v>
      </c>
      <c r="H69" s="1" t="str">
        <f t="shared" si="7"/>
        <v>XF:16IDC-SF:LiX{Trf-Ax:YD}Mtr</v>
      </c>
      <c r="N69" s="19"/>
      <c r="O69" s="19"/>
      <c r="P69" s="20"/>
      <c r="AA69" s="5" t="s">
        <v>444</v>
      </c>
      <c r="AB69" s="5" t="s">
        <v>97</v>
      </c>
      <c r="AC69" s="5">
        <v>6</v>
      </c>
      <c r="AD69" s="5">
        <v>8</v>
      </c>
      <c r="AE69" s="226" t="s">
        <v>842</v>
      </c>
      <c r="AF69" s="226"/>
      <c r="AG69" s="5" t="str">
        <f t="shared" si="8"/>
        <v>mc6</v>
      </c>
      <c r="AH69" s="5" t="s">
        <v>98</v>
      </c>
      <c r="AI69" s="5">
        <v>3</v>
      </c>
      <c r="AJ69" s="5">
        <v>1</v>
      </c>
    </row>
    <row r="70" spans="1:36" s="5" customFormat="1">
      <c r="A70" s="18">
        <v>68</v>
      </c>
      <c r="B70" s="33" t="str">
        <f>'Component naming'!$A$41</f>
        <v>Harmonic Regection Mirror HRM2</v>
      </c>
      <c r="C70" s="5" t="str">
        <f>'Component naming'!$K$41</f>
        <v>Mir:HRM2</v>
      </c>
      <c r="D70" s="5" t="str">
        <f>'Component naming'!$L$41</f>
        <v>XF:16IDC-SF:LiX{Mir:HRM2}</v>
      </c>
      <c r="E70" s="5" t="s">
        <v>99</v>
      </c>
      <c r="F70" s="5" t="s">
        <v>99</v>
      </c>
      <c r="G70" s="5" t="str">
        <f t="shared" si="6"/>
        <v>Ax:Y</v>
      </c>
      <c r="H70" s="1" t="str">
        <f t="shared" si="7"/>
        <v>XF:16IDC-SF:LiX{Mir:HRM2-Ax:Y}Mtr</v>
      </c>
      <c r="N70" s="19"/>
      <c r="O70" s="19"/>
      <c r="P70" s="20"/>
      <c r="AA70" s="5" t="s">
        <v>444</v>
      </c>
      <c r="AB70" s="5" t="s">
        <v>97</v>
      </c>
      <c r="AC70" s="5">
        <v>6</v>
      </c>
      <c r="AD70" s="5">
        <v>3</v>
      </c>
      <c r="AE70" s="226" t="s">
        <v>838</v>
      </c>
      <c r="AF70" s="226"/>
      <c r="AG70" s="5" t="str">
        <f t="shared" si="8"/>
        <v>mc6</v>
      </c>
      <c r="AH70" s="5" t="s">
        <v>98</v>
      </c>
      <c r="AI70" s="5">
        <v>3</v>
      </c>
      <c r="AJ70" s="5">
        <v>1</v>
      </c>
    </row>
    <row r="71" spans="1:36" s="5" customFormat="1">
      <c r="A71" s="18">
        <v>69</v>
      </c>
      <c r="B71" s="33" t="str">
        <f>'Component naming'!$A$41</f>
        <v>Harmonic Regection Mirror HRM2</v>
      </c>
      <c r="C71" s="5" t="str">
        <f>'Component naming'!$K$41</f>
        <v>Mir:HRM2</v>
      </c>
      <c r="D71" s="5" t="str">
        <f>'Component naming'!$L$41</f>
        <v>XF:16IDC-SF:LiX{Mir:HRM2}</v>
      </c>
      <c r="E71" s="5" t="s">
        <v>488</v>
      </c>
      <c r="F71" s="5" t="s">
        <v>107</v>
      </c>
      <c r="G71" s="5" t="str">
        <f t="shared" si="6"/>
        <v>Ax:TH</v>
      </c>
      <c r="H71" s="1" t="str">
        <f t="shared" si="7"/>
        <v>XF:16IDC-SF:LiX{Mir:HRM2-Ax:TH}Mtr</v>
      </c>
      <c r="N71" s="19"/>
      <c r="O71" s="19"/>
      <c r="P71" s="20"/>
      <c r="AA71" s="5" t="s">
        <v>444</v>
      </c>
      <c r="AB71" t="s">
        <v>97</v>
      </c>
      <c r="AC71" s="5">
        <v>5</v>
      </c>
      <c r="AD71" s="5">
        <v>8</v>
      </c>
      <c r="AE71" s="226" t="s">
        <v>831</v>
      </c>
      <c r="AF71" s="5" t="s">
        <v>835</v>
      </c>
      <c r="AG71" s="5" t="str">
        <f t="shared" si="8"/>
        <v>mc5</v>
      </c>
      <c r="AH71" s="5" t="s">
        <v>590</v>
      </c>
      <c r="AI71" s="5">
        <v>3</v>
      </c>
      <c r="AJ71" s="5">
        <v>1</v>
      </c>
    </row>
    <row r="72" spans="1:36" s="5" customFormat="1">
      <c r="A72" s="18">
        <v>70</v>
      </c>
      <c r="B72" s="33" t="str">
        <f>'Component naming'!$A$41</f>
        <v>Harmonic Regection Mirror HRM2</v>
      </c>
      <c r="C72" s="5" t="str">
        <f>'Component naming'!$K$41</f>
        <v>Mir:HRM2</v>
      </c>
      <c r="D72" s="5" t="str">
        <f>'Component naming'!$L$41</f>
        <v>XF:16IDC-SF:LiX{Mir:HRM2}</v>
      </c>
      <c r="E72" s="5" t="s">
        <v>600</v>
      </c>
      <c r="F72" s="5" t="s">
        <v>486</v>
      </c>
      <c r="G72" s="5" t="str">
        <f t="shared" si="6"/>
        <v>Ax:BU</v>
      </c>
      <c r="H72" s="1" t="str">
        <f t="shared" si="7"/>
        <v>XF:16IDC-SF:LiX{Mir:HRM2-Ax:BU}Mtr</v>
      </c>
      <c r="N72" s="19"/>
      <c r="O72" s="19"/>
      <c r="P72" s="20"/>
      <c r="AA72" s="5" t="s">
        <v>602</v>
      </c>
      <c r="AB72" s="5" t="s">
        <v>481</v>
      </c>
      <c r="AC72" s="5" t="s">
        <v>482</v>
      </c>
      <c r="AE72" s="226"/>
      <c r="AF72" s="226"/>
      <c r="AG72" s="5" t="str">
        <f t="shared" si="8"/>
        <v>mcPicomotor</v>
      </c>
      <c r="AH72" s="5" t="s">
        <v>98</v>
      </c>
      <c r="AI72" s="5">
        <v>3</v>
      </c>
      <c r="AJ72" s="5">
        <v>1</v>
      </c>
    </row>
    <row r="73" spans="1:36" s="5" customFormat="1">
      <c r="A73" s="18">
        <v>71</v>
      </c>
      <c r="B73" s="33" t="str">
        <f>'Component naming'!$A$41</f>
        <v>Harmonic Regection Mirror HRM2</v>
      </c>
      <c r="C73" s="5" t="str">
        <f>'Component naming'!$K$41</f>
        <v>Mir:HRM2</v>
      </c>
      <c r="D73" s="5" t="str">
        <f>'Component naming'!$L$41</f>
        <v>XF:16IDC-SF:LiX{Mir:HRM2}</v>
      </c>
      <c r="E73" s="5" t="s">
        <v>601</v>
      </c>
      <c r="F73" s="5" t="s">
        <v>487</v>
      </c>
      <c r="G73" s="5" t="str">
        <f t="shared" si="6"/>
        <v>Ax:BD</v>
      </c>
      <c r="H73" s="1" t="str">
        <f t="shared" si="7"/>
        <v>XF:16IDC-SF:LiX{Mir:HRM2-Ax:BD}Mtr</v>
      </c>
      <c r="N73" s="19"/>
      <c r="O73" s="19"/>
      <c r="P73" s="20"/>
      <c r="AA73" s="5" t="s">
        <v>602</v>
      </c>
      <c r="AB73" s="5" t="s">
        <v>481</v>
      </c>
      <c r="AC73" s="5" t="s">
        <v>482</v>
      </c>
      <c r="AE73" s="226"/>
      <c r="AF73" s="226"/>
      <c r="AG73" s="5" t="str">
        <f t="shared" si="8"/>
        <v>mcPicomotor</v>
      </c>
      <c r="AH73" s="5" t="s">
        <v>98</v>
      </c>
      <c r="AI73" s="5">
        <v>3</v>
      </c>
      <c r="AJ73" s="5">
        <v>1</v>
      </c>
    </row>
    <row r="74" spans="1:36" s="5" customFormat="1">
      <c r="A74" s="18">
        <v>72</v>
      </c>
      <c r="B74" s="33" t="str">
        <f>'Component naming'!$A$42</f>
        <v>Divergence Defining Aperture (DDA)</v>
      </c>
      <c r="C74" s="5" t="str">
        <f>'Component naming'!$K$42</f>
        <v>Slt:DDA</v>
      </c>
      <c r="D74" s="5" t="str">
        <f>'Component naming'!$L$42</f>
        <v>XF:16IDC-SF:LiX{Slt:DDA}</v>
      </c>
      <c r="E74" s="5" t="s">
        <v>95</v>
      </c>
      <c r="F74" s="5" t="s">
        <v>95</v>
      </c>
      <c r="G74" s="5" t="str">
        <f t="shared" si="6"/>
        <v>Ax:X</v>
      </c>
      <c r="H74" s="1" t="str">
        <f t="shared" si="7"/>
        <v>XF:16IDC-SF:LiX{Slt:DDA-Ax:X}Mtr</v>
      </c>
      <c r="N74" s="19"/>
      <c r="O74" s="19"/>
      <c r="P74" s="20"/>
      <c r="AA74" s="5" t="s">
        <v>444</v>
      </c>
      <c r="AB74" s="5" t="s">
        <v>97</v>
      </c>
      <c r="AC74" s="5">
        <v>7</v>
      </c>
      <c r="AD74" s="5">
        <v>1</v>
      </c>
      <c r="AE74" s="226" t="s">
        <v>843</v>
      </c>
      <c r="AG74" s="5" t="str">
        <f t="shared" si="8"/>
        <v>mc7</v>
      </c>
      <c r="AH74" s="5" t="s">
        <v>98</v>
      </c>
      <c r="AI74" s="5">
        <v>3</v>
      </c>
      <c r="AJ74" s="5">
        <v>1</v>
      </c>
    </row>
    <row r="75" spans="1:36" s="5" customFormat="1">
      <c r="A75" s="18">
        <v>73</v>
      </c>
      <c r="B75" s="33" t="str">
        <f>'Component naming'!$A$42</f>
        <v>Divergence Defining Aperture (DDA)</v>
      </c>
      <c r="C75" s="5" t="str">
        <f>'Component naming'!$K$42</f>
        <v>Slt:DDA</v>
      </c>
      <c r="D75" s="5" t="str">
        <f>'Component naming'!$L$42</f>
        <v>XF:16IDC-SF:LiX{Slt:DDA}</v>
      </c>
      <c r="E75" s="5" t="s">
        <v>99</v>
      </c>
      <c r="F75" s="5" t="s">
        <v>99</v>
      </c>
      <c r="G75" s="5" t="str">
        <f t="shared" si="6"/>
        <v>Ax:Y</v>
      </c>
      <c r="H75" s="1" t="str">
        <f t="shared" si="7"/>
        <v>XF:16IDC-SF:LiX{Slt:DDA-Ax:Y}Mtr</v>
      </c>
      <c r="N75" s="19"/>
      <c r="O75" s="19"/>
      <c r="P75" s="20"/>
      <c r="AA75" s="5" t="s">
        <v>444</v>
      </c>
      <c r="AB75" s="5" t="s">
        <v>97</v>
      </c>
      <c r="AC75" s="5">
        <v>7</v>
      </c>
      <c r="AD75" s="5">
        <v>2</v>
      </c>
      <c r="AE75" s="226" t="s">
        <v>844</v>
      </c>
      <c r="AG75" s="5" t="str">
        <f t="shared" si="8"/>
        <v>mc7</v>
      </c>
      <c r="AH75" s="5" t="s">
        <v>98</v>
      </c>
      <c r="AI75" s="5">
        <v>3</v>
      </c>
      <c r="AJ75" s="5">
        <v>1</v>
      </c>
    </row>
    <row r="76" spans="1:36" s="5" customFormat="1">
      <c r="A76" s="18">
        <v>74</v>
      </c>
      <c r="B76" s="33" t="str">
        <f>'Component naming'!$A$42</f>
        <v>Divergence Defining Aperture (DDA)</v>
      </c>
      <c r="C76" s="5" t="str">
        <f>'Component naming'!$K$42</f>
        <v>Slt:DDA</v>
      </c>
      <c r="D76" s="5" t="str">
        <f>'Component naming'!$L$42</f>
        <v>XF:16IDC-SF:LiX{Slt:DDA}</v>
      </c>
      <c r="E76" s="5" t="s">
        <v>446</v>
      </c>
      <c r="F76" s="5" t="s">
        <v>446</v>
      </c>
      <c r="G76" s="5" t="str">
        <f t="shared" si="6"/>
        <v>Ax:dX</v>
      </c>
      <c r="H76" s="1" t="str">
        <f t="shared" si="7"/>
        <v>XF:16IDC-SF:LiX{Slt:DDA-Ax:dX}Mtr</v>
      </c>
      <c r="N76" s="19"/>
      <c r="O76" s="19"/>
      <c r="P76" s="20"/>
      <c r="AA76" s="5" t="s">
        <v>444</v>
      </c>
      <c r="AB76" s="5" t="s">
        <v>97</v>
      </c>
      <c r="AC76" s="5">
        <v>7</v>
      </c>
      <c r="AD76" s="5">
        <v>3</v>
      </c>
      <c r="AE76" s="226" t="s">
        <v>845</v>
      </c>
      <c r="AG76" s="5" t="str">
        <f t="shared" si="8"/>
        <v>mc7</v>
      </c>
      <c r="AH76" s="5" t="s">
        <v>98</v>
      </c>
      <c r="AI76" s="5">
        <v>3</v>
      </c>
      <c r="AJ76" s="5">
        <v>1</v>
      </c>
    </row>
    <row r="77" spans="1:36" s="5" customFormat="1">
      <c r="A77" s="18">
        <v>75</v>
      </c>
      <c r="B77" s="33" t="str">
        <f>'Component naming'!$A$42</f>
        <v>Divergence Defining Aperture (DDA)</v>
      </c>
      <c r="C77" s="5" t="str">
        <f>'Component naming'!$K$42</f>
        <v>Slt:DDA</v>
      </c>
      <c r="D77" s="5" t="str">
        <f>'Component naming'!$L$42</f>
        <v>XF:16IDC-SF:LiX{Slt:DDA}</v>
      </c>
      <c r="E77" s="5" t="s">
        <v>447</v>
      </c>
      <c r="F77" s="5" t="s">
        <v>447</v>
      </c>
      <c r="G77" s="5" t="str">
        <f t="shared" si="6"/>
        <v>Ax:dY</v>
      </c>
      <c r="H77" s="1" t="str">
        <f t="shared" si="7"/>
        <v>XF:16IDC-SF:LiX{Slt:DDA-Ax:dY}Mtr</v>
      </c>
      <c r="N77" s="19"/>
      <c r="O77" s="19"/>
      <c r="P77" s="20"/>
      <c r="AA77" s="5" t="s">
        <v>444</v>
      </c>
      <c r="AB77" s="5" t="s">
        <v>97</v>
      </c>
      <c r="AC77" s="5">
        <v>7</v>
      </c>
      <c r="AD77" s="5">
        <v>4</v>
      </c>
      <c r="AE77" s="226" t="s">
        <v>846</v>
      </c>
      <c r="AG77" s="5" t="str">
        <f t="shared" si="8"/>
        <v>mc7</v>
      </c>
      <c r="AH77" s="5" t="s">
        <v>98</v>
      </c>
      <c r="AI77" s="5">
        <v>3</v>
      </c>
      <c r="AJ77" s="5">
        <v>1</v>
      </c>
    </row>
    <row r="78" spans="1:36" s="5" customFormat="1">
      <c r="A78" s="18">
        <v>76</v>
      </c>
      <c r="B78" s="33" t="str">
        <f>'Component naming'!$A$43</f>
        <v>Beam Position Monitor (BPM)</v>
      </c>
      <c r="C78" s="5" t="str">
        <f>'Component naming'!$K$43</f>
        <v>Mon:BPM2</v>
      </c>
      <c r="D78" s="5" t="str">
        <f>'Component naming'!$L$43</f>
        <v>XF:16IDC-SF:LiX{Mon:BPM2}</v>
      </c>
      <c r="E78" s="5" t="s">
        <v>99</v>
      </c>
      <c r="F78" s="5" t="s">
        <v>99</v>
      </c>
      <c r="G78" s="5" t="str">
        <f t="shared" si="6"/>
        <v>Ax:Y</v>
      </c>
      <c r="H78" s="1" t="str">
        <f t="shared" si="7"/>
        <v>XF:16IDC-SF:LiX{Mon:BPM2-Ax:Y}Mtr</v>
      </c>
      <c r="N78" s="19"/>
      <c r="O78" s="19"/>
      <c r="P78" s="20"/>
      <c r="AA78" s="5" t="s">
        <v>602</v>
      </c>
      <c r="AB78" s="5" t="s">
        <v>139</v>
      </c>
      <c r="AC78" s="5" t="s">
        <v>512</v>
      </c>
      <c r="AE78" s="226"/>
      <c r="AF78" s="226"/>
      <c r="AG78" s="5" t="str">
        <f t="shared" si="8"/>
        <v>mcSmartAct</v>
      </c>
      <c r="AH78" s="5" t="s">
        <v>98</v>
      </c>
      <c r="AI78" s="5">
        <v>3</v>
      </c>
      <c r="AJ78" s="5">
        <v>1</v>
      </c>
    </row>
    <row r="79" spans="1:36" s="5" customFormat="1">
      <c r="A79" s="18">
        <v>77</v>
      </c>
      <c r="B79" s="33" t="str">
        <f>'Component naming'!$A$44</f>
        <v>Guard Slits 1 in Air</v>
      </c>
      <c r="C79" s="5" t="str">
        <f>'Component naming'!$K$44</f>
        <v>Slt:G1</v>
      </c>
      <c r="D79" s="5" t="str">
        <f>'Component naming'!$L$44</f>
        <v>XF:16IDC-SF:LiX{Slt:G1}</v>
      </c>
      <c r="E79" s="202" t="s">
        <v>95</v>
      </c>
      <c r="F79" s="5" t="s">
        <v>95</v>
      </c>
      <c r="G79" s="5" t="str">
        <f t="shared" si="6"/>
        <v>Ax:X</v>
      </c>
      <c r="H79" s="1" t="str">
        <f t="shared" si="7"/>
        <v>XF:16IDC-SF:LiX{Slt:G1-Ax:X}Mtr</v>
      </c>
      <c r="N79" s="19"/>
      <c r="O79" s="19"/>
      <c r="P79" s="20"/>
      <c r="AA79" s="5" t="s">
        <v>602</v>
      </c>
      <c r="AB79" s="5" t="s">
        <v>97</v>
      </c>
      <c r="AC79" s="5">
        <v>10</v>
      </c>
      <c r="AD79" s="5">
        <v>1</v>
      </c>
      <c r="AE79" s="226" t="s">
        <v>882</v>
      </c>
      <c r="AF79" s="226"/>
      <c r="AG79" s="5" t="str">
        <f t="shared" si="8"/>
        <v>mc10</v>
      </c>
      <c r="AH79" s="5" t="s">
        <v>98</v>
      </c>
      <c r="AI79" s="5">
        <v>3</v>
      </c>
      <c r="AJ79" s="5">
        <v>1</v>
      </c>
    </row>
    <row r="80" spans="1:36" s="5" customFormat="1">
      <c r="A80" s="18">
        <v>78</v>
      </c>
      <c r="B80" s="33" t="str">
        <f>'Component naming'!$A$44</f>
        <v>Guard Slits 1 in Air</v>
      </c>
      <c r="C80" s="5" t="str">
        <f>'Component naming'!$K$44</f>
        <v>Slt:G1</v>
      </c>
      <c r="D80" s="5" t="str">
        <f>'Component naming'!$L$44</f>
        <v>XF:16IDC-SF:LiX{Slt:G1}</v>
      </c>
      <c r="E80" s="202" t="s">
        <v>446</v>
      </c>
      <c r="F80" s="5" t="s">
        <v>446</v>
      </c>
      <c r="G80" s="5" t="str">
        <f t="shared" si="6"/>
        <v>Ax:dX</v>
      </c>
      <c r="H80" s="1" t="str">
        <f t="shared" si="7"/>
        <v>XF:16IDC-SF:LiX{Slt:G1-Ax:dX}Mtr</v>
      </c>
      <c r="N80" s="19"/>
      <c r="O80" s="19"/>
      <c r="P80" s="20"/>
      <c r="AA80" s="5" t="s">
        <v>602</v>
      </c>
      <c r="AB80" s="5" t="s">
        <v>97</v>
      </c>
      <c r="AC80" s="5">
        <v>10</v>
      </c>
      <c r="AD80" s="5">
        <v>2</v>
      </c>
      <c r="AE80" s="226" t="s">
        <v>883</v>
      </c>
      <c r="AF80" s="226"/>
      <c r="AG80" s="5" t="str">
        <f t="shared" si="8"/>
        <v>mc10</v>
      </c>
      <c r="AH80" s="5" t="s">
        <v>98</v>
      </c>
      <c r="AI80" s="5">
        <v>3</v>
      </c>
      <c r="AJ80" s="5">
        <v>1</v>
      </c>
    </row>
    <row r="81" spans="1:39" s="5" customFormat="1">
      <c r="A81" s="18">
        <v>79</v>
      </c>
      <c r="B81" s="33" t="str">
        <f>'Component naming'!$A$44</f>
        <v>Guard Slits 1 in Air</v>
      </c>
      <c r="C81" s="5" t="str">
        <f>'Component naming'!$K$44</f>
        <v>Slt:G1</v>
      </c>
      <c r="D81" s="5" t="str">
        <f>'Component naming'!$L$44</f>
        <v>XF:16IDC-SF:LiX{Slt:G1}</v>
      </c>
      <c r="E81" s="202" t="s">
        <v>99</v>
      </c>
      <c r="F81" s="5" t="s">
        <v>99</v>
      </c>
      <c r="G81" s="5" t="str">
        <f t="shared" si="6"/>
        <v>Ax:Y</v>
      </c>
      <c r="H81" s="1" t="str">
        <f t="shared" si="7"/>
        <v>XF:16IDC-SF:LiX{Slt:G1-Ax:Y}Mtr</v>
      </c>
      <c r="N81" s="19"/>
      <c r="O81" s="19"/>
      <c r="P81" s="20"/>
      <c r="AA81" s="5" t="s">
        <v>602</v>
      </c>
      <c r="AB81" s="5" t="s">
        <v>97</v>
      </c>
      <c r="AC81" s="5">
        <v>10</v>
      </c>
      <c r="AD81" s="5">
        <v>3</v>
      </c>
      <c r="AE81" s="226" t="s">
        <v>884</v>
      </c>
      <c r="AF81" s="226"/>
      <c r="AG81" s="5" t="str">
        <f t="shared" si="8"/>
        <v>mc10</v>
      </c>
      <c r="AH81" s="5" t="s">
        <v>98</v>
      </c>
      <c r="AI81" s="5">
        <v>3</v>
      </c>
      <c r="AJ81" s="5">
        <v>1</v>
      </c>
    </row>
    <row r="82" spans="1:39" s="5" customFormat="1">
      <c r="A82" s="18">
        <v>80</v>
      </c>
      <c r="B82" s="33" t="str">
        <f>'Component naming'!$A$44</f>
        <v>Guard Slits 1 in Air</v>
      </c>
      <c r="C82" s="5" t="str">
        <f>'Component naming'!$K$44</f>
        <v>Slt:G1</v>
      </c>
      <c r="D82" s="5" t="str">
        <f>'Component naming'!$L$44</f>
        <v>XF:16IDC-SF:LiX{Slt:G1}</v>
      </c>
      <c r="E82" s="202" t="s">
        <v>447</v>
      </c>
      <c r="F82" s="5" t="s">
        <v>447</v>
      </c>
      <c r="G82" s="5" t="str">
        <f t="shared" si="6"/>
        <v>Ax:dY</v>
      </c>
      <c r="H82" s="1" t="str">
        <f t="shared" si="7"/>
        <v>XF:16IDC-SF:LiX{Slt:G1-Ax:dY}Mtr</v>
      </c>
      <c r="N82" s="19"/>
      <c r="O82" s="19"/>
      <c r="P82" s="20"/>
      <c r="AA82" s="5" t="s">
        <v>602</v>
      </c>
      <c r="AB82" s="5" t="s">
        <v>97</v>
      </c>
      <c r="AC82" s="5">
        <v>10</v>
      </c>
      <c r="AD82" s="5">
        <v>4</v>
      </c>
      <c r="AE82" s="226" t="s">
        <v>885</v>
      </c>
      <c r="AF82" s="226"/>
      <c r="AG82" s="5" t="str">
        <f t="shared" si="8"/>
        <v>mc10</v>
      </c>
      <c r="AH82" s="5" t="s">
        <v>98</v>
      </c>
      <c r="AI82" s="5">
        <v>3</v>
      </c>
      <c r="AJ82" s="5">
        <v>1</v>
      </c>
    </row>
    <row r="83" spans="1:39" s="5" customFormat="1">
      <c r="A83" s="18">
        <v>81</v>
      </c>
      <c r="B83" s="191" t="s">
        <v>429</v>
      </c>
      <c r="C83" s="191"/>
      <c r="D83" s="191"/>
      <c r="E83" s="191"/>
      <c r="F83" s="191"/>
      <c r="G83" s="192"/>
      <c r="H83" s="191"/>
      <c r="I83" s="191"/>
      <c r="J83" s="192"/>
      <c r="K83" s="191"/>
      <c r="L83" s="19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91"/>
      <c r="AB83" s="191"/>
      <c r="AC83" s="191"/>
      <c r="AD83" s="192"/>
      <c r="AE83" s="191"/>
      <c r="AF83" s="192"/>
      <c r="AG83" s="191"/>
      <c r="AH83" s="191"/>
      <c r="AI83" s="191"/>
      <c r="AJ83" s="191"/>
      <c r="AK83" s="192"/>
      <c r="AL83" s="192"/>
    </row>
    <row r="84" spans="1:39">
      <c r="A84" s="18">
        <v>82</v>
      </c>
      <c r="B84" s="33" t="str">
        <f>'Component naming'!$A$47</f>
        <v>Coarse-resolution scanning</v>
      </c>
      <c r="C84" s="5" t="str">
        <f>'Component naming'!$K$47</f>
        <v>Stg:CR</v>
      </c>
      <c r="D84" s="5" t="str">
        <f>'Component naming'!$L$47</f>
        <v>XF:16IDC-ES:LiX:InAir{Stg:CR}</v>
      </c>
      <c r="E84" s="5" t="s">
        <v>448</v>
      </c>
      <c r="F84" s="5" t="s">
        <v>448</v>
      </c>
      <c r="G84" s="5" t="str">
        <f t="shared" ref="G84:G97" si="9">CONCATENATE("Ax:",F84)</f>
        <v>Ax:scanX</v>
      </c>
      <c r="H84" s="1" t="str">
        <f t="shared" ref="H84:H97" si="10">CONCATENATE(LEFT(D84,LEN(D84)-1),"-Ax:",F84,"}Mtr")</f>
        <v>XF:16IDC-ES:LiX:InAir{Stg:CR-Ax:scanX}Mtr</v>
      </c>
      <c r="I84" s="5"/>
      <c r="J84" s="5"/>
      <c r="K84" s="5"/>
      <c r="L84" s="5"/>
      <c r="M84" s="5"/>
      <c r="N84" s="19"/>
      <c r="O84" s="19"/>
      <c r="P84" s="20"/>
      <c r="Q84" s="5"/>
      <c r="R84" s="5"/>
      <c r="S84" s="5"/>
      <c r="T84" s="5"/>
      <c r="U84" s="5"/>
      <c r="V84" s="5"/>
      <c r="W84" s="5"/>
      <c r="X84" s="5"/>
      <c r="Y84" s="5"/>
      <c r="Z84" s="5"/>
      <c r="AA84" s="5" t="s">
        <v>602</v>
      </c>
      <c r="AB84" s="5" t="s">
        <v>97</v>
      </c>
      <c r="AC84" s="5">
        <v>8</v>
      </c>
      <c r="AD84" s="5">
        <v>1</v>
      </c>
      <c r="AE84" s="226" t="s">
        <v>848</v>
      </c>
      <c r="AF84" s="226"/>
      <c r="AG84" s="5" t="str">
        <f t="shared" ref="AG84:AG97" si="11">CONCATENATE("mc",AC84)</f>
        <v>mc8</v>
      </c>
      <c r="AH84" s="5" t="s">
        <v>98</v>
      </c>
      <c r="AI84" s="5">
        <v>3</v>
      </c>
      <c r="AJ84" s="5">
        <v>1</v>
      </c>
      <c r="AK84" s="5"/>
      <c r="AL84" s="5"/>
      <c r="AM84" s="5"/>
    </row>
    <row r="85" spans="1:39" s="5" customFormat="1">
      <c r="A85" s="18">
        <v>83</v>
      </c>
      <c r="B85" s="33" t="str">
        <f>'Component naming'!$A$47</f>
        <v>Coarse-resolution scanning</v>
      </c>
      <c r="C85" s="5" t="str">
        <f>'Component naming'!$K$47</f>
        <v>Stg:CR</v>
      </c>
      <c r="D85" s="5" t="str">
        <f>'Component naming'!$L$47</f>
        <v>XF:16IDC-ES:LiX:InAir{Stg:CR}</v>
      </c>
      <c r="E85" s="5" t="s">
        <v>449</v>
      </c>
      <c r="F85" s="5" t="s">
        <v>449</v>
      </c>
      <c r="G85" s="5" t="str">
        <f t="shared" si="9"/>
        <v>Ax:scanY</v>
      </c>
      <c r="H85" s="1" t="str">
        <f t="shared" si="10"/>
        <v>XF:16IDC-ES:LiX:InAir{Stg:CR-Ax:scanY}Mtr</v>
      </c>
      <c r="N85" s="19"/>
      <c r="O85" s="19"/>
      <c r="P85" s="20"/>
      <c r="AA85" s="5" t="s">
        <v>602</v>
      </c>
      <c r="AB85" s="5" t="s">
        <v>97</v>
      </c>
      <c r="AC85" s="5">
        <v>8</v>
      </c>
      <c r="AD85" s="5">
        <v>2</v>
      </c>
      <c r="AE85" s="226" t="s">
        <v>849</v>
      </c>
      <c r="AF85" s="226"/>
      <c r="AG85" s="5" t="str">
        <f t="shared" si="11"/>
        <v>mc8</v>
      </c>
      <c r="AH85" s="5" t="s">
        <v>98</v>
      </c>
      <c r="AI85" s="5">
        <v>3</v>
      </c>
      <c r="AJ85" s="5">
        <v>1</v>
      </c>
    </row>
    <row r="86" spans="1:39" s="5" customFormat="1">
      <c r="A86" s="18">
        <v>84</v>
      </c>
      <c r="B86" s="33" t="str">
        <f>'Component naming'!$A$48</f>
        <v>Fine-resolution scanning</v>
      </c>
      <c r="C86" s="5" t="str">
        <f>'Component naming'!$K$48</f>
        <v>Stg:FR</v>
      </c>
      <c r="D86" s="5" t="str">
        <f>'Component naming'!$L$48</f>
        <v>XF:16IDC-ES:LiX:InAir{Stg:FR}</v>
      </c>
      <c r="E86" s="5" t="s">
        <v>448</v>
      </c>
      <c r="F86" s="5" t="s">
        <v>448</v>
      </c>
      <c r="G86" s="5" t="str">
        <f t="shared" si="9"/>
        <v>Ax:scanX</v>
      </c>
      <c r="H86" s="1" t="str">
        <f t="shared" si="10"/>
        <v>XF:16IDC-ES:LiX:InAir{Stg:FR-Ax:scanX}Mtr</v>
      </c>
      <c r="N86" s="19"/>
      <c r="O86" s="19"/>
      <c r="P86" s="20"/>
      <c r="AA86" s="5" t="s">
        <v>602</v>
      </c>
      <c r="AB86" s="5" t="s">
        <v>475</v>
      </c>
      <c r="AC86" s="5" t="s">
        <v>490</v>
      </c>
      <c r="AE86" s="226"/>
      <c r="AF86" s="226"/>
      <c r="AG86" s="5" t="str">
        <f t="shared" si="11"/>
        <v>mcPI</v>
      </c>
      <c r="AH86" s="5" t="s">
        <v>98</v>
      </c>
      <c r="AI86" s="5">
        <v>3</v>
      </c>
      <c r="AJ86" s="5">
        <v>1</v>
      </c>
    </row>
    <row r="87" spans="1:39" s="5" customFormat="1">
      <c r="A87" s="18">
        <v>85</v>
      </c>
      <c r="B87" s="33" t="str">
        <f>'Component naming'!$A$48</f>
        <v>Fine-resolution scanning</v>
      </c>
      <c r="C87" s="5" t="str">
        <f>'Component naming'!$K$48</f>
        <v>Stg:FR</v>
      </c>
      <c r="D87" s="5" t="str">
        <f>'Component naming'!$L$48</f>
        <v>XF:16IDC-ES:LiX:InAir{Stg:FR}</v>
      </c>
      <c r="E87" s="202" t="s">
        <v>449</v>
      </c>
      <c r="F87" s="5" t="s">
        <v>449</v>
      </c>
      <c r="G87" s="5" t="str">
        <f t="shared" si="9"/>
        <v>Ax:scanY</v>
      </c>
      <c r="H87" s="1" t="str">
        <f t="shared" si="10"/>
        <v>XF:16IDC-ES:LiX:InAir{Stg:FR-Ax:scanY}Mtr</v>
      </c>
      <c r="N87" s="19"/>
      <c r="O87" s="19"/>
      <c r="P87" s="20"/>
      <c r="AA87" s="5" t="s">
        <v>602</v>
      </c>
      <c r="AB87" s="5" t="s">
        <v>475</v>
      </c>
      <c r="AC87" s="5" t="s">
        <v>490</v>
      </c>
      <c r="AE87" s="226"/>
      <c r="AF87" s="226"/>
      <c r="AG87" s="5" t="str">
        <f t="shared" si="11"/>
        <v>mcPI</v>
      </c>
      <c r="AH87" s="5" t="s">
        <v>98</v>
      </c>
      <c r="AI87" s="5">
        <v>3</v>
      </c>
      <c r="AJ87" s="5">
        <v>1</v>
      </c>
    </row>
    <row r="88" spans="1:39" s="5" customFormat="1">
      <c r="A88" s="18">
        <v>86</v>
      </c>
      <c r="B88" s="333" t="str">
        <f>'Component naming'!$A$48</f>
        <v>Fine-resolution scanning</v>
      </c>
      <c r="C88" s="333" t="str">
        <f>'Component naming'!$K$48</f>
        <v>Stg:FR</v>
      </c>
      <c r="D88" s="333" t="str">
        <f>'Component naming'!$L$48</f>
        <v>XF:16IDC-ES:LiX:InAir{Stg:FR}</v>
      </c>
      <c r="E88" s="334" t="s">
        <v>450</v>
      </c>
      <c r="F88" s="333" t="s">
        <v>143</v>
      </c>
      <c r="G88" s="333" t="str">
        <f t="shared" si="9"/>
        <v>Ax:Rot</v>
      </c>
      <c r="H88" s="333" t="str">
        <f t="shared" si="10"/>
        <v>XF:16IDC-ES:LiX:InAir{Stg:FR-Ax:Rot}Mtr</v>
      </c>
      <c r="I88" s="333"/>
      <c r="J88" s="333"/>
      <c r="K88" s="333"/>
      <c r="L88" s="333"/>
      <c r="M88" s="333"/>
      <c r="N88" s="335"/>
      <c r="O88" s="335"/>
      <c r="P88" s="336"/>
      <c r="Q88" s="333"/>
      <c r="R88" s="333"/>
      <c r="S88" s="333"/>
      <c r="T88" s="333"/>
      <c r="U88" s="333"/>
      <c r="V88" s="333"/>
      <c r="W88" s="333"/>
      <c r="X88" s="333"/>
      <c r="Y88" s="333"/>
      <c r="Z88" s="333"/>
      <c r="AA88" s="333" t="s">
        <v>602</v>
      </c>
      <c r="AB88" s="333" t="s">
        <v>97</v>
      </c>
      <c r="AC88" s="333">
        <v>6</v>
      </c>
      <c r="AD88" s="333">
        <v>4</v>
      </c>
      <c r="AE88" s="333" t="s">
        <v>868</v>
      </c>
      <c r="AF88" s="226"/>
      <c r="AG88" s="5" t="str">
        <f t="shared" si="11"/>
        <v>mc6</v>
      </c>
      <c r="AH88" s="5" t="s">
        <v>98</v>
      </c>
      <c r="AI88" s="5">
        <v>3</v>
      </c>
      <c r="AJ88" s="5">
        <v>1</v>
      </c>
    </row>
    <row r="89" spans="1:39" s="5" customFormat="1">
      <c r="A89" s="18">
        <v>87</v>
      </c>
      <c r="B89" s="33" t="str">
        <f>'Component naming'!$A$49</f>
        <v>Microscope</v>
      </c>
      <c r="C89" s="5" t="str">
        <f>'Component naming'!$K$49</f>
        <v>Mscp</v>
      </c>
      <c r="D89" s="5" t="str">
        <f>'Component naming'!$L$49</f>
        <v>XF:16IDC-ES:LiX:InAir{Mscp}</v>
      </c>
      <c r="E89" s="5" t="s">
        <v>95</v>
      </c>
      <c r="F89" s="5" t="s">
        <v>95</v>
      </c>
      <c r="G89" s="5" t="str">
        <f t="shared" si="9"/>
        <v>Ax:X</v>
      </c>
      <c r="H89" s="1" t="str">
        <f t="shared" si="10"/>
        <v>XF:16IDC-ES:LiX:InAir{Mscp-Ax:X}Mtr</v>
      </c>
      <c r="N89" s="19"/>
      <c r="O89" s="19"/>
      <c r="P89" s="20"/>
      <c r="AA89" s="5" t="s">
        <v>602</v>
      </c>
      <c r="AB89" s="5" t="s">
        <v>97</v>
      </c>
      <c r="AC89" s="5">
        <v>8</v>
      </c>
      <c r="AD89" s="5">
        <v>4</v>
      </c>
      <c r="AE89" s="226" t="s">
        <v>851</v>
      </c>
      <c r="AF89" s="226"/>
      <c r="AG89" s="5" t="str">
        <f t="shared" si="11"/>
        <v>mc8</v>
      </c>
      <c r="AH89" s="5" t="s">
        <v>98</v>
      </c>
      <c r="AI89" s="5">
        <v>3</v>
      </c>
      <c r="AJ89" s="5">
        <v>1</v>
      </c>
    </row>
    <row r="90" spans="1:39" s="5" customFormat="1">
      <c r="A90" s="18">
        <v>88</v>
      </c>
      <c r="B90" s="33" t="str">
        <f>'Component naming'!$A$49</f>
        <v>Microscope</v>
      </c>
      <c r="C90" s="5" t="str">
        <f>'Component naming'!$K$49</f>
        <v>Mscp</v>
      </c>
      <c r="D90" s="5" t="str">
        <f>'Component naming'!$L$49</f>
        <v>XF:16IDC-ES:LiX:InAir{Mscp}</v>
      </c>
      <c r="E90" s="5" t="s">
        <v>99</v>
      </c>
      <c r="F90" s="5" t="s">
        <v>99</v>
      </c>
      <c r="G90" s="5" t="str">
        <f t="shared" si="9"/>
        <v>Ax:Y</v>
      </c>
      <c r="H90" s="1" t="str">
        <f t="shared" si="10"/>
        <v>XF:16IDC-ES:LiX:InAir{Mscp-Ax:Y}Mtr</v>
      </c>
      <c r="N90" s="19"/>
      <c r="O90" s="19"/>
      <c r="P90" s="20"/>
      <c r="AA90" s="5" t="s">
        <v>602</v>
      </c>
      <c r="AB90" s="5" t="s">
        <v>97</v>
      </c>
      <c r="AC90" s="5">
        <v>8</v>
      </c>
      <c r="AD90" s="5">
        <v>5</v>
      </c>
      <c r="AE90" s="226" t="s">
        <v>852</v>
      </c>
      <c r="AF90" s="226"/>
      <c r="AG90" s="5" t="str">
        <f t="shared" si="11"/>
        <v>mc8</v>
      </c>
      <c r="AH90" s="5" t="s">
        <v>98</v>
      </c>
      <c r="AI90" s="5">
        <v>3</v>
      </c>
      <c r="AJ90" s="5">
        <v>1</v>
      </c>
    </row>
    <row r="91" spans="1:39" s="5" customFormat="1">
      <c r="A91" s="18">
        <v>89</v>
      </c>
      <c r="B91" s="33" t="str">
        <f>'Component naming'!$A$49</f>
        <v>Microscope</v>
      </c>
      <c r="C91" s="5" t="str">
        <f>'Component naming'!$K$49</f>
        <v>Mscp</v>
      </c>
      <c r="D91" s="5" t="str">
        <f>'Component naming'!$L$49</f>
        <v>XF:16IDC-ES:LiX:InAir{Mscp}</v>
      </c>
      <c r="E91" s="5" t="s">
        <v>410</v>
      </c>
      <c r="F91" s="5" t="s">
        <v>467</v>
      </c>
      <c r="G91" s="5" t="str">
        <f t="shared" si="9"/>
        <v>Ax:F</v>
      </c>
      <c r="H91" s="1" t="str">
        <f t="shared" si="10"/>
        <v>XF:16IDC-ES:LiX:InAir{Mscp-Ax:F}Mtr</v>
      </c>
      <c r="N91" s="19"/>
      <c r="O91" s="19"/>
      <c r="P91" s="20"/>
      <c r="AA91" s="5" t="s">
        <v>602</v>
      </c>
      <c r="AB91" s="5" t="s">
        <v>97</v>
      </c>
      <c r="AC91" s="5">
        <v>10</v>
      </c>
      <c r="AD91" s="5">
        <v>8</v>
      </c>
      <c r="AE91" s="226" t="s">
        <v>850</v>
      </c>
      <c r="AF91" s="226"/>
      <c r="AG91" s="5" t="str">
        <f t="shared" si="11"/>
        <v>mc10</v>
      </c>
      <c r="AH91" s="5" t="s">
        <v>98</v>
      </c>
      <c r="AI91" s="5">
        <v>3</v>
      </c>
      <c r="AJ91" s="5">
        <v>1</v>
      </c>
    </row>
    <row r="92" spans="1:39" s="5" customFormat="1">
      <c r="A92" s="18">
        <v>90</v>
      </c>
      <c r="B92" s="325" t="str">
        <f>'Component naming'!$A$49</f>
        <v>Microscope</v>
      </c>
      <c r="C92" s="325" t="str">
        <f>'Component naming'!$K$49</f>
        <v>Mscp</v>
      </c>
      <c r="D92" s="325" t="str">
        <f>'Component naming'!$L$49</f>
        <v>XF:16IDC-ES:LiX:InAir{Mscp}</v>
      </c>
      <c r="E92" s="325" t="s">
        <v>491</v>
      </c>
      <c r="F92" s="325" t="s">
        <v>492</v>
      </c>
      <c r="G92" s="325" t="str">
        <f t="shared" si="9"/>
        <v xml:space="preserve">Ax:P </v>
      </c>
      <c r="H92" s="325" t="str">
        <f t="shared" si="10"/>
        <v>XF:16IDC-ES:LiX:InAir{Mscp-Ax:P }Mtr</v>
      </c>
      <c r="I92" s="325"/>
      <c r="J92" s="325"/>
      <c r="K92" s="325"/>
      <c r="L92" s="325"/>
      <c r="M92" s="325"/>
      <c r="N92" s="328"/>
      <c r="O92" s="328"/>
      <c r="P92" s="329"/>
      <c r="Q92" s="325"/>
      <c r="R92" s="325"/>
      <c r="S92" s="325"/>
      <c r="T92" s="325"/>
      <c r="U92" s="325"/>
      <c r="V92" s="325"/>
      <c r="W92" s="325"/>
      <c r="X92" s="325"/>
      <c r="Y92" s="325"/>
      <c r="Z92" s="325"/>
      <c r="AA92" s="325" t="s">
        <v>444</v>
      </c>
      <c r="AB92" s="325" t="s">
        <v>97</v>
      </c>
      <c r="AC92" s="325">
        <v>7</v>
      </c>
      <c r="AD92" s="325">
        <v>7</v>
      </c>
      <c r="AE92" s="339" t="s">
        <v>870</v>
      </c>
      <c r="AF92" s="226"/>
      <c r="AG92" s="5" t="str">
        <f>CONCATENATE("mc",AC92)</f>
        <v>mc7</v>
      </c>
      <c r="AH92" s="5" t="s">
        <v>98</v>
      </c>
      <c r="AI92" s="5">
        <v>3</v>
      </c>
      <c r="AJ92" s="5">
        <v>1</v>
      </c>
    </row>
    <row r="93" spans="1:39" s="5" customFormat="1">
      <c r="A93" s="18">
        <v>91</v>
      </c>
      <c r="B93" s="333" t="str">
        <f>'Component naming'!$A$49</f>
        <v>Microscope</v>
      </c>
      <c r="C93" s="333" t="str">
        <f>'Component naming'!$K$49</f>
        <v>Mscp</v>
      </c>
      <c r="D93" s="333" t="str">
        <f>'Component naming'!$L$49</f>
        <v>XF:16IDC-ES:LiX:InAir{Mscp}</v>
      </c>
      <c r="E93" s="333" t="s">
        <v>466</v>
      </c>
      <c r="F93" s="333" t="s">
        <v>142</v>
      </c>
      <c r="G93" s="333" t="str">
        <f t="shared" si="9"/>
        <v>Ax:Z</v>
      </c>
      <c r="H93" s="333" t="str">
        <f t="shared" si="10"/>
        <v>XF:16IDC-ES:LiX:InAir{Mscp-Ax:Z}Mtr</v>
      </c>
      <c r="I93" s="333"/>
      <c r="J93" s="333"/>
      <c r="K93" s="333"/>
      <c r="L93" s="333"/>
      <c r="M93" s="333"/>
      <c r="N93" s="335"/>
      <c r="O93" s="335"/>
      <c r="P93" s="336"/>
      <c r="Q93" s="333"/>
      <c r="R93" s="333"/>
      <c r="S93" s="333"/>
      <c r="T93" s="333"/>
      <c r="U93" s="333"/>
      <c r="V93" s="333"/>
      <c r="W93" s="333"/>
      <c r="X93" s="333"/>
      <c r="Y93" s="333"/>
      <c r="Z93" s="333"/>
      <c r="AA93" s="333"/>
      <c r="AB93" s="333" t="s">
        <v>907</v>
      </c>
      <c r="AC93" s="333"/>
      <c r="AD93" s="333"/>
      <c r="AE93" s="339"/>
      <c r="AF93" s="226"/>
    </row>
    <row r="94" spans="1:39" s="5" customFormat="1">
      <c r="A94" s="18">
        <v>92</v>
      </c>
      <c r="B94" s="33" t="str">
        <f>'Component naming'!$A$50</f>
        <v>Guard Slits 2 in Air</v>
      </c>
      <c r="C94" s="5" t="str">
        <f>'Component naming'!$K$50</f>
        <v>Slt:G2</v>
      </c>
      <c r="D94" s="5" t="str">
        <f>'Component naming'!$L$50</f>
        <v>XF:16IDC-ES:LiX:InAir{Slt:G2}</v>
      </c>
      <c r="E94" s="202" t="s">
        <v>95</v>
      </c>
      <c r="F94" s="5" t="s">
        <v>95</v>
      </c>
      <c r="G94" s="5" t="str">
        <f t="shared" si="9"/>
        <v>Ax:X</v>
      </c>
      <c r="H94" s="1" t="str">
        <f t="shared" si="10"/>
        <v>XF:16IDC-ES:LiX:InAir{Slt:G2-Ax:X}Mtr</v>
      </c>
      <c r="N94" s="19"/>
      <c r="O94" s="19"/>
      <c r="P94" s="20"/>
      <c r="AA94" s="5" t="s">
        <v>602</v>
      </c>
      <c r="AB94" s="5" t="s">
        <v>97</v>
      </c>
      <c r="AC94" s="5">
        <v>11</v>
      </c>
      <c r="AD94" s="5">
        <v>1</v>
      </c>
      <c r="AE94" s="226" t="s">
        <v>874</v>
      </c>
      <c r="AF94" s="226"/>
      <c r="AG94" s="5" t="str">
        <f t="shared" si="11"/>
        <v>mc11</v>
      </c>
      <c r="AH94" s="5" t="s">
        <v>98</v>
      </c>
      <c r="AI94" s="5">
        <v>3</v>
      </c>
      <c r="AJ94" s="5">
        <v>1</v>
      </c>
    </row>
    <row r="95" spans="1:39" s="5" customFormat="1">
      <c r="A95" s="18">
        <v>93</v>
      </c>
      <c r="B95" s="33" t="str">
        <f>'Component naming'!$A$50</f>
        <v>Guard Slits 2 in Air</v>
      </c>
      <c r="C95" s="5" t="str">
        <f>'Component naming'!$K$50</f>
        <v>Slt:G2</v>
      </c>
      <c r="D95" s="5" t="str">
        <f>'Component naming'!$L$50</f>
        <v>XF:16IDC-ES:LiX:InAir{Slt:G2}</v>
      </c>
      <c r="E95" s="202" t="s">
        <v>446</v>
      </c>
      <c r="F95" s="5" t="s">
        <v>446</v>
      </c>
      <c r="G95" s="5" t="str">
        <f t="shared" si="9"/>
        <v>Ax:dX</v>
      </c>
      <c r="H95" s="1" t="str">
        <f t="shared" si="10"/>
        <v>XF:16IDC-ES:LiX:InAir{Slt:G2-Ax:dX}Mtr</v>
      </c>
      <c r="N95" s="19"/>
      <c r="O95" s="19"/>
      <c r="P95" s="20"/>
      <c r="AA95" s="5" t="s">
        <v>602</v>
      </c>
      <c r="AB95" s="5" t="s">
        <v>97</v>
      </c>
      <c r="AC95" s="5">
        <v>11</v>
      </c>
      <c r="AD95" s="5">
        <v>2</v>
      </c>
      <c r="AE95" s="226" t="s">
        <v>875</v>
      </c>
      <c r="AF95" s="226"/>
      <c r="AG95" s="5" t="str">
        <f t="shared" si="11"/>
        <v>mc11</v>
      </c>
      <c r="AH95" s="5" t="s">
        <v>98</v>
      </c>
      <c r="AI95" s="5">
        <v>3</v>
      </c>
      <c r="AJ95" s="5">
        <v>1</v>
      </c>
    </row>
    <row r="96" spans="1:39" s="5" customFormat="1">
      <c r="A96" s="18">
        <v>94</v>
      </c>
      <c r="B96" s="33" t="str">
        <f>'Component naming'!$A$50</f>
        <v>Guard Slits 2 in Air</v>
      </c>
      <c r="C96" s="5" t="str">
        <f>'Component naming'!$K$50</f>
        <v>Slt:G2</v>
      </c>
      <c r="D96" s="5" t="str">
        <f>'Component naming'!$L$50</f>
        <v>XF:16IDC-ES:LiX:InAir{Slt:G2}</v>
      </c>
      <c r="E96" s="202" t="s">
        <v>99</v>
      </c>
      <c r="F96" s="5" t="s">
        <v>99</v>
      </c>
      <c r="G96" s="5" t="str">
        <f t="shared" si="9"/>
        <v>Ax:Y</v>
      </c>
      <c r="H96" s="1" t="str">
        <f t="shared" si="10"/>
        <v>XF:16IDC-ES:LiX:InAir{Slt:G2-Ax:Y}Mtr</v>
      </c>
      <c r="N96" s="19"/>
      <c r="O96" s="19"/>
      <c r="P96" s="20"/>
      <c r="AA96" s="5" t="s">
        <v>602</v>
      </c>
      <c r="AB96" s="5" t="s">
        <v>97</v>
      </c>
      <c r="AC96" s="5">
        <v>11</v>
      </c>
      <c r="AD96" s="5">
        <v>3</v>
      </c>
      <c r="AE96" s="226" t="s">
        <v>876</v>
      </c>
      <c r="AF96" s="226"/>
      <c r="AG96" s="5" t="str">
        <f t="shared" si="11"/>
        <v>mc11</v>
      </c>
      <c r="AH96" s="5" t="s">
        <v>98</v>
      </c>
      <c r="AI96" s="5">
        <v>3</v>
      </c>
      <c r="AJ96" s="5">
        <v>1</v>
      </c>
    </row>
    <row r="97" spans="1:38" s="5" customFormat="1">
      <c r="A97" s="18">
        <v>95</v>
      </c>
      <c r="B97" s="33" t="str">
        <f>'Component naming'!$A$50</f>
        <v>Guard Slits 2 in Air</v>
      </c>
      <c r="C97" s="5" t="str">
        <f>'Component naming'!$K$50</f>
        <v>Slt:G2</v>
      </c>
      <c r="D97" s="5" t="str">
        <f>'Component naming'!$L$50</f>
        <v>XF:16IDC-ES:LiX:InAir{Slt:G2}</v>
      </c>
      <c r="E97" s="202" t="s">
        <v>447</v>
      </c>
      <c r="F97" s="5" t="s">
        <v>447</v>
      </c>
      <c r="G97" s="5" t="str">
        <f t="shared" si="9"/>
        <v>Ax:dY</v>
      </c>
      <c r="H97" s="1" t="str">
        <f t="shared" si="10"/>
        <v>XF:16IDC-ES:LiX:InAir{Slt:G2-Ax:dY}Mtr</v>
      </c>
      <c r="N97" s="19"/>
      <c r="O97" s="19"/>
      <c r="P97" s="20"/>
      <c r="AA97" s="5" t="s">
        <v>602</v>
      </c>
      <c r="AB97" s="5" t="s">
        <v>97</v>
      </c>
      <c r="AC97" s="5">
        <v>11</v>
      </c>
      <c r="AD97" s="5">
        <v>4</v>
      </c>
      <c r="AE97" s="226" t="s">
        <v>877</v>
      </c>
      <c r="AF97" s="226"/>
      <c r="AG97" s="5" t="str">
        <f t="shared" si="11"/>
        <v>mc11</v>
      </c>
      <c r="AH97" s="5" t="s">
        <v>98</v>
      </c>
      <c r="AI97" s="5">
        <v>3</v>
      </c>
      <c r="AJ97" s="5">
        <v>1</v>
      </c>
    </row>
    <row r="98" spans="1:38" s="5" customFormat="1">
      <c r="A98" s="18">
        <v>96</v>
      </c>
      <c r="B98" s="191" t="s">
        <v>420</v>
      </c>
      <c r="C98" s="191"/>
      <c r="D98" s="191"/>
      <c r="E98" s="191"/>
      <c r="F98" s="191"/>
      <c r="G98" s="192"/>
      <c r="H98" s="191"/>
      <c r="I98" s="191"/>
      <c r="J98" s="192"/>
      <c r="K98" s="191"/>
      <c r="L98" s="191"/>
      <c r="N98" s="19"/>
      <c r="O98" s="19"/>
      <c r="P98" s="20"/>
      <c r="AA98" s="191"/>
      <c r="AB98" s="192"/>
      <c r="AC98" s="191"/>
      <c r="AD98" s="191"/>
      <c r="AE98" s="191"/>
      <c r="AF98" s="192"/>
      <c r="AG98" s="192"/>
      <c r="AH98" s="191"/>
      <c r="AI98" s="191"/>
      <c r="AJ98" s="192"/>
      <c r="AK98" s="192"/>
      <c r="AL98" s="192"/>
    </row>
    <row r="99" spans="1:38" s="5" customFormat="1">
      <c r="A99" s="18">
        <v>97</v>
      </c>
      <c r="B99" s="33" t="str">
        <f>'Component naming'!$A$52</f>
        <v>Hexapod</v>
      </c>
      <c r="C99" s="5" t="str">
        <f>'Component naming'!$K$52</f>
        <v>Stg:Hex</v>
      </c>
      <c r="D99" s="5" t="str">
        <f>'Component naming'!$L$52</f>
        <v>XF:16IDC-ES:LiX:GI{Stg:Hex}</v>
      </c>
      <c r="E99" s="5" t="s">
        <v>95</v>
      </c>
      <c r="F99" s="5" t="s">
        <v>95</v>
      </c>
      <c r="G99" s="5" t="str">
        <f t="shared" ref="G99:G107" si="12">CONCATENATE("Ax:",F99)</f>
        <v>Ax:X</v>
      </c>
      <c r="H99" s="1" t="str">
        <f t="shared" ref="H99:H107" si="13">CONCATENATE(LEFT(D99,LEN(D99)-1),"-Ax:",F99,"}Mtr")</f>
        <v>XF:16IDC-ES:LiX:GI{Stg:Hex-Ax:X}Mtr</v>
      </c>
      <c r="N99" s="19"/>
      <c r="O99" s="19"/>
      <c r="P99" s="20"/>
      <c r="AA99" s="5" t="s">
        <v>602</v>
      </c>
      <c r="AB99" s="5" t="s">
        <v>458</v>
      </c>
      <c r="AE99" s="226"/>
      <c r="AF99" s="226"/>
      <c r="AG99" s="5" t="str">
        <f t="shared" ref="AG99:AG107" si="14">CONCATENATE("mc",AC99)</f>
        <v>mc</v>
      </c>
      <c r="AH99" s="5" t="s">
        <v>98</v>
      </c>
      <c r="AI99" s="5">
        <v>3</v>
      </c>
      <c r="AJ99" s="5">
        <v>1</v>
      </c>
    </row>
    <row r="100" spans="1:38" s="5" customFormat="1">
      <c r="A100" s="18">
        <v>98</v>
      </c>
      <c r="B100" s="33" t="str">
        <f>'Component naming'!$A$52</f>
        <v>Hexapod</v>
      </c>
      <c r="C100" s="5" t="str">
        <f>'Component naming'!$K$52</f>
        <v>Stg:Hex</v>
      </c>
      <c r="D100" s="5" t="str">
        <f>'Component naming'!$L$52</f>
        <v>XF:16IDC-ES:LiX:GI{Stg:Hex}</v>
      </c>
      <c r="E100" s="5" t="s">
        <v>99</v>
      </c>
      <c r="F100" s="5" t="s">
        <v>99</v>
      </c>
      <c r="G100" s="5" t="str">
        <f t="shared" si="12"/>
        <v>Ax:Y</v>
      </c>
      <c r="H100" s="1" t="str">
        <f t="shared" si="13"/>
        <v>XF:16IDC-ES:LiX:GI{Stg:Hex-Ax:Y}Mtr</v>
      </c>
      <c r="N100" s="19"/>
      <c r="O100" s="19"/>
      <c r="P100" s="20"/>
      <c r="AA100" s="5" t="s">
        <v>602</v>
      </c>
      <c r="AB100" s="5" t="s">
        <v>458</v>
      </c>
      <c r="AE100" s="226"/>
      <c r="AF100" s="226"/>
      <c r="AG100" s="5" t="str">
        <f t="shared" si="14"/>
        <v>mc</v>
      </c>
      <c r="AH100" s="5" t="s">
        <v>98</v>
      </c>
      <c r="AI100" s="5">
        <v>3</v>
      </c>
      <c r="AJ100" s="5">
        <v>1</v>
      </c>
    </row>
    <row r="101" spans="1:38" s="5" customFormat="1">
      <c r="A101" s="18">
        <v>99</v>
      </c>
      <c r="B101" s="33" t="str">
        <f>'Component naming'!$A$52</f>
        <v>Hexapod</v>
      </c>
      <c r="C101" s="5" t="str">
        <f>'Component naming'!$K$52</f>
        <v>Stg:Hex</v>
      </c>
      <c r="D101" s="5" t="str">
        <f>'Component naming'!$L$52</f>
        <v>XF:16IDC-ES:LiX:GI{Stg:Hex}</v>
      </c>
      <c r="E101" s="5" t="s">
        <v>142</v>
      </c>
      <c r="F101" s="5" t="s">
        <v>142</v>
      </c>
      <c r="G101" s="5" t="str">
        <f t="shared" si="12"/>
        <v>Ax:Z</v>
      </c>
      <c r="H101" s="1" t="str">
        <f t="shared" si="13"/>
        <v>XF:16IDC-ES:LiX:GI{Stg:Hex-Ax:Z}Mtr</v>
      </c>
      <c r="N101" s="19"/>
      <c r="O101" s="19"/>
      <c r="P101" s="20"/>
      <c r="AA101" s="5" t="s">
        <v>602</v>
      </c>
      <c r="AB101" s="5" t="s">
        <v>458</v>
      </c>
      <c r="AE101" s="226"/>
      <c r="AF101" s="226"/>
      <c r="AG101" s="5" t="str">
        <f t="shared" si="14"/>
        <v>mc</v>
      </c>
      <c r="AH101" s="5" t="s">
        <v>98</v>
      </c>
      <c r="AI101" s="5">
        <v>3</v>
      </c>
      <c r="AJ101" s="5">
        <v>1</v>
      </c>
    </row>
    <row r="102" spans="1:38" s="5" customFormat="1">
      <c r="A102" s="18">
        <v>100</v>
      </c>
      <c r="B102" s="33" t="str">
        <f>'Component naming'!$A$52</f>
        <v>Hexapod</v>
      </c>
      <c r="C102" s="5" t="str">
        <f>'Component naming'!$K$52</f>
        <v>Stg:Hex</v>
      </c>
      <c r="D102" s="5" t="str">
        <f>'Component naming'!$L$52</f>
        <v>XF:16IDC-ES:LiX:GI{Stg:Hex}</v>
      </c>
      <c r="E102" s="5" t="s">
        <v>454</v>
      </c>
      <c r="F102" s="5" t="s">
        <v>454</v>
      </c>
      <c r="G102" s="5" t="str">
        <f t="shared" si="12"/>
        <v>Ax:U</v>
      </c>
      <c r="H102" s="1" t="str">
        <f t="shared" si="13"/>
        <v>XF:16IDC-ES:LiX:GI{Stg:Hex-Ax:U}Mtr</v>
      </c>
      <c r="N102" s="19"/>
      <c r="O102" s="19"/>
      <c r="P102" s="20"/>
      <c r="AA102" s="5" t="s">
        <v>602</v>
      </c>
      <c r="AB102" s="5" t="s">
        <v>458</v>
      </c>
      <c r="AE102" s="226"/>
      <c r="AF102" s="226"/>
      <c r="AG102" s="5" t="str">
        <f t="shared" si="14"/>
        <v>mc</v>
      </c>
      <c r="AH102" s="5" t="s">
        <v>98</v>
      </c>
      <c r="AI102" s="5">
        <v>3</v>
      </c>
      <c r="AJ102" s="5">
        <v>1</v>
      </c>
    </row>
    <row r="103" spans="1:38" s="5" customFormat="1">
      <c r="A103" s="18">
        <v>101</v>
      </c>
      <c r="B103" s="33" t="str">
        <f>'Component naming'!$A$52</f>
        <v>Hexapod</v>
      </c>
      <c r="C103" s="5" t="str">
        <f>'Component naming'!$K$52</f>
        <v>Stg:Hex</v>
      </c>
      <c r="D103" s="5" t="str">
        <f>'Component naming'!$L$52</f>
        <v>XF:16IDC-ES:LiX:GI{Stg:Hex}</v>
      </c>
      <c r="E103" s="5" t="s">
        <v>455</v>
      </c>
      <c r="F103" s="5" t="s">
        <v>455</v>
      </c>
      <c r="G103" s="5" t="str">
        <f t="shared" si="12"/>
        <v>Ax:V</v>
      </c>
      <c r="H103" s="1" t="str">
        <f t="shared" si="13"/>
        <v>XF:16IDC-ES:LiX:GI{Stg:Hex-Ax:V}Mtr</v>
      </c>
      <c r="N103" s="19"/>
      <c r="O103" s="19"/>
      <c r="P103" s="20"/>
      <c r="AA103" s="5" t="s">
        <v>602</v>
      </c>
      <c r="AB103" s="5" t="s">
        <v>458</v>
      </c>
      <c r="AE103" s="265"/>
      <c r="AF103" s="265"/>
      <c r="AG103" s="5" t="str">
        <f t="shared" si="14"/>
        <v>mc</v>
      </c>
      <c r="AH103" s="5" t="s">
        <v>98</v>
      </c>
      <c r="AI103" s="5">
        <v>3</v>
      </c>
      <c r="AJ103" s="5">
        <v>1</v>
      </c>
    </row>
    <row r="104" spans="1:38" s="5" customFormat="1">
      <c r="A104" s="18">
        <v>102</v>
      </c>
      <c r="B104" s="33" t="str">
        <f>'Component naming'!$A$52</f>
        <v>Hexapod</v>
      </c>
      <c r="C104" s="5" t="str">
        <f>'Component naming'!$K$52</f>
        <v>Stg:Hex</v>
      </c>
      <c r="D104" s="5" t="str">
        <f>'Component naming'!$L$52</f>
        <v>XF:16IDC-ES:LiX:GI{Stg:Hex}</v>
      </c>
      <c r="E104" s="5" t="s">
        <v>456</v>
      </c>
      <c r="F104" s="5" t="s">
        <v>456</v>
      </c>
      <c r="G104" s="5" t="str">
        <f t="shared" si="12"/>
        <v>Ax:W</v>
      </c>
      <c r="H104" s="1" t="str">
        <f t="shared" si="13"/>
        <v>XF:16IDC-ES:LiX:GI{Stg:Hex-Ax:W}Mtr</v>
      </c>
      <c r="N104" s="19"/>
      <c r="O104" s="19"/>
      <c r="P104" s="20"/>
      <c r="AA104" s="5" t="s">
        <v>602</v>
      </c>
      <c r="AB104" s="5" t="s">
        <v>458</v>
      </c>
      <c r="AE104" s="226"/>
      <c r="AF104" s="226"/>
      <c r="AG104" s="5" t="str">
        <f t="shared" si="14"/>
        <v>mc</v>
      </c>
      <c r="AH104" s="5" t="s">
        <v>98</v>
      </c>
      <c r="AI104" s="5">
        <v>3</v>
      </c>
      <c r="AJ104" s="5">
        <v>1</v>
      </c>
    </row>
    <row r="105" spans="1:38" s="5" customFormat="1">
      <c r="A105" s="18">
        <v>103</v>
      </c>
      <c r="B105" s="33" t="str">
        <f>'Component naming'!$A$52</f>
        <v>Hexapod</v>
      </c>
      <c r="C105" s="5" t="str">
        <f>'Component naming'!$K$52</f>
        <v>Stg:Hex</v>
      </c>
      <c r="D105" s="5" t="str">
        <f>'Component naming'!$L$52</f>
        <v>XF:16IDC-ES:LiX:GI{Stg:Hex}</v>
      </c>
      <c r="E105" s="5" t="s">
        <v>457</v>
      </c>
      <c r="F105" s="5" t="s">
        <v>457</v>
      </c>
      <c r="G105" s="5" t="str">
        <f t="shared" si="12"/>
        <v>Ax:phi</v>
      </c>
      <c r="H105" s="1" t="str">
        <f t="shared" si="13"/>
        <v>XF:16IDC-ES:LiX:GI{Stg:Hex-Ax:phi}Mtr</v>
      </c>
      <c r="N105" s="19"/>
      <c r="O105" s="19"/>
      <c r="P105" s="20"/>
      <c r="AA105" s="5" t="s">
        <v>602</v>
      </c>
      <c r="AB105" s="5" t="s">
        <v>458</v>
      </c>
      <c r="AE105" s="226"/>
      <c r="AF105" s="226"/>
      <c r="AG105" s="5" t="str">
        <f t="shared" si="14"/>
        <v>mc</v>
      </c>
      <c r="AH105" s="5" t="s">
        <v>98</v>
      </c>
      <c r="AI105" s="5">
        <v>3</v>
      </c>
      <c r="AJ105" s="5">
        <v>1</v>
      </c>
    </row>
    <row r="106" spans="1:38" s="5" customFormat="1">
      <c r="A106" s="18">
        <v>104</v>
      </c>
      <c r="B106" s="33" t="str">
        <f>'Component naming'!$A$53</f>
        <v>Guard Slits 2 in VAC</v>
      </c>
      <c r="C106" s="5" t="str">
        <f>'Component naming'!$K$53</f>
        <v>Slt:G2</v>
      </c>
      <c r="D106" s="5" t="str">
        <f>'Component naming'!$L$53</f>
        <v>XF:16IDC-ES:LiX:GI{Slt:G2}</v>
      </c>
      <c r="E106" s="5" t="s">
        <v>95</v>
      </c>
      <c r="F106" s="5" t="s">
        <v>95</v>
      </c>
      <c r="G106" s="5" t="str">
        <f t="shared" si="12"/>
        <v>Ax:X</v>
      </c>
      <c r="H106" s="1" t="str">
        <f t="shared" si="13"/>
        <v>XF:16IDC-ES:LiX:GI{Slt:G2-Ax:X}Mtr</v>
      </c>
      <c r="N106" s="19"/>
      <c r="O106" s="19"/>
      <c r="P106" s="20"/>
      <c r="AA106" s="5" t="s">
        <v>602</v>
      </c>
      <c r="AB106" s="5" t="s">
        <v>139</v>
      </c>
      <c r="AC106" s="5" t="s">
        <v>512</v>
      </c>
      <c r="AE106" s="226"/>
      <c r="AF106" s="226"/>
      <c r="AG106" s="5" t="str">
        <f t="shared" si="14"/>
        <v>mcSmartAct</v>
      </c>
      <c r="AH106" s="5" t="s">
        <v>98</v>
      </c>
      <c r="AI106" s="5">
        <v>3</v>
      </c>
      <c r="AJ106" s="5">
        <v>1</v>
      </c>
    </row>
    <row r="107" spans="1:38" s="5" customFormat="1">
      <c r="A107" s="18">
        <v>105</v>
      </c>
      <c r="B107" s="33" t="str">
        <f>'Component naming'!$A$53</f>
        <v>Guard Slits 2 in VAC</v>
      </c>
      <c r="C107" s="5" t="str">
        <f>'Component naming'!$K$53</f>
        <v>Slt:G2</v>
      </c>
      <c r="D107" s="5" t="str">
        <f>'Component naming'!$L$53</f>
        <v>XF:16IDC-ES:LiX:GI{Slt:G2}</v>
      </c>
      <c r="E107" s="5" t="s">
        <v>446</v>
      </c>
      <c r="F107" s="5" t="s">
        <v>446</v>
      </c>
      <c r="G107" s="5" t="str">
        <f t="shared" si="12"/>
        <v>Ax:dX</v>
      </c>
      <c r="H107" s="1" t="str">
        <f t="shared" si="13"/>
        <v>XF:16IDC-ES:LiX:GI{Slt:G2-Ax:dX}Mtr</v>
      </c>
      <c r="N107" s="19"/>
      <c r="O107" s="19"/>
      <c r="P107" s="20"/>
      <c r="AA107" s="5" t="s">
        <v>602</v>
      </c>
      <c r="AB107" s="5" t="s">
        <v>139</v>
      </c>
      <c r="AC107" s="5" t="s">
        <v>512</v>
      </c>
      <c r="AE107" s="226"/>
      <c r="AF107" s="226"/>
      <c r="AG107" s="5" t="str">
        <f t="shared" si="14"/>
        <v>mcSmartAct</v>
      </c>
      <c r="AH107" s="5" t="s">
        <v>98</v>
      </c>
      <c r="AI107" s="5">
        <v>3</v>
      </c>
      <c r="AJ107" s="5">
        <v>1</v>
      </c>
    </row>
    <row r="108" spans="1:38" s="5" customFormat="1">
      <c r="A108" s="18">
        <v>106</v>
      </c>
      <c r="B108" s="191" t="str">
        <f>'Component naming'!$A$54</f>
        <v>Sample handling</v>
      </c>
      <c r="C108" s="191"/>
      <c r="D108" s="191"/>
      <c r="E108" s="191"/>
      <c r="F108" s="191"/>
      <c r="G108" s="192"/>
      <c r="H108" s="191"/>
      <c r="I108" s="191"/>
      <c r="J108" s="192"/>
      <c r="K108" s="191"/>
      <c r="L108" s="19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91"/>
      <c r="AB108" s="192"/>
      <c r="AC108" s="191"/>
      <c r="AD108" s="191"/>
      <c r="AE108" s="191"/>
      <c r="AF108" s="192"/>
      <c r="AG108" s="192"/>
      <c r="AH108" s="191"/>
      <c r="AI108" s="192"/>
      <c r="AJ108" s="191"/>
      <c r="AK108" s="192"/>
      <c r="AL108" s="192"/>
    </row>
    <row r="109" spans="1:38" s="5" customFormat="1">
      <c r="A109" s="18">
        <v>107</v>
      </c>
      <c r="B109" s="33" t="str">
        <f>'Component naming'!$A$55</f>
        <v>Solution sample handler</v>
      </c>
      <c r="C109" s="5" t="str">
        <f>'Component naming'!$K$55</f>
        <v>Rbt:Sol</v>
      </c>
      <c r="D109" s="5" t="str">
        <f>'Component naming'!$L$55</f>
        <v>XF:16IDC-ES:LiX{Rbt:Sol}</v>
      </c>
      <c r="E109" s="5" t="s">
        <v>95</v>
      </c>
      <c r="F109" s="5" t="s">
        <v>95</v>
      </c>
      <c r="G109" s="5" t="str">
        <f>CONCATENATE("Ax:",F109)</f>
        <v>Ax:X</v>
      </c>
      <c r="H109" s="1" t="str">
        <f>CONCATENATE(LEFT(D109,LEN(D109)-1),"-Ax:",F109,"}Mtr")</f>
        <v>XF:16IDC-ES:LiX{Rbt:Sol-Ax:X}Mtr</v>
      </c>
      <c r="N109" s="19"/>
      <c r="O109" s="19"/>
      <c r="P109" s="20"/>
      <c r="AA109" s="5" t="s">
        <v>602</v>
      </c>
      <c r="AB109" s="5" t="s">
        <v>517</v>
      </c>
      <c r="AC109" s="5" t="s">
        <v>513</v>
      </c>
      <c r="AE109" s="226"/>
      <c r="AF109" s="226"/>
      <c r="AG109" s="5" t="str">
        <f>CONCATENATE("mc",AC109)</f>
        <v>mcTBD</v>
      </c>
      <c r="AH109" s="5" t="s">
        <v>98</v>
      </c>
      <c r="AI109" s="5">
        <v>3</v>
      </c>
      <c r="AJ109" s="5">
        <v>1</v>
      </c>
    </row>
    <row r="110" spans="1:38" s="5" customFormat="1">
      <c r="A110" s="18">
        <v>108</v>
      </c>
      <c r="B110" s="33" t="str">
        <f>'Component naming'!$A$55</f>
        <v>Solution sample handler</v>
      </c>
      <c r="C110" s="5" t="str">
        <f>'Component naming'!$K$55</f>
        <v>Rbt:Sol</v>
      </c>
      <c r="D110" s="5" t="str">
        <f>'Component naming'!$L$55</f>
        <v>XF:16IDC-ES:LiX{Rbt:Sol}</v>
      </c>
      <c r="E110" s="5" t="s">
        <v>99</v>
      </c>
      <c r="F110" s="5" t="s">
        <v>99</v>
      </c>
      <c r="G110" s="5" t="str">
        <f>CONCATENATE("Ax:",F110)</f>
        <v>Ax:Y</v>
      </c>
      <c r="H110" s="1" t="str">
        <f>CONCATENATE(LEFT(D110,LEN(D110)-1),"-Ax:",F110,"}Mtr")</f>
        <v>XF:16IDC-ES:LiX{Rbt:Sol-Ax:Y}Mtr</v>
      </c>
      <c r="N110" s="19"/>
      <c r="O110" s="19"/>
      <c r="P110" s="20"/>
      <c r="AA110" s="5" t="s">
        <v>602</v>
      </c>
      <c r="AB110" s="5" t="s">
        <v>517</v>
      </c>
      <c r="AC110" s="5" t="s">
        <v>513</v>
      </c>
      <c r="AE110" s="226"/>
      <c r="AF110" s="226"/>
      <c r="AG110" s="5" t="str">
        <f>CONCATENATE("mc",AC110)</f>
        <v>mcTBD</v>
      </c>
      <c r="AH110" s="5" t="s">
        <v>98</v>
      </c>
      <c r="AI110" s="5">
        <v>3</v>
      </c>
      <c r="AJ110" s="5">
        <v>1</v>
      </c>
    </row>
    <row r="111" spans="1:38" s="5" customFormat="1">
      <c r="A111" s="18">
        <v>109</v>
      </c>
      <c r="B111" s="33" t="str">
        <f>'Component naming'!$A$56</f>
        <v>Staubli TX40 robot</v>
      </c>
      <c r="C111" s="5" t="str">
        <f>'Component naming'!$K$56</f>
        <v>Rbt:Staubli</v>
      </c>
      <c r="D111" s="5" t="str">
        <f>'Component naming'!$L$56</f>
        <v>XF:16IDC-ES:LiX{Rbt:Staubli}</v>
      </c>
      <c r="E111" s="5" t="s">
        <v>516</v>
      </c>
      <c r="F111" s="5" t="s">
        <v>514</v>
      </c>
      <c r="G111" s="5" t="str">
        <f>CONCATENATE("Ax:",F111)</f>
        <v xml:space="preserve">Ax:TBD </v>
      </c>
      <c r="H111" s="1" t="str">
        <f>CONCATENATE(LEFT(D111,LEN(D111)-1),"-Ax:",F111,"}Mtr")</f>
        <v>XF:16IDC-ES:LiX{Rbt:Staubli-Ax:TBD }Mtr</v>
      </c>
      <c r="N111" s="19"/>
      <c r="O111" s="19"/>
      <c r="P111" s="20"/>
      <c r="AA111" s="5" t="s">
        <v>602</v>
      </c>
      <c r="AB111" s="5" t="s">
        <v>515</v>
      </c>
      <c r="AC111" s="5" t="s">
        <v>507</v>
      </c>
      <c r="AE111" s="226"/>
      <c r="AF111" s="226"/>
      <c r="AG111" s="5" t="str">
        <f>CONCATENATE("mc",AC111)</f>
        <v>mcStaubli</v>
      </c>
      <c r="AH111" s="5" t="s">
        <v>98</v>
      </c>
      <c r="AI111" s="5">
        <v>3</v>
      </c>
      <c r="AJ111" s="5">
        <v>1</v>
      </c>
    </row>
    <row r="112" spans="1:38" s="5" customFormat="1">
      <c r="A112" s="18">
        <v>110</v>
      </c>
      <c r="B112" s="191" t="s">
        <v>434</v>
      </c>
      <c r="C112" s="191"/>
      <c r="D112" s="191"/>
      <c r="E112" s="191"/>
      <c r="F112" s="191"/>
      <c r="G112" s="192"/>
      <c r="H112" s="191"/>
      <c r="I112" s="191"/>
      <c r="J112" s="192"/>
      <c r="K112" s="191"/>
      <c r="L112" s="19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91"/>
      <c r="AB112" s="192"/>
      <c r="AC112" s="191"/>
      <c r="AD112" s="191"/>
      <c r="AE112" s="191"/>
      <c r="AF112" s="192"/>
      <c r="AG112" s="192"/>
      <c r="AH112" s="191"/>
      <c r="AI112" s="192"/>
      <c r="AJ112" s="191"/>
      <c r="AK112" s="192"/>
      <c r="AL112" s="192"/>
    </row>
    <row r="113" spans="1:38">
      <c r="A113" s="18">
        <v>111</v>
      </c>
      <c r="B113" s="33" t="str">
        <f>'Component naming'!$A$59</f>
        <v>WAXS detector 1</v>
      </c>
      <c r="C113" s="5" t="str">
        <f>'Component naming'!$K$59</f>
        <v>Det:WAXS1</v>
      </c>
      <c r="D113" s="5" t="str">
        <f>'Component naming'!$L$59</f>
        <v>XF:16IDC-DT:LiX{Det:WAXS1}</v>
      </c>
      <c r="E113" s="5" t="s">
        <v>95</v>
      </c>
      <c r="F113" s="5" t="s">
        <v>95</v>
      </c>
      <c r="G113" s="5" t="str">
        <f t="shared" ref="G113:G131" si="15">CONCATENATE("Ax:",F113)</f>
        <v>Ax:X</v>
      </c>
      <c r="H113" s="1" t="str">
        <f t="shared" ref="H113:H131" si="16">CONCATENATE(LEFT(D113,LEN(D113)-1),"-Ax:",F113,"}Mtr")</f>
        <v>XF:16IDC-DT:LiX{Det:WAXS1-Ax:X}Mtr</v>
      </c>
      <c r="I113" s="5"/>
      <c r="J113" s="5"/>
      <c r="K113" s="5"/>
      <c r="L113" s="5"/>
      <c r="M113" s="5"/>
      <c r="N113" s="19"/>
      <c r="O113" s="19"/>
      <c r="P113" s="20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 t="s">
        <v>602</v>
      </c>
      <c r="AB113" s="5" t="s">
        <v>97</v>
      </c>
      <c r="AC113" s="5">
        <v>9</v>
      </c>
      <c r="AD113" s="5">
        <v>3</v>
      </c>
      <c r="AE113" s="226" t="s">
        <v>862</v>
      </c>
      <c r="AF113" s="226"/>
      <c r="AG113" s="5" t="str">
        <f t="shared" ref="AG113:AG131" si="17">CONCATENATE("mc",AC113)</f>
        <v>mc9</v>
      </c>
      <c r="AH113" s="5" t="s">
        <v>98</v>
      </c>
      <c r="AI113" s="5">
        <v>3</v>
      </c>
      <c r="AJ113" s="5">
        <v>1</v>
      </c>
      <c r="AK113" s="5"/>
      <c r="AL113" s="5"/>
    </row>
    <row r="114" spans="1:38" s="5" customFormat="1">
      <c r="A114" s="18">
        <v>112</v>
      </c>
      <c r="B114" s="33" t="str">
        <f>'Component naming'!$A$59</f>
        <v>WAXS detector 1</v>
      </c>
      <c r="C114" s="5" t="str">
        <f>'Component naming'!$K$59</f>
        <v>Det:WAXS1</v>
      </c>
      <c r="D114" s="5" t="str">
        <f>'Component naming'!$L$59</f>
        <v>XF:16IDC-DT:LiX{Det:WAXS1}</v>
      </c>
      <c r="E114" s="5" t="s">
        <v>99</v>
      </c>
      <c r="F114" s="5" t="s">
        <v>99</v>
      </c>
      <c r="G114" s="5" t="str">
        <f t="shared" si="15"/>
        <v>Ax:Y</v>
      </c>
      <c r="H114" s="1" t="str">
        <f t="shared" si="16"/>
        <v>XF:16IDC-DT:LiX{Det:WAXS1-Ax:Y}Mtr</v>
      </c>
      <c r="N114" s="19"/>
      <c r="O114" s="19"/>
      <c r="P114" s="20"/>
      <c r="AA114" s="5" t="s">
        <v>602</v>
      </c>
      <c r="AB114" s="5" t="s">
        <v>97</v>
      </c>
      <c r="AC114" s="5">
        <v>9</v>
      </c>
      <c r="AD114" s="5">
        <v>4</v>
      </c>
      <c r="AE114" s="226" t="s">
        <v>863</v>
      </c>
      <c r="AF114" s="226"/>
      <c r="AG114" s="5" t="str">
        <f t="shared" si="17"/>
        <v>mc9</v>
      </c>
      <c r="AH114" s="5" t="s">
        <v>98</v>
      </c>
      <c r="AI114" s="5">
        <v>3</v>
      </c>
      <c r="AJ114" s="5">
        <v>1</v>
      </c>
    </row>
    <row r="115" spans="1:38" s="5" customFormat="1">
      <c r="A115" s="18">
        <v>113</v>
      </c>
      <c r="B115" s="33" t="str">
        <f>'Component naming'!$A$59</f>
        <v>WAXS detector 1</v>
      </c>
      <c r="C115" s="5" t="str">
        <f>'Component naming'!$K$59</f>
        <v>Det:WAXS1</v>
      </c>
      <c r="D115" s="5" t="str">
        <f>'Component naming'!$L$59</f>
        <v>XF:16IDC-DT:LiX{Det:WAXS1}</v>
      </c>
      <c r="E115" s="5" t="s">
        <v>142</v>
      </c>
      <c r="F115" s="5" t="s">
        <v>142</v>
      </c>
      <c r="G115" s="5" t="str">
        <f t="shared" si="15"/>
        <v>Ax:Z</v>
      </c>
      <c r="H115" s="1" t="str">
        <f t="shared" si="16"/>
        <v>XF:16IDC-DT:LiX{Det:WAXS1-Ax:Z}Mtr</v>
      </c>
      <c r="N115" s="19"/>
      <c r="O115" s="19"/>
      <c r="P115" s="20"/>
      <c r="AA115" s="5" t="s">
        <v>602</v>
      </c>
      <c r="AB115" s="5" t="s">
        <v>97</v>
      </c>
      <c r="AC115" s="5">
        <v>9</v>
      </c>
      <c r="AD115" s="5">
        <v>5</v>
      </c>
      <c r="AE115" s="226" t="s">
        <v>864</v>
      </c>
      <c r="AF115" s="226"/>
      <c r="AG115" s="5" t="str">
        <f t="shared" si="17"/>
        <v>mc9</v>
      </c>
      <c r="AH115" s="5" t="s">
        <v>98</v>
      </c>
      <c r="AI115" s="5">
        <v>3</v>
      </c>
      <c r="AJ115" s="5">
        <v>1</v>
      </c>
    </row>
    <row r="116" spans="1:38" s="5" customFormat="1">
      <c r="A116" s="18">
        <v>114</v>
      </c>
      <c r="B116" s="33" t="str">
        <f>'Component naming'!$A$60</f>
        <v>WAXS detector 2</v>
      </c>
      <c r="C116" s="5" t="str">
        <f>'Component naming'!$K$60</f>
        <v>Det:WAXS2</v>
      </c>
      <c r="D116" s="5" t="str">
        <f>'Component naming'!$L$60</f>
        <v>XF:16IDC-DT:LiX{Det:WAXS2}</v>
      </c>
      <c r="E116" s="5" t="s">
        <v>95</v>
      </c>
      <c r="F116" s="5" t="s">
        <v>95</v>
      </c>
      <c r="G116" s="5" t="str">
        <f t="shared" si="15"/>
        <v>Ax:X</v>
      </c>
      <c r="H116" s="1" t="str">
        <f t="shared" si="16"/>
        <v>XF:16IDC-DT:LiX{Det:WAXS2-Ax:X}Mtr</v>
      </c>
      <c r="N116" s="19"/>
      <c r="O116" s="19"/>
      <c r="P116" s="20"/>
      <c r="AA116" s="5" t="s">
        <v>602</v>
      </c>
      <c r="AB116" s="5" t="s">
        <v>97</v>
      </c>
      <c r="AC116" s="5">
        <v>9</v>
      </c>
      <c r="AD116" s="5">
        <v>6</v>
      </c>
      <c r="AE116" s="226" t="s">
        <v>865</v>
      </c>
      <c r="AF116" s="226"/>
      <c r="AG116" s="5" t="str">
        <f t="shared" si="17"/>
        <v>mc9</v>
      </c>
      <c r="AH116" s="5" t="s">
        <v>98</v>
      </c>
      <c r="AI116" s="5">
        <v>3</v>
      </c>
      <c r="AJ116" s="5">
        <v>1</v>
      </c>
    </row>
    <row r="117" spans="1:38" s="5" customFormat="1">
      <c r="A117" s="18">
        <v>115</v>
      </c>
      <c r="B117" s="33" t="str">
        <f>'Component naming'!$A$60</f>
        <v>WAXS detector 2</v>
      </c>
      <c r="C117" s="5" t="str">
        <f>'Component naming'!$K$60</f>
        <v>Det:WAXS2</v>
      </c>
      <c r="D117" s="5" t="str">
        <f>'Component naming'!$L$60</f>
        <v>XF:16IDC-DT:LiX{Det:WAXS2}</v>
      </c>
      <c r="E117" s="5" t="s">
        <v>99</v>
      </c>
      <c r="F117" s="5" t="s">
        <v>99</v>
      </c>
      <c r="G117" s="5" t="str">
        <f t="shared" si="15"/>
        <v>Ax:Y</v>
      </c>
      <c r="H117" s="1" t="str">
        <f t="shared" si="16"/>
        <v>XF:16IDC-DT:LiX{Det:WAXS2-Ax:Y}Mtr</v>
      </c>
      <c r="N117" s="19"/>
      <c r="O117" s="19"/>
      <c r="P117" s="20"/>
      <c r="AA117" s="5" t="s">
        <v>602</v>
      </c>
      <c r="AB117" s="5" t="s">
        <v>97</v>
      </c>
      <c r="AC117" s="5">
        <v>9</v>
      </c>
      <c r="AD117" s="5">
        <v>7</v>
      </c>
      <c r="AE117" s="226" t="s">
        <v>866</v>
      </c>
      <c r="AF117" s="226"/>
      <c r="AG117" s="5" t="str">
        <f t="shared" si="17"/>
        <v>mc9</v>
      </c>
      <c r="AH117" s="5" t="s">
        <v>98</v>
      </c>
      <c r="AI117" s="5">
        <v>3</v>
      </c>
      <c r="AJ117" s="5">
        <v>1</v>
      </c>
    </row>
    <row r="118" spans="1:38" s="5" customFormat="1">
      <c r="A118" s="18">
        <v>116</v>
      </c>
      <c r="B118" s="33" t="str">
        <f>'Component naming'!$A$60</f>
        <v>WAXS detector 2</v>
      </c>
      <c r="C118" s="5" t="str">
        <f>'Component naming'!$K$60</f>
        <v>Det:WAXS2</v>
      </c>
      <c r="D118" s="5" t="str">
        <f>'Component naming'!$L$60</f>
        <v>XF:16IDC-DT:LiX{Det:WAXS2}</v>
      </c>
      <c r="E118" s="5" t="s">
        <v>142</v>
      </c>
      <c r="F118" s="5" t="s">
        <v>142</v>
      </c>
      <c r="G118" s="5" t="str">
        <f t="shared" si="15"/>
        <v>Ax:Z</v>
      </c>
      <c r="H118" s="1" t="str">
        <f t="shared" si="16"/>
        <v>XF:16IDC-DT:LiX{Det:WAXS2-Ax:Z}Mtr</v>
      </c>
      <c r="N118" s="19"/>
      <c r="O118" s="19"/>
      <c r="P118" s="20"/>
      <c r="AA118" s="5" t="s">
        <v>602</v>
      </c>
      <c r="AB118" s="5" t="s">
        <v>97</v>
      </c>
      <c r="AC118" s="5">
        <v>9</v>
      </c>
      <c r="AD118" s="5">
        <v>8</v>
      </c>
      <c r="AE118" s="226" t="s">
        <v>867</v>
      </c>
      <c r="AF118" s="226"/>
      <c r="AG118" s="5" t="str">
        <f t="shared" si="17"/>
        <v>mc9</v>
      </c>
      <c r="AH118" s="5" t="s">
        <v>98</v>
      </c>
      <c r="AI118" s="5">
        <v>3</v>
      </c>
      <c r="AJ118" s="5">
        <v>1</v>
      </c>
    </row>
    <row r="119" spans="1:38" s="5" customFormat="1">
      <c r="A119" s="18">
        <v>117</v>
      </c>
      <c r="B119" s="33" t="str">
        <f>'Component naming'!$A$61</f>
        <v>WAXS beamstop</v>
      </c>
      <c r="C119" s="5" t="str">
        <f>'Component naming'!$K$61</f>
        <v>BS:WAXS</v>
      </c>
      <c r="D119" s="5" t="str">
        <f>'Component naming'!$L$61</f>
        <v>XF:16IDC-DT:LiX{BS:WAXS}</v>
      </c>
      <c r="E119" s="5" t="s">
        <v>95</v>
      </c>
      <c r="F119" s="5" t="s">
        <v>95</v>
      </c>
      <c r="G119" s="5" t="str">
        <f t="shared" si="15"/>
        <v>Ax:X</v>
      </c>
      <c r="H119" s="1" t="str">
        <f t="shared" si="16"/>
        <v>XF:16IDC-DT:LiX{BS:WAXS-Ax:X}Mtr</v>
      </c>
      <c r="N119" s="19"/>
      <c r="O119" s="19"/>
      <c r="P119" s="20"/>
      <c r="AA119" s="5" t="s">
        <v>602</v>
      </c>
      <c r="AB119" s="5" t="s">
        <v>139</v>
      </c>
      <c r="AC119" s="5" t="s">
        <v>512</v>
      </c>
      <c r="AE119" s="226"/>
      <c r="AF119" s="226"/>
      <c r="AG119" s="5" t="str">
        <f t="shared" si="17"/>
        <v>mcSmartAct</v>
      </c>
      <c r="AH119" s="5" t="s">
        <v>98</v>
      </c>
      <c r="AI119" s="5">
        <v>3</v>
      </c>
      <c r="AJ119" s="5">
        <v>1</v>
      </c>
    </row>
    <row r="120" spans="1:38" s="5" customFormat="1" ht="14.5" customHeight="1">
      <c r="A120" s="18">
        <v>118</v>
      </c>
      <c r="B120" s="33" t="str">
        <f>'Component naming'!$A$61</f>
        <v>WAXS beamstop</v>
      </c>
      <c r="C120" s="5" t="str">
        <f>'Component naming'!$K$61</f>
        <v>BS:WAXS</v>
      </c>
      <c r="D120" s="5" t="str">
        <f>'Component naming'!$L$61</f>
        <v>XF:16IDC-DT:LiX{BS:WAXS}</v>
      </c>
      <c r="E120" s="5" t="s">
        <v>99</v>
      </c>
      <c r="F120" s="5" t="s">
        <v>99</v>
      </c>
      <c r="G120" s="5" t="str">
        <f t="shared" si="15"/>
        <v>Ax:Y</v>
      </c>
      <c r="H120" s="1" t="str">
        <f t="shared" si="16"/>
        <v>XF:16IDC-DT:LiX{BS:WAXS-Ax:Y}Mtr</v>
      </c>
      <c r="N120" s="19"/>
      <c r="O120" s="19"/>
      <c r="P120" s="20"/>
      <c r="AA120" s="5" t="s">
        <v>602</v>
      </c>
      <c r="AB120" s="5" t="s">
        <v>139</v>
      </c>
      <c r="AC120" s="5" t="s">
        <v>512</v>
      </c>
      <c r="AE120" s="226"/>
      <c r="AF120" s="226"/>
      <c r="AG120" s="5" t="str">
        <f t="shared" si="17"/>
        <v>mcSmartAct</v>
      </c>
      <c r="AH120" s="5" t="s">
        <v>98</v>
      </c>
      <c r="AI120" s="5">
        <v>3</v>
      </c>
      <c r="AJ120" s="5">
        <v>1</v>
      </c>
    </row>
    <row r="121" spans="1:38" s="5" customFormat="1">
      <c r="A121" s="18">
        <v>119</v>
      </c>
      <c r="B121" s="33" t="str">
        <f>'Component naming'!$A$61</f>
        <v>WAXS beamstop</v>
      </c>
      <c r="C121" s="5" t="str">
        <f>'Component naming'!$K$61</f>
        <v>BS:WAXS</v>
      </c>
      <c r="D121" s="5" t="str">
        <f>'Component naming'!$L$61</f>
        <v>XF:16IDC-DT:LiX{BS:WAXS}</v>
      </c>
      <c r="E121" s="5" t="s">
        <v>142</v>
      </c>
      <c r="F121" s="5" t="s">
        <v>142</v>
      </c>
      <c r="G121" s="5" t="str">
        <f t="shared" si="15"/>
        <v>Ax:Z</v>
      </c>
      <c r="H121" s="1" t="str">
        <f t="shared" si="16"/>
        <v>XF:16IDC-DT:LiX{BS:WAXS-Ax:Z}Mtr</v>
      </c>
      <c r="N121" s="19"/>
      <c r="O121" s="19"/>
      <c r="P121" s="20"/>
      <c r="AA121" s="5" t="s">
        <v>602</v>
      </c>
      <c r="AB121" s="5" t="s">
        <v>139</v>
      </c>
      <c r="AC121" s="5" t="s">
        <v>512</v>
      </c>
      <c r="AE121" s="226"/>
      <c r="AF121" s="226"/>
      <c r="AG121" s="5" t="str">
        <f t="shared" si="17"/>
        <v>mcSmartAct</v>
      </c>
      <c r="AH121" s="5" t="s">
        <v>98</v>
      </c>
      <c r="AI121" s="5">
        <v>3</v>
      </c>
      <c r="AJ121" s="5">
        <v>1</v>
      </c>
    </row>
    <row r="122" spans="1:38" s="5" customFormat="1">
      <c r="A122" s="18">
        <v>120</v>
      </c>
      <c r="B122" s="33" t="str">
        <f>'Component naming'!$A$62</f>
        <v>SAXS detector</v>
      </c>
      <c r="C122" s="5" t="str">
        <f>'Component naming'!$K$62</f>
        <v>Det:SAXS</v>
      </c>
      <c r="D122" s="5" t="str">
        <f>'Component naming'!$L$62</f>
        <v>XF:16IDC-DT:LiX{Det:SAXS}</v>
      </c>
      <c r="E122" s="5" t="s">
        <v>95</v>
      </c>
      <c r="F122" s="5" t="s">
        <v>95</v>
      </c>
      <c r="G122" s="5" t="str">
        <f t="shared" si="15"/>
        <v>Ax:X</v>
      </c>
      <c r="H122" s="1" t="str">
        <f t="shared" si="16"/>
        <v>XF:16IDC-DT:LiX{Det:SAXS-Ax:X}Mtr</v>
      </c>
      <c r="N122" s="19"/>
      <c r="O122" s="19"/>
      <c r="P122" s="20"/>
      <c r="AA122" s="5" t="s">
        <v>602</v>
      </c>
      <c r="AB122" s="5" t="s">
        <v>97</v>
      </c>
      <c r="AC122" s="5">
        <v>8</v>
      </c>
      <c r="AD122" s="5">
        <v>6</v>
      </c>
      <c r="AE122" s="226" t="s">
        <v>853</v>
      </c>
      <c r="AF122" s="226"/>
      <c r="AG122" s="5" t="str">
        <f t="shared" si="17"/>
        <v>mc8</v>
      </c>
      <c r="AH122" s="5" t="s">
        <v>98</v>
      </c>
      <c r="AI122" s="5">
        <v>3</v>
      </c>
      <c r="AJ122" s="5">
        <v>1</v>
      </c>
    </row>
    <row r="123" spans="1:38" s="5" customFormat="1">
      <c r="A123" s="18">
        <v>121</v>
      </c>
      <c r="B123" s="33" t="str">
        <f>'Component naming'!$A$62</f>
        <v>SAXS detector</v>
      </c>
      <c r="C123" s="5" t="str">
        <f>'Component naming'!$K$62</f>
        <v>Det:SAXS</v>
      </c>
      <c r="D123" s="5" t="str">
        <f>'Component naming'!$L$62</f>
        <v>XF:16IDC-DT:LiX{Det:SAXS}</v>
      </c>
      <c r="E123" s="5" t="s">
        <v>99</v>
      </c>
      <c r="F123" s="5" t="s">
        <v>99</v>
      </c>
      <c r="G123" s="5" t="str">
        <f t="shared" si="15"/>
        <v>Ax:Y</v>
      </c>
      <c r="H123" s="1" t="str">
        <f t="shared" si="16"/>
        <v>XF:16IDC-DT:LiX{Det:SAXS-Ax:Y}Mtr</v>
      </c>
      <c r="N123" s="19"/>
      <c r="O123" s="19"/>
      <c r="P123" s="20"/>
      <c r="AA123" s="5" t="s">
        <v>602</v>
      </c>
      <c r="AB123" s="5" t="s">
        <v>97</v>
      </c>
      <c r="AC123" s="5">
        <v>8</v>
      </c>
      <c r="AD123" s="5">
        <v>7</v>
      </c>
      <c r="AE123" s="226" t="s">
        <v>854</v>
      </c>
      <c r="AF123" s="226"/>
      <c r="AG123" s="5" t="str">
        <f t="shared" si="17"/>
        <v>mc8</v>
      </c>
      <c r="AH123" s="5" t="s">
        <v>98</v>
      </c>
      <c r="AI123" s="5">
        <v>3</v>
      </c>
      <c r="AJ123" s="5">
        <v>1</v>
      </c>
    </row>
    <row r="124" spans="1:38" s="5" customFormat="1">
      <c r="A124" s="18">
        <v>122</v>
      </c>
      <c r="B124" s="33" t="str">
        <f>CONCATENATE('Component naming'!$A$62, " (FlightPath Z)")</f>
        <v>SAXS detector (FlightPath Z)</v>
      </c>
      <c r="C124" s="5" t="str">
        <f>'Component naming'!$K$62</f>
        <v>Det:SAXS</v>
      </c>
      <c r="D124" s="5" t="str">
        <f>'Component naming'!$L$62</f>
        <v>XF:16IDC-DT:LiX{Det:SAXS}</v>
      </c>
      <c r="E124" s="5" t="s">
        <v>142</v>
      </c>
      <c r="F124" s="5" t="s">
        <v>142</v>
      </c>
      <c r="G124" s="5" t="str">
        <f t="shared" si="15"/>
        <v>Ax:Z</v>
      </c>
      <c r="H124" s="1" t="str">
        <f t="shared" si="16"/>
        <v>XF:16IDC-DT:LiX{Det:SAXS-Ax:Z}Mtr</v>
      </c>
      <c r="N124" s="19"/>
      <c r="O124" s="19"/>
      <c r="P124" s="20"/>
      <c r="AA124" s="5" t="s">
        <v>602</v>
      </c>
      <c r="AB124" s="5" t="s">
        <v>97</v>
      </c>
      <c r="AC124" s="5">
        <v>8</v>
      </c>
      <c r="AD124" s="5">
        <v>8</v>
      </c>
      <c r="AE124" s="226" t="s">
        <v>855</v>
      </c>
      <c r="AF124" s="19" t="s">
        <v>910</v>
      </c>
      <c r="AG124" s="5" t="str">
        <f t="shared" si="17"/>
        <v>mc8</v>
      </c>
      <c r="AH124" s="5" t="s">
        <v>98</v>
      </c>
      <c r="AI124" s="5">
        <v>3</v>
      </c>
      <c r="AJ124" s="5">
        <v>1</v>
      </c>
    </row>
    <row r="125" spans="1:38" s="5" customFormat="1">
      <c r="A125" s="18">
        <v>123</v>
      </c>
      <c r="B125" s="33" t="str">
        <f>'Component naming'!$A$63</f>
        <v>SAXS beam stop</v>
      </c>
      <c r="C125" s="5" t="str">
        <f>'Component naming'!$K$63</f>
        <v>BS:SAXS</v>
      </c>
      <c r="D125" s="5" t="str">
        <f>'Component naming'!$L$63</f>
        <v>XF:16IDC-DT:LiX{BS:SAXS}</v>
      </c>
      <c r="E125" s="5" t="s">
        <v>95</v>
      </c>
      <c r="F125" s="5" t="s">
        <v>95</v>
      </c>
      <c r="G125" s="5" t="str">
        <f t="shared" si="15"/>
        <v>Ax:X</v>
      </c>
      <c r="H125" s="1" t="str">
        <f t="shared" si="16"/>
        <v>XF:16IDC-DT:LiX{BS:SAXS-Ax:X}Mtr</v>
      </c>
      <c r="N125" s="19"/>
      <c r="O125" s="19"/>
      <c r="P125" s="20"/>
      <c r="AA125" s="5" t="s">
        <v>602</v>
      </c>
      <c r="AB125" s="5" t="s">
        <v>97</v>
      </c>
      <c r="AC125" s="5">
        <v>11</v>
      </c>
      <c r="AD125" s="5">
        <v>5</v>
      </c>
      <c r="AE125" s="226" t="s">
        <v>878</v>
      </c>
      <c r="AF125" s="226"/>
      <c r="AG125" s="5" t="str">
        <f t="shared" si="17"/>
        <v>mc11</v>
      </c>
      <c r="AH125" s="5" t="s">
        <v>98</v>
      </c>
      <c r="AI125" s="5">
        <v>3</v>
      </c>
      <c r="AJ125" s="5">
        <v>1</v>
      </c>
    </row>
    <row r="126" spans="1:38" s="5" customFormat="1">
      <c r="A126" s="18">
        <v>124</v>
      </c>
      <c r="B126" s="33" t="str">
        <f>'Component naming'!$A$63</f>
        <v>SAXS beam stop</v>
      </c>
      <c r="C126" s="5" t="str">
        <f>'Component naming'!$K$63</f>
        <v>BS:SAXS</v>
      </c>
      <c r="D126" s="5" t="str">
        <f>'Component naming'!$L$63</f>
        <v>XF:16IDC-DT:LiX{BS:SAXS}</v>
      </c>
      <c r="E126" s="5" t="s">
        <v>99</v>
      </c>
      <c r="F126" s="5" t="s">
        <v>99</v>
      </c>
      <c r="G126" s="5" t="str">
        <f t="shared" si="15"/>
        <v>Ax:Y</v>
      </c>
      <c r="H126" s="1" t="str">
        <f t="shared" si="16"/>
        <v>XF:16IDC-DT:LiX{BS:SAXS-Ax:Y}Mtr</v>
      </c>
      <c r="N126" s="19"/>
      <c r="O126" s="19"/>
      <c r="P126" s="20"/>
      <c r="AA126" s="5" t="s">
        <v>602</v>
      </c>
      <c r="AB126" s="5" t="s">
        <v>97</v>
      </c>
      <c r="AC126" s="5">
        <v>11</v>
      </c>
      <c r="AD126" s="5">
        <v>6</v>
      </c>
      <c r="AE126" s="226" t="s">
        <v>879</v>
      </c>
      <c r="AF126" s="226"/>
      <c r="AG126" s="5" t="str">
        <f t="shared" si="17"/>
        <v>mc11</v>
      </c>
      <c r="AH126" s="5" t="s">
        <v>98</v>
      </c>
      <c r="AI126" s="5">
        <v>3</v>
      </c>
      <c r="AJ126" s="5">
        <v>1</v>
      </c>
    </row>
    <row r="127" spans="1:38" s="5" customFormat="1">
      <c r="A127" s="18">
        <v>125</v>
      </c>
      <c r="B127" s="33" t="str">
        <f>'Component naming'!$A$63</f>
        <v>SAXS beam stop</v>
      </c>
      <c r="C127" s="5" t="str">
        <f>'Component naming'!$K$63</f>
        <v>BS:SAXS</v>
      </c>
      <c r="D127" s="5" t="str">
        <f>'Component naming'!$L$63</f>
        <v>XF:16IDC-DT:LiX{BS:SAXS}</v>
      </c>
      <c r="E127" s="5" t="s">
        <v>460</v>
      </c>
      <c r="F127" s="5" t="s">
        <v>460</v>
      </c>
      <c r="G127" s="5" t="str">
        <f t="shared" si="15"/>
        <v>Ax:R1</v>
      </c>
      <c r="H127" s="1" t="str">
        <f t="shared" si="16"/>
        <v>XF:16IDC-DT:LiX{BS:SAXS-Ax:R1}Mtr</v>
      </c>
      <c r="N127" s="19"/>
      <c r="O127" s="19"/>
      <c r="P127" s="20"/>
      <c r="AA127" s="5" t="s">
        <v>602</v>
      </c>
      <c r="AB127" s="5" t="s">
        <v>97</v>
      </c>
      <c r="AC127" s="5">
        <v>10</v>
      </c>
      <c r="AD127" s="5">
        <v>5</v>
      </c>
      <c r="AE127" s="226" t="s">
        <v>886</v>
      </c>
      <c r="AF127" s="226"/>
      <c r="AG127" s="5" t="str">
        <f t="shared" si="17"/>
        <v>mc10</v>
      </c>
      <c r="AH127" s="5" t="s">
        <v>98</v>
      </c>
      <c r="AI127" s="5">
        <v>3</v>
      </c>
      <c r="AJ127" s="5">
        <v>1</v>
      </c>
    </row>
    <row r="128" spans="1:38" s="5" customFormat="1">
      <c r="A128" s="18">
        <v>126</v>
      </c>
      <c r="B128" s="33" t="str">
        <f>'Component naming'!$A$63</f>
        <v>SAXS beam stop</v>
      </c>
      <c r="C128" s="5" t="str">
        <f>'Component naming'!$K$63</f>
        <v>BS:SAXS</v>
      </c>
      <c r="D128" s="5" t="str">
        <f>'Component naming'!$L$63</f>
        <v>XF:16IDC-DT:LiX{BS:SAXS}</v>
      </c>
      <c r="E128" s="5" t="s">
        <v>113</v>
      </c>
      <c r="F128" s="5" t="s">
        <v>113</v>
      </c>
      <c r="G128" s="5" t="str">
        <f t="shared" si="15"/>
        <v>Ax:R2</v>
      </c>
      <c r="H128" s="1" t="str">
        <f t="shared" si="16"/>
        <v>XF:16IDC-DT:LiX{BS:SAXS-Ax:R2}Mtr</v>
      </c>
      <c r="N128" s="19"/>
      <c r="O128" s="19"/>
      <c r="P128" s="20"/>
      <c r="AA128" s="5" t="s">
        <v>602</v>
      </c>
      <c r="AB128" s="5" t="s">
        <v>97</v>
      </c>
      <c r="AC128">
        <v>10</v>
      </c>
      <c r="AD128" s="5">
        <v>6</v>
      </c>
      <c r="AE128" s="226" t="s">
        <v>887</v>
      </c>
      <c r="AF128" s="226"/>
      <c r="AG128" s="5" t="str">
        <f t="shared" si="17"/>
        <v>mc10</v>
      </c>
      <c r="AH128" s="5" t="s">
        <v>98</v>
      </c>
      <c r="AI128" s="5">
        <v>3</v>
      </c>
      <c r="AJ128" s="5">
        <v>1</v>
      </c>
    </row>
    <row r="129" spans="1:36" s="5" customFormat="1">
      <c r="A129" s="18">
        <v>127</v>
      </c>
      <c r="B129" s="33" t="str">
        <f>'Component naming'!$A$63</f>
        <v>SAXS beam stop</v>
      </c>
      <c r="C129" s="5" t="str">
        <f>'Component naming'!$K$63</f>
        <v>BS:SAXS</v>
      </c>
      <c r="D129" s="5" t="str">
        <f>'Component naming'!$L$63</f>
        <v>XF:16IDC-DT:LiX{BS:SAXS}</v>
      </c>
      <c r="E129" s="5" t="s">
        <v>461</v>
      </c>
      <c r="F129" s="5" t="s">
        <v>461</v>
      </c>
      <c r="G129" s="5" t="str">
        <f t="shared" si="15"/>
        <v>Ax:R3</v>
      </c>
      <c r="H129" s="1" t="str">
        <f t="shared" si="16"/>
        <v>XF:16IDC-DT:LiX{BS:SAXS-Ax:R3}Mtr</v>
      </c>
      <c r="N129" s="19"/>
      <c r="O129" s="19"/>
      <c r="P129" s="20"/>
      <c r="AA129" s="5" t="s">
        <v>602</v>
      </c>
      <c r="AB129" s="5" t="s">
        <v>97</v>
      </c>
      <c r="AC129">
        <v>10</v>
      </c>
      <c r="AD129">
        <v>7</v>
      </c>
      <c r="AE129" s="226" t="s">
        <v>888</v>
      </c>
      <c r="AF129" s="226"/>
      <c r="AG129" s="5" t="str">
        <f t="shared" si="17"/>
        <v>mc10</v>
      </c>
      <c r="AH129" s="5" t="s">
        <v>98</v>
      </c>
      <c r="AI129" s="5">
        <v>3</v>
      </c>
      <c r="AJ129" s="5">
        <v>1</v>
      </c>
    </row>
    <row r="130" spans="1:36" s="5" customFormat="1">
      <c r="A130" s="18">
        <v>128</v>
      </c>
      <c r="B130" s="33" t="str">
        <f>'Component naming'!$A$63</f>
        <v>SAXS beam stop</v>
      </c>
      <c r="C130" s="5" t="str">
        <f>'Component naming'!$K$63</f>
        <v>BS:SAXS</v>
      </c>
      <c r="D130" s="5" t="str">
        <f>'Component naming'!$L$63</f>
        <v>XF:16IDC-DT:LiX{BS:SAXS}</v>
      </c>
      <c r="E130" s="5" t="s">
        <v>462</v>
      </c>
      <c r="F130" s="5" t="s">
        <v>468</v>
      </c>
      <c r="G130" s="5" t="str">
        <f t="shared" si="15"/>
        <v>Ax:T1</v>
      </c>
      <c r="H130" s="1" t="str">
        <f t="shared" si="16"/>
        <v>XF:16IDC-DT:LiX{BS:SAXS-Ax:T1}Mtr</v>
      </c>
      <c r="N130" s="19"/>
      <c r="O130" s="19"/>
      <c r="P130" s="20"/>
      <c r="AA130" s="5" t="s">
        <v>602</v>
      </c>
      <c r="AB130" s="5" t="s">
        <v>464</v>
      </c>
      <c r="AC130" s="5" t="s">
        <v>482</v>
      </c>
      <c r="AE130" s="226"/>
      <c r="AF130" s="226"/>
      <c r="AG130" s="5" t="str">
        <f t="shared" si="17"/>
        <v>mcPicomotor</v>
      </c>
      <c r="AH130" s="5" t="s">
        <v>98</v>
      </c>
      <c r="AI130" s="5">
        <v>3</v>
      </c>
      <c r="AJ130" s="5">
        <v>1</v>
      </c>
    </row>
    <row r="131" spans="1:36" s="5" customFormat="1">
      <c r="A131" s="18">
        <v>129</v>
      </c>
      <c r="B131" s="33" t="str">
        <f>'Component naming'!$A$63</f>
        <v>SAXS beam stop</v>
      </c>
      <c r="C131" s="5" t="str">
        <f>'Component naming'!$K$63</f>
        <v>BS:SAXS</v>
      </c>
      <c r="D131" s="5" t="str">
        <f>'Component naming'!$L$63</f>
        <v>XF:16IDC-DT:LiX{BS:SAXS}</v>
      </c>
      <c r="E131" s="5" t="s">
        <v>463</v>
      </c>
      <c r="F131" s="5" t="s">
        <v>469</v>
      </c>
      <c r="G131" s="5" t="str">
        <f t="shared" si="15"/>
        <v>Ax:T2</v>
      </c>
      <c r="H131" s="1" t="str">
        <f t="shared" si="16"/>
        <v>XF:16IDC-DT:LiX{BS:SAXS-Ax:T2}Mtr</v>
      </c>
      <c r="N131" s="19"/>
      <c r="O131" s="19"/>
      <c r="P131" s="20"/>
      <c r="AA131" s="5" t="s">
        <v>602</v>
      </c>
      <c r="AB131" s="5" t="s">
        <v>464</v>
      </c>
      <c r="AC131" s="5" t="s">
        <v>483</v>
      </c>
      <c r="AE131" s="226"/>
      <c r="AF131" s="226"/>
      <c r="AG131" s="5" t="str">
        <f t="shared" si="17"/>
        <v xml:space="preserve">mcPicomotor </v>
      </c>
      <c r="AH131" s="5" t="s">
        <v>98</v>
      </c>
      <c r="AI131" s="5">
        <v>3</v>
      </c>
      <c r="AJ131" s="5">
        <v>1</v>
      </c>
    </row>
    <row r="132" spans="1:36" s="5" customFormat="1">
      <c r="B132" s="33"/>
      <c r="N132" s="19"/>
      <c r="O132" s="19"/>
      <c r="P132" s="20"/>
      <c r="AE132" s="226"/>
      <c r="AF132" s="226"/>
    </row>
    <row r="133" spans="1:36" s="5" customFormat="1">
      <c r="B133" s="33"/>
      <c r="N133" s="19"/>
      <c r="O133" s="19"/>
      <c r="P133" s="20"/>
      <c r="AE133" s="226"/>
      <c r="AF133" s="226"/>
    </row>
    <row r="134" spans="1:36" s="5" customFormat="1">
      <c r="B134" s="33"/>
      <c r="N134" s="19"/>
      <c r="O134" s="19"/>
      <c r="P134" s="20"/>
      <c r="AE134" s="226"/>
      <c r="AF134" s="226"/>
    </row>
    <row r="135" spans="1:36" s="5" customFormat="1">
      <c r="B135" s="33"/>
      <c r="N135" s="19"/>
      <c r="O135" s="19"/>
      <c r="P135" s="20"/>
      <c r="AE135" s="226"/>
      <c r="AF135" s="226"/>
    </row>
    <row r="136" spans="1:36" s="5" customFormat="1">
      <c r="B136" s="33"/>
      <c r="N136" s="19"/>
      <c r="O136" s="19"/>
      <c r="P136" s="20"/>
      <c r="AE136" s="226"/>
      <c r="AF136" s="226"/>
    </row>
    <row r="137" spans="1:36" s="5" customFormat="1">
      <c r="B137" s="33"/>
      <c r="N137" s="19"/>
      <c r="O137" s="19"/>
      <c r="P137" s="20"/>
      <c r="AE137" s="226"/>
      <c r="AF137" s="226"/>
    </row>
    <row r="138" spans="1:36" s="5" customFormat="1">
      <c r="B138" s="33"/>
      <c r="N138" s="19"/>
      <c r="O138" s="19"/>
      <c r="P138" s="20"/>
      <c r="AE138" s="226"/>
      <c r="AF138" s="226"/>
    </row>
    <row r="139" spans="1:36" s="5" customFormat="1">
      <c r="B139" s="33"/>
      <c r="C139" s="22"/>
      <c r="D139" s="22"/>
      <c r="N139" s="19"/>
      <c r="O139" s="19"/>
      <c r="P139" s="20"/>
      <c r="AE139" s="226"/>
      <c r="AF139" s="226"/>
    </row>
    <row r="140" spans="1:36" s="5" customFormat="1">
      <c r="B140" s="33"/>
      <c r="C140" s="22"/>
      <c r="D140" s="22"/>
      <c r="N140" s="19"/>
      <c r="O140" s="19"/>
      <c r="P140" s="20"/>
      <c r="AE140" s="226"/>
      <c r="AF140" s="226"/>
    </row>
    <row r="141" spans="1:36" s="5" customFormat="1">
      <c r="B141" s="33"/>
      <c r="C141" s="22"/>
      <c r="D141" s="22"/>
      <c r="N141" s="19"/>
      <c r="O141" s="19"/>
      <c r="P141" s="20"/>
      <c r="AE141" s="226"/>
      <c r="AF141" s="226"/>
    </row>
    <row r="142" spans="1:36" s="5" customFormat="1">
      <c r="B142" s="33"/>
      <c r="N142" s="19"/>
      <c r="O142" s="19"/>
      <c r="P142" s="20"/>
      <c r="AE142" s="226"/>
      <c r="AF142" s="226"/>
    </row>
    <row r="143" spans="1:36" s="5" customFormat="1">
      <c r="B143" s="33"/>
      <c r="M143" s="23"/>
      <c r="N143" s="24"/>
      <c r="O143" s="24"/>
      <c r="P143" s="25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E143" s="226"/>
      <c r="AF143" s="226"/>
    </row>
    <row r="144" spans="1:36" s="5" customFormat="1">
      <c r="B144" s="34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N144" s="19"/>
      <c r="O144" s="19"/>
      <c r="P144" s="20"/>
      <c r="AE144" s="226"/>
      <c r="AF144" s="226"/>
    </row>
    <row r="145" spans="2:32" s="5" customFormat="1">
      <c r="B145" s="33"/>
      <c r="N145" s="19"/>
      <c r="O145" s="19"/>
      <c r="P145" s="20"/>
      <c r="AE145" s="226"/>
      <c r="AF145" s="226"/>
    </row>
    <row r="146" spans="2:32" s="5" customFormat="1">
      <c r="B146" s="33"/>
      <c r="N146" s="19"/>
      <c r="O146" s="19"/>
      <c r="P146" s="20"/>
      <c r="AE146" s="226"/>
      <c r="AF146" s="226"/>
    </row>
    <row r="147" spans="2:32" s="5" customFormat="1">
      <c r="B147" s="33"/>
      <c r="N147" s="19"/>
      <c r="O147" s="19"/>
      <c r="P147" s="20"/>
      <c r="AE147" s="226"/>
      <c r="AF147" s="226"/>
    </row>
    <row r="148" spans="2:32" s="5" customFormat="1">
      <c r="B148" s="33"/>
      <c r="N148" s="19"/>
      <c r="O148" s="19"/>
      <c r="P148" s="20"/>
      <c r="AE148" s="226"/>
      <c r="AF148" s="226"/>
    </row>
    <row r="149" spans="2:32" s="5" customFormat="1">
      <c r="B149" s="33"/>
      <c r="N149" s="19"/>
      <c r="O149" s="19"/>
      <c r="P149" s="20"/>
      <c r="AE149" s="226"/>
      <c r="AF149" s="226"/>
    </row>
    <row r="150" spans="2:32" s="5" customFormat="1">
      <c r="B150" s="33"/>
      <c r="N150" s="19"/>
      <c r="O150" s="19"/>
      <c r="P150" s="20"/>
      <c r="AE150" s="226"/>
      <c r="AF150" s="226"/>
    </row>
    <row r="151" spans="2:32" s="5" customFormat="1">
      <c r="B151" s="33"/>
      <c r="N151" s="19"/>
      <c r="O151" s="19"/>
      <c r="P151" s="20"/>
      <c r="AE151" s="226"/>
      <c r="AF151" s="226"/>
    </row>
    <row r="152" spans="2:32" s="5" customFormat="1">
      <c r="B152" s="33"/>
      <c r="N152" s="19"/>
      <c r="O152" s="19"/>
      <c r="P152" s="20"/>
      <c r="AE152" s="226"/>
      <c r="AF152" s="226"/>
    </row>
    <row r="153" spans="2:32" s="5" customFormat="1">
      <c r="B153" s="33"/>
      <c r="N153" s="19"/>
      <c r="O153" s="19"/>
      <c r="P153" s="20"/>
      <c r="AE153" s="226"/>
      <c r="AF153" s="226"/>
    </row>
    <row r="154" spans="2:32" s="5" customFormat="1">
      <c r="B154" s="33"/>
      <c r="N154" s="19"/>
      <c r="O154" s="19"/>
      <c r="P154" s="20"/>
      <c r="AE154" s="226"/>
      <c r="AF154" s="226"/>
    </row>
    <row r="155" spans="2:32" s="5" customFormat="1">
      <c r="B155" s="33"/>
      <c r="N155" s="19"/>
      <c r="O155" s="19"/>
      <c r="P155" s="20"/>
      <c r="AE155" s="226"/>
      <c r="AF155" s="226"/>
    </row>
    <row r="156" spans="2:32" s="5" customFormat="1">
      <c r="B156" s="33"/>
      <c r="N156" s="19"/>
      <c r="O156" s="19"/>
      <c r="P156" s="20"/>
      <c r="AE156" s="226"/>
      <c r="AF156" s="226"/>
    </row>
    <row r="157" spans="2:32" s="5" customFormat="1">
      <c r="B157" s="33"/>
      <c r="N157" s="19"/>
      <c r="O157" s="19"/>
      <c r="P157" s="20"/>
      <c r="AE157" s="226"/>
      <c r="AF157" s="226"/>
    </row>
    <row r="158" spans="2:32" s="5" customFormat="1">
      <c r="B158" s="33"/>
      <c r="N158" s="19"/>
      <c r="O158" s="19"/>
      <c r="P158" s="20"/>
      <c r="AE158" s="226"/>
      <c r="AF158" s="226"/>
    </row>
    <row r="159" spans="2:32" s="5" customFormat="1">
      <c r="B159" s="33"/>
      <c r="N159" s="19"/>
      <c r="O159" s="19"/>
      <c r="P159" s="20"/>
      <c r="AE159" s="226"/>
      <c r="AF159" s="226"/>
    </row>
    <row r="160" spans="2:32" s="5" customFormat="1">
      <c r="B160" s="33"/>
      <c r="N160" s="19"/>
      <c r="O160" s="19"/>
      <c r="P160" s="20"/>
      <c r="AE160" s="226"/>
      <c r="AF160" s="226"/>
    </row>
    <row r="161" spans="1:54" s="5" customFormat="1">
      <c r="B161" s="33"/>
      <c r="N161" s="19"/>
      <c r="O161" s="19"/>
      <c r="P161" s="20"/>
      <c r="AE161" s="226"/>
      <c r="AF161" s="226"/>
    </row>
    <row r="162" spans="1:54" s="5" customFormat="1">
      <c r="B162" s="33"/>
      <c r="C162" s="22"/>
      <c r="D162" s="22"/>
      <c r="N162" s="19"/>
      <c r="O162" s="19"/>
      <c r="P162" s="20"/>
      <c r="AE162" s="226"/>
      <c r="AF162" s="226"/>
    </row>
    <row r="163" spans="1:54" s="5" customFormat="1">
      <c r="B163" s="33"/>
      <c r="C163" s="22"/>
      <c r="D163" s="22"/>
      <c r="N163" s="19"/>
      <c r="O163" s="19"/>
      <c r="P163" s="20"/>
      <c r="AE163" s="226"/>
      <c r="AF163" s="226"/>
    </row>
    <row r="164" spans="1:54" s="5" customFormat="1">
      <c r="B164" s="33"/>
      <c r="C164" s="22"/>
      <c r="D164" s="22"/>
      <c r="N164" s="19"/>
      <c r="O164" s="19"/>
      <c r="P164" s="20"/>
      <c r="AE164" s="226"/>
      <c r="AF164" s="226"/>
    </row>
    <row r="165" spans="1:54" s="5" customFormat="1">
      <c r="B165" s="33"/>
      <c r="C165" s="22"/>
      <c r="D165" s="22"/>
      <c r="N165" s="19"/>
      <c r="O165" s="19"/>
      <c r="P165" s="20"/>
      <c r="AE165" s="226"/>
      <c r="AF165" s="226"/>
    </row>
    <row r="166" spans="1:54" s="5" customFormat="1">
      <c r="B166" s="33"/>
      <c r="C166" s="22"/>
      <c r="D166" s="22"/>
      <c r="N166" s="19"/>
      <c r="O166" s="19"/>
      <c r="P166" s="20"/>
      <c r="AE166"/>
      <c r="AF166"/>
    </row>
    <row r="167" spans="1:54" s="5" customFormat="1">
      <c r="B167" s="33"/>
      <c r="C167" s="22"/>
      <c r="D167" s="22"/>
      <c r="N167" s="19"/>
      <c r="O167" s="19"/>
      <c r="P167" s="20"/>
      <c r="AE167"/>
      <c r="AF167"/>
    </row>
    <row r="168" spans="1:54" s="5" customFormat="1">
      <c r="B168" s="33"/>
      <c r="N168" s="19"/>
      <c r="O168" s="19"/>
      <c r="P168" s="20"/>
      <c r="AE168"/>
      <c r="AF168"/>
    </row>
    <row r="169" spans="1:54">
      <c r="A169" s="5"/>
      <c r="B169" s="3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19"/>
      <c r="O169" s="19"/>
      <c r="P169" s="20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1:54">
      <c r="B170" s="3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19"/>
      <c r="O170" s="19"/>
      <c r="P170" s="20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1:54">
      <c r="B171" s="3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19"/>
      <c r="O171" s="19"/>
      <c r="P171" s="20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</row>
    <row r="172" spans="1:54">
      <c r="B172" s="33"/>
      <c r="C172" s="5"/>
      <c r="D172" s="5"/>
      <c r="E172" s="5"/>
      <c r="F172" s="5"/>
      <c r="G172" s="5"/>
      <c r="H172" s="5"/>
      <c r="I172" s="5"/>
      <c r="J172" s="5"/>
      <c r="K172" s="5"/>
      <c r="L172" s="5"/>
    </row>
  </sheetData>
  <autoFilter ref="A2:AK131">
    <sortState ref="A3:AK130">
      <sortCondition ref="A2:A130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10.1640625" defaultRowHeight="11" x14ac:dyDescent="0"/>
  <cols>
    <col min="1" max="1" width="9.83203125" style="41" customWidth="1"/>
    <col min="2" max="3" width="12.6640625" style="41" customWidth="1"/>
    <col min="4" max="5" width="12.6640625" style="38" customWidth="1"/>
    <col min="6" max="6" width="2.5" style="38" customWidth="1"/>
    <col min="7" max="9" width="12.6640625" style="39" customWidth="1"/>
    <col min="10" max="10" width="0.33203125" style="39" customWidth="1"/>
    <col min="11" max="14" width="12.6640625" style="39" customWidth="1"/>
    <col min="15" max="15" width="2" style="40" customWidth="1"/>
    <col min="16" max="16" width="12.6640625" style="40" customWidth="1"/>
    <col min="17" max="17" width="12.6640625" style="41" customWidth="1"/>
    <col min="18" max="257" width="10.1640625" style="42"/>
    <col min="258" max="258" width="9.83203125" style="42" customWidth="1"/>
    <col min="259" max="262" width="12.6640625" style="42" customWidth="1"/>
    <col min="263" max="263" width="2.5" style="42" customWidth="1"/>
    <col min="264" max="264" width="12.6640625" style="42" customWidth="1"/>
    <col min="265" max="265" width="0.33203125" style="42" customWidth="1"/>
    <col min="266" max="270" width="12.6640625" style="42" customWidth="1"/>
    <col min="271" max="271" width="2" style="42" customWidth="1"/>
    <col min="272" max="273" width="12.6640625" style="42" customWidth="1"/>
    <col min="274" max="513" width="10.1640625" style="42"/>
    <col min="514" max="514" width="9.83203125" style="42" customWidth="1"/>
    <col min="515" max="518" width="12.6640625" style="42" customWidth="1"/>
    <col min="519" max="519" width="2.5" style="42" customWidth="1"/>
    <col min="520" max="520" width="12.6640625" style="42" customWidth="1"/>
    <col min="521" max="521" width="0.33203125" style="42" customWidth="1"/>
    <col min="522" max="526" width="12.6640625" style="42" customWidth="1"/>
    <col min="527" max="527" width="2" style="42" customWidth="1"/>
    <col min="528" max="529" width="12.6640625" style="42" customWidth="1"/>
    <col min="530" max="769" width="10.1640625" style="42"/>
    <col min="770" max="770" width="9.83203125" style="42" customWidth="1"/>
    <col min="771" max="774" width="12.6640625" style="42" customWidth="1"/>
    <col min="775" max="775" width="2.5" style="42" customWidth="1"/>
    <col min="776" max="776" width="12.6640625" style="42" customWidth="1"/>
    <col min="777" max="777" width="0.33203125" style="42" customWidth="1"/>
    <col min="778" max="782" width="12.6640625" style="42" customWidth="1"/>
    <col min="783" max="783" width="2" style="42" customWidth="1"/>
    <col min="784" max="785" width="12.6640625" style="42" customWidth="1"/>
    <col min="786" max="1025" width="10.1640625" style="42"/>
    <col min="1026" max="1026" width="9.83203125" style="42" customWidth="1"/>
    <col min="1027" max="1030" width="12.6640625" style="42" customWidth="1"/>
    <col min="1031" max="1031" width="2.5" style="42" customWidth="1"/>
    <col min="1032" max="1032" width="12.6640625" style="42" customWidth="1"/>
    <col min="1033" max="1033" width="0.33203125" style="42" customWidth="1"/>
    <col min="1034" max="1038" width="12.6640625" style="42" customWidth="1"/>
    <col min="1039" max="1039" width="2" style="42" customWidth="1"/>
    <col min="1040" max="1041" width="12.6640625" style="42" customWidth="1"/>
    <col min="1042" max="1281" width="10.1640625" style="42"/>
    <col min="1282" max="1282" width="9.83203125" style="42" customWidth="1"/>
    <col min="1283" max="1286" width="12.6640625" style="42" customWidth="1"/>
    <col min="1287" max="1287" width="2.5" style="42" customWidth="1"/>
    <col min="1288" max="1288" width="12.6640625" style="42" customWidth="1"/>
    <col min="1289" max="1289" width="0.33203125" style="42" customWidth="1"/>
    <col min="1290" max="1294" width="12.6640625" style="42" customWidth="1"/>
    <col min="1295" max="1295" width="2" style="42" customWidth="1"/>
    <col min="1296" max="1297" width="12.6640625" style="42" customWidth="1"/>
    <col min="1298" max="1537" width="10.1640625" style="42"/>
    <col min="1538" max="1538" width="9.83203125" style="42" customWidth="1"/>
    <col min="1539" max="1542" width="12.6640625" style="42" customWidth="1"/>
    <col min="1543" max="1543" width="2.5" style="42" customWidth="1"/>
    <col min="1544" max="1544" width="12.6640625" style="42" customWidth="1"/>
    <col min="1545" max="1545" width="0.33203125" style="42" customWidth="1"/>
    <col min="1546" max="1550" width="12.6640625" style="42" customWidth="1"/>
    <col min="1551" max="1551" width="2" style="42" customWidth="1"/>
    <col min="1552" max="1553" width="12.6640625" style="42" customWidth="1"/>
    <col min="1554" max="1793" width="10.1640625" style="42"/>
    <col min="1794" max="1794" width="9.83203125" style="42" customWidth="1"/>
    <col min="1795" max="1798" width="12.6640625" style="42" customWidth="1"/>
    <col min="1799" max="1799" width="2.5" style="42" customWidth="1"/>
    <col min="1800" max="1800" width="12.6640625" style="42" customWidth="1"/>
    <col min="1801" max="1801" width="0.33203125" style="42" customWidth="1"/>
    <col min="1802" max="1806" width="12.6640625" style="42" customWidth="1"/>
    <col min="1807" max="1807" width="2" style="42" customWidth="1"/>
    <col min="1808" max="1809" width="12.6640625" style="42" customWidth="1"/>
    <col min="1810" max="2049" width="10.1640625" style="42"/>
    <col min="2050" max="2050" width="9.83203125" style="42" customWidth="1"/>
    <col min="2051" max="2054" width="12.6640625" style="42" customWidth="1"/>
    <col min="2055" max="2055" width="2.5" style="42" customWidth="1"/>
    <col min="2056" max="2056" width="12.6640625" style="42" customWidth="1"/>
    <col min="2057" max="2057" width="0.33203125" style="42" customWidth="1"/>
    <col min="2058" max="2062" width="12.6640625" style="42" customWidth="1"/>
    <col min="2063" max="2063" width="2" style="42" customWidth="1"/>
    <col min="2064" max="2065" width="12.6640625" style="42" customWidth="1"/>
    <col min="2066" max="2305" width="10.1640625" style="42"/>
    <col min="2306" max="2306" width="9.83203125" style="42" customWidth="1"/>
    <col min="2307" max="2310" width="12.6640625" style="42" customWidth="1"/>
    <col min="2311" max="2311" width="2.5" style="42" customWidth="1"/>
    <col min="2312" max="2312" width="12.6640625" style="42" customWidth="1"/>
    <col min="2313" max="2313" width="0.33203125" style="42" customWidth="1"/>
    <col min="2314" max="2318" width="12.6640625" style="42" customWidth="1"/>
    <col min="2319" max="2319" width="2" style="42" customWidth="1"/>
    <col min="2320" max="2321" width="12.6640625" style="42" customWidth="1"/>
    <col min="2322" max="2561" width="10.1640625" style="42"/>
    <col min="2562" max="2562" width="9.83203125" style="42" customWidth="1"/>
    <col min="2563" max="2566" width="12.6640625" style="42" customWidth="1"/>
    <col min="2567" max="2567" width="2.5" style="42" customWidth="1"/>
    <col min="2568" max="2568" width="12.6640625" style="42" customWidth="1"/>
    <col min="2569" max="2569" width="0.33203125" style="42" customWidth="1"/>
    <col min="2570" max="2574" width="12.6640625" style="42" customWidth="1"/>
    <col min="2575" max="2575" width="2" style="42" customWidth="1"/>
    <col min="2576" max="2577" width="12.6640625" style="42" customWidth="1"/>
    <col min="2578" max="2817" width="10.1640625" style="42"/>
    <col min="2818" max="2818" width="9.83203125" style="42" customWidth="1"/>
    <col min="2819" max="2822" width="12.6640625" style="42" customWidth="1"/>
    <col min="2823" max="2823" width="2.5" style="42" customWidth="1"/>
    <col min="2824" max="2824" width="12.6640625" style="42" customWidth="1"/>
    <col min="2825" max="2825" width="0.33203125" style="42" customWidth="1"/>
    <col min="2826" max="2830" width="12.6640625" style="42" customWidth="1"/>
    <col min="2831" max="2831" width="2" style="42" customWidth="1"/>
    <col min="2832" max="2833" width="12.6640625" style="42" customWidth="1"/>
    <col min="2834" max="3073" width="10.1640625" style="42"/>
    <col min="3074" max="3074" width="9.83203125" style="42" customWidth="1"/>
    <col min="3075" max="3078" width="12.6640625" style="42" customWidth="1"/>
    <col min="3079" max="3079" width="2.5" style="42" customWidth="1"/>
    <col min="3080" max="3080" width="12.6640625" style="42" customWidth="1"/>
    <col min="3081" max="3081" width="0.33203125" style="42" customWidth="1"/>
    <col min="3082" max="3086" width="12.6640625" style="42" customWidth="1"/>
    <col min="3087" max="3087" width="2" style="42" customWidth="1"/>
    <col min="3088" max="3089" width="12.6640625" style="42" customWidth="1"/>
    <col min="3090" max="3329" width="10.1640625" style="42"/>
    <col min="3330" max="3330" width="9.83203125" style="42" customWidth="1"/>
    <col min="3331" max="3334" width="12.6640625" style="42" customWidth="1"/>
    <col min="3335" max="3335" width="2.5" style="42" customWidth="1"/>
    <col min="3336" max="3336" width="12.6640625" style="42" customWidth="1"/>
    <col min="3337" max="3337" width="0.33203125" style="42" customWidth="1"/>
    <col min="3338" max="3342" width="12.6640625" style="42" customWidth="1"/>
    <col min="3343" max="3343" width="2" style="42" customWidth="1"/>
    <col min="3344" max="3345" width="12.6640625" style="42" customWidth="1"/>
    <col min="3346" max="3585" width="10.1640625" style="42"/>
    <col min="3586" max="3586" width="9.83203125" style="42" customWidth="1"/>
    <col min="3587" max="3590" width="12.6640625" style="42" customWidth="1"/>
    <col min="3591" max="3591" width="2.5" style="42" customWidth="1"/>
    <col min="3592" max="3592" width="12.6640625" style="42" customWidth="1"/>
    <col min="3593" max="3593" width="0.33203125" style="42" customWidth="1"/>
    <col min="3594" max="3598" width="12.6640625" style="42" customWidth="1"/>
    <col min="3599" max="3599" width="2" style="42" customWidth="1"/>
    <col min="3600" max="3601" width="12.6640625" style="42" customWidth="1"/>
    <col min="3602" max="3841" width="10.1640625" style="42"/>
    <col min="3842" max="3842" width="9.83203125" style="42" customWidth="1"/>
    <col min="3843" max="3846" width="12.6640625" style="42" customWidth="1"/>
    <col min="3847" max="3847" width="2.5" style="42" customWidth="1"/>
    <col min="3848" max="3848" width="12.6640625" style="42" customWidth="1"/>
    <col min="3849" max="3849" width="0.33203125" style="42" customWidth="1"/>
    <col min="3850" max="3854" width="12.6640625" style="42" customWidth="1"/>
    <col min="3855" max="3855" width="2" style="42" customWidth="1"/>
    <col min="3856" max="3857" width="12.6640625" style="42" customWidth="1"/>
    <col min="3858" max="4097" width="10.1640625" style="42"/>
    <col min="4098" max="4098" width="9.83203125" style="42" customWidth="1"/>
    <col min="4099" max="4102" width="12.6640625" style="42" customWidth="1"/>
    <col min="4103" max="4103" width="2.5" style="42" customWidth="1"/>
    <col min="4104" max="4104" width="12.6640625" style="42" customWidth="1"/>
    <col min="4105" max="4105" width="0.33203125" style="42" customWidth="1"/>
    <col min="4106" max="4110" width="12.6640625" style="42" customWidth="1"/>
    <col min="4111" max="4111" width="2" style="42" customWidth="1"/>
    <col min="4112" max="4113" width="12.6640625" style="42" customWidth="1"/>
    <col min="4114" max="4353" width="10.1640625" style="42"/>
    <col min="4354" max="4354" width="9.83203125" style="42" customWidth="1"/>
    <col min="4355" max="4358" width="12.6640625" style="42" customWidth="1"/>
    <col min="4359" max="4359" width="2.5" style="42" customWidth="1"/>
    <col min="4360" max="4360" width="12.6640625" style="42" customWidth="1"/>
    <col min="4361" max="4361" width="0.33203125" style="42" customWidth="1"/>
    <col min="4362" max="4366" width="12.6640625" style="42" customWidth="1"/>
    <col min="4367" max="4367" width="2" style="42" customWidth="1"/>
    <col min="4368" max="4369" width="12.6640625" style="42" customWidth="1"/>
    <col min="4370" max="4609" width="10.1640625" style="42"/>
    <col min="4610" max="4610" width="9.83203125" style="42" customWidth="1"/>
    <col min="4611" max="4614" width="12.6640625" style="42" customWidth="1"/>
    <col min="4615" max="4615" width="2.5" style="42" customWidth="1"/>
    <col min="4616" max="4616" width="12.6640625" style="42" customWidth="1"/>
    <col min="4617" max="4617" width="0.33203125" style="42" customWidth="1"/>
    <col min="4618" max="4622" width="12.6640625" style="42" customWidth="1"/>
    <col min="4623" max="4623" width="2" style="42" customWidth="1"/>
    <col min="4624" max="4625" width="12.6640625" style="42" customWidth="1"/>
    <col min="4626" max="4865" width="10.1640625" style="42"/>
    <col min="4866" max="4866" width="9.83203125" style="42" customWidth="1"/>
    <col min="4867" max="4870" width="12.6640625" style="42" customWidth="1"/>
    <col min="4871" max="4871" width="2.5" style="42" customWidth="1"/>
    <col min="4872" max="4872" width="12.6640625" style="42" customWidth="1"/>
    <col min="4873" max="4873" width="0.33203125" style="42" customWidth="1"/>
    <col min="4874" max="4878" width="12.6640625" style="42" customWidth="1"/>
    <col min="4879" max="4879" width="2" style="42" customWidth="1"/>
    <col min="4880" max="4881" width="12.6640625" style="42" customWidth="1"/>
    <col min="4882" max="5121" width="10.1640625" style="42"/>
    <col min="5122" max="5122" width="9.83203125" style="42" customWidth="1"/>
    <col min="5123" max="5126" width="12.6640625" style="42" customWidth="1"/>
    <col min="5127" max="5127" width="2.5" style="42" customWidth="1"/>
    <col min="5128" max="5128" width="12.6640625" style="42" customWidth="1"/>
    <col min="5129" max="5129" width="0.33203125" style="42" customWidth="1"/>
    <col min="5130" max="5134" width="12.6640625" style="42" customWidth="1"/>
    <col min="5135" max="5135" width="2" style="42" customWidth="1"/>
    <col min="5136" max="5137" width="12.6640625" style="42" customWidth="1"/>
    <col min="5138" max="5377" width="10.1640625" style="42"/>
    <col min="5378" max="5378" width="9.83203125" style="42" customWidth="1"/>
    <col min="5379" max="5382" width="12.6640625" style="42" customWidth="1"/>
    <col min="5383" max="5383" width="2.5" style="42" customWidth="1"/>
    <col min="5384" max="5384" width="12.6640625" style="42" customWidth="1"/>
    <col min="5385" max="5385" width="0.33203125" style="42" customWidth="1"/>
    <col min="5386" max="5390" width="12.6640625" style="42" customWidth="1"/>
    <col min="5391" max="5391" width="2" style="42" customWidth="1"/>
    <col min="5392" max="5393" width="12.6640625" style="42" customWidth="1"/>
    <col min="5394" max="5633" width="10.1640625" style="42"/>
    <col min="5634" max="5634" width="9.83203125" style="42" customWidth="1"/>
    <col min="5635" max="5638" width="12.6640625" style="42" customWidth="1"/>
    <col min="5639" max="5639" width="2.5" style="42" customWidth="1"/>
    <col min="5640" max="5640" width="12.6640625" style="42" customWidth="1"/>
    <col min="5641" max="5641" width="0.33203125" style="42" customWidth="1"/>
    <col min="5642" max="5646" width="12.6640625" style="42" customWidth="1"/>
    <col min="5647" max="5647" width="2" style="42" customWidth="1"/>
    <col min="5648" max="5649" width="12.6640625" style="42" customWidth="1"/>
    <col min="5650" max="5889" width="10.1640625" style="42"/>
    <col min="5890" max="5890" width="9.83203125" style="42" customWidth="1"/>
    <col min="5891" max="5894" width="12.6640625" style="42" customWidth="1"/>
    <col min="5895" max="5895" width="2.5" style="42" customWidth="1"/>
    <col min="5896" max="5896" width="12.6640625" style="42" customWidth="1"/>
    <col min="5897" max="5897" width="0.33203125" style="42" customWidth="1"/>
    <col min="5898" max="5902" width="12.6640625" style="42" customWidth="1"/>
    <col min="5903" max="5903" width="2" style="42" customWidth="1"/>
    <col min="5904" max="5905" width="12.6640625" style="42" customWidth="1"/>
    <col min="5906" max="6145" width="10.1640625" style="42"/>
    <col min="6146" max="6146" width="9.83203125" style="42" customWidth="1"/>
    <col min="6147" max="6150" width="12.6640625" style="42" customWidth="1"/>
    <col min="6151" max="6151" width="2.5" style="42" customWidth="1"/>
    <col min="6152" max="6152" width="12.6640625" style="42" customWidth="1"/>
    <col min="6153" max="6153" width="0.33203125" style="42" customWidth="1"/>
    <col min="6154" max="6158" width="12.6640625" style="42" customWidth="1"/>
    <col min="6159" max="6159" width="2" style="42" customWidth="1"/>
    <col min="6160" max="6161" width="12.6640625" style="42" customWidth="1"/>
    <col min="6162" max="6401" width="10.1640625" style="42"/>
    <col min="6402" max="6402" width="9.83203125" style="42" customWidth="1"/>
    <col min="6403" max="6406" width="12.6640625" style="42" customWidth="1"/>
    <col min="6407" max="6407" width="2.5" style="42" customWidth="1"/>
    <col min="6408" max="6408" width="12.6640625" style="42" customWidth="1"/>
    <col min="6409" max="6409" width="0.33203125" style="42" customWidth="1"/>
    <col min="6410" max="6414" width="12.6640625" style="42" customWidth="1"/>
    <col min="6415" max="6415" width="2" style="42" customWidth="1"/>
    <col min="6416" max="6417" width="12.6640625" style="42" customWidth="1"/>
    <col min="6418" max="6657" width="10.1640625" style="42"/>
    <col min="6658" max="6658" width="9.83203125" style="42" customWidth="1"/>
    <col min="6659" max="6662" width="12.6640625" style="42" customWidth="1"/>
    <col min="6663" max="6663" width="2.5" style="42" customWidth="1"/>
    <col min="6664" max="6664" width="12.6640625" style="42" customWidth="1"/>
    <col min="6665" max="6665" width="0.33203125" style="42" customWidth="1"/>
    <col min="6666" max="6670" width="12.6640625" style="42" customWidth="1"/>
    <col min="6671" max="6671" width="2" style="42" customWidth="1"/>
    <col min="6672" max="6673" width="12.6640625" style="42" customWidth="1"/>
    <col min="6674" max="6913" width="10.1640625" style="42"/>
    <col min="6914" max="6914" width="9.83203125" style="42" customWidth="1"/>
    <col min="6915" max="6918" width="12.6640625" style="42" customWidth="1"/>
    <col min="6919" max="6919" width="2.5" style="42" customWidth="1"/>
    <col min="6920" max="6920" width="12.6640625" style="42" customWidth="1"/>
    <col min="6921" max="6921" width="0.33203125" style="42" customWidth="1"/>
    <col min="6922" max="6926" width="12.6640625" style="42" customWidth="1"/>
    <col min="6927" max="6927" width="2" style="42" customWidth="1"/>
    <col min="6928" max="6929" width="12.6640625" style="42" customWidth="1"/>
    <col min="6930" max="7169" width="10.1640625" style="42"/>
    <col min="7170" max="7170" width="9.83203125" style="42" customWidth="1"/>
    <col min="7171" max="7174" width="12.6640625" style="42" customWidth="1"/>
    <col min="7175" max="7175" width="2.5" style="42" customWidth="1"/>
    <col min="7176" max="7176" width="12.6640625" style="42" customWidth="1"/>
    <col min="7177" max="7177" width="0.33203125" style="42" customWidth="1"/>
    <col min="7178" max="7182" width="12.6640625" style="42" customWidth="1"/>
    <col min="7183" max="7183" width="2" style="42" customWidth="1"/>
    <col min="7184" max="7185" width="12.6640625" style="42" customWidth="1"/>
    <col min="7186" max="7425" width="10.1640625" style="42"/>
    <col min="7426" max="7426" width="9.83203125" style="42" customWidth="1"/>
    <col min="7427" max="7430" width="12.6640625" style="42" customWidth="1"/>
    <col min="7431" max="7431" width="2.5" style="42" customWidth="1"/>
    <col min="7432" max="7432" width="12.6640625" style="42" customWidth="1"/>
    <col min="7433" max="7433" width="0.33203125" style="42" customWidth="1"/>
    <col min="7434" max="7438" width="12.6640625" style="42" customWidth="1"/>
    <col min="7439" max="7439" width="2" style="42" customWidth="1"/>
    <col min="7440" max="7441" width="12.6640625" style="42" customWidth="1"/>
    <col min="7442" max="7681" width="10.1640625" style="42"/>
    <col min="7682" max="7682" width="9.83203125" style="42" customWidth="1"/>
    <col min="7683" max="7686" width="12.6640625" style="42" customWidth="1"/>
    <col min="7687" max="7687" width="2.5" style="42" customWidth="1"/>
    <col min="7688" max="7688" width="12.6640625" style="42" customWidth="1"/>
    <col min="7689" max="7689" width="0.33203125" style="42" customWidth="1"/>
    <col min="7690" max="7694" width="12.6640625" style="42" customWidth="1"/>
    <col min="7695" max="7695" width="2" style="42" customWidth="1"/>
    <col min="7696" max="7697" width="12.6640625" style="42" customWidth="1"/>
    <col min="7698" max="7937" width="10.1640625" style="42"/>
    <col min="7938" max="7938" width="9.83203125" style="42" customWidth="1"/>
    <col min="7939" max="7942" width="12.6640625" style="42" customWidth="1"/>
    <col min="7943" max="7943" width="2.5" style="42" customWidth="1"/>
    <col min="7944" max="7944" width="12.6640625" style="42" customWidth="1"/>
    <col min="7945" max="7945" width="0.33203125" style="42" customWidth="1"/>
    <col min="7946" max="7950" width="12.6640625" style="42" customWidth="1"/>
    <col min="7951" max="7951" width="2" style="42" customWidth="1"/>
    <col min="7952" max="7953" width="12.6640625" style="42" customWidth="1"/>
    <col min="7954" max="8193" width="10.1640625" style="42"/>
    <col min="8194" max="8194" width="9.83203125" style="42" customWidth="1"/>
    <col min="8195" max="8198" width="12.6640625" style="42" customWidth="1"/>
    <col min="8199" max="8199" width="2.5" style="42" customWidth="1"/>
    <col min="8200" max="8200" width="12.6640625" style="42" customWidth="1"/>
    <col min="8201" max="8201" width="0.33203125" style="42" customWidth="1"/>
    <col min="8202" max="8206" width="12.6640625" style="42" customWidth="1"/>
    <col min="8207" max="8207" width="2" style="42" customWidth="1"/>
    <col min="8208" max="8209" width="12.6640625" style="42" customWidth="1"/>
    <col min="8210" max="8449" width="10.1640625" style="42"/>
    <col min="8450" max="8450" width="9.83203125" style="42" customWidth="1"/>
    <col min="8451" max="8454" width="12.6640625" style="42" customWidth="1"/>
    <col min="8455" max="8455" width="2.5" style="42" customWidth="1"/>
    <col min="8456" max="8456" width="12.6640625" style="42" customWidth="1"/>
    <col min="8457" max="8457" width="0.33203125" style="42" customWidth="1"/>
    <col min="8458" max="8462" width="12.6640625" style="42" customWidth="1"/>
    <col min="8463" max="8463" width="2" style="42" customWidth="1"/>
    <col min="8464" max="8465" width="12.6640625" style="42" customWidth="1"/>
    <col min="8466" max="8705" width="10.1640625" style="42"/>
    <col min="8706" max="8706" width="9.83203125" style="42" customWidth="1"/>
    <col min="8707" max="8710" width="12.6640625" style="42" customWidth="1"/>
    <col min="8711" max="8711" width="2.5" style="42" customWidth="1"/>
    <col min="8712" max="8712" width="12.6640625" style="42" customWidth="1"/>
    <col min="8713" max="8713" width="0.33203125" style="42" customWidth="1"/>
    <col min="8714" max="8718" width="12.6640625" style="42" customWidth="1"/>
    <col min="8719" max="8719" width="2" style="42" customWidth="1"/>
    <col min="8720" max="8721" width="12.6640625" style="42" customWidth="1"/>
    <col min="8722" max="8961" width="10.1640625" style="42"/>
    <col min="8962" max="8962" width="9.83203125" style="42" customWidth="1"/>
    <col min="8963" max="8966" width="12.6640625" style="42" customWidth="1"/>
    <col min="8967" max="8967" width="2.5" style="42" customWidth="1"/>
    <col min="8968" max="8968" width="12.6640625" style="42" customWidth="1"/>
    <col min="8969" max="8969" width="0.33203125" style="42" customWidth="1"/>
    <col min="8970" max="8974" width="12.6640625" style="42" customWidth="1"/>
    <col min="8975" max="8975" width="2" style="42" customWidth="1"/>
    <col min="8976" max="8977" width="12.6640625" style="42" customWidth="1"/>
    <col min="8978" max="9217" width="10.1640625" style="42"/>
    <col min="9218" max="9218" width="9.83203125" style="42" customWidth="1"/>
    <col min="9219" max="9222" width="12.6640625" style="42" customWidth="1"/>
    <col min="9223" max="9223" width="2.5" style="42" customWidth="1"/>
    <col min="9224" max="9224" width="12.6640625" style="42" customWidth="1"/>
    <col min="9225" max="9225" width="0.33203125" style="42" customWidth="1"/>
    <col min="9226" max="9230" width="12.6640625" style="42" customWidth="1"/>
    <col min="9231" max="9231" width="2" style="42" customWidth="1"/>
    <col min="9232" max="9233" width="12.6640625" style="42" customWidth="1"/>
    <col min="9234" max="9473" width="10.1640625" style="42"/>
    <col min="9474" max="9474" width="9.83203125" style="42" customWidth="1"/>
    <col min="9475" max="9478" width="12.6640625" style="42" customWidth="1"/>
    <col min="9479" max="9479" width="2.5" style="42" customWidth="1"/>
    <col min="9480" max="9480" width="12.6640625" style="42" customWidth="1"/>
    <col min="9481" max="9481" width="0.33203125" style="42" customWidth="1"/>
    <col min="9482" max="9486" width="12.6640625" style="42" customWidth="1"/>
    <col min="9487" max="9487" width="2" style="42" customWidth="1"/>
    <col min="9488" max="9489" width="12.6640625" style="42" customWidth="1"/>
    <col min="9490" max="9729" width="10.1640625" style="42"/>
    <col min="9730" max="9730" width="9.83203125" style="42" customWidth="1"/>
    <col min="9731" max="9734" width="12.6640625" style="42" customWidth="1"/>
    <col min="9735" max="9735" width="2.5" style="42" customWidth="1"/>
    <col min="9736" max="9736" width="12.6640625" style="42" customWidth="1"/>
    <col min="9737" max="9737" width="0.33203125" style="42" customWidth="1"/>
    <col min="9738" max="9742" width="12.6640625" style="42" customWidth="1"/>
    <col min="9743" max="9743" width="2" style="42" customWidth="1"/>
    <col min="9744" max="9745" width="12.6640625" style="42" customWidth="1"/>
    <col min="9746" max="9985" width="10.1640625" style="42"/>
    <col min="9986" max="9986" width="9.83203125" style="42" customWidth="1"/>
    <col min="9987" max="9990" width="12.6640625" style="42" customWidth="1"/>
    <col min="9991" max="9991" width="2.5" style="42" customWidth="1"/>
    <col min="9992" max="9992" width="12.6640625" style="42" customWidth="1"/>
    <col min="9993" max="9993" width="0.33203125" style="42" customWidth="1"/>
    <col min="9994" max="9998" width="12.6640625" style="42" customWidth="1"/>
    <col min="9999" max="9999" width="2" style="42" customWidth="1"/>
    <col min="10000" max="10001" width="12.6640625" style="42" customWidth="1"/>
    <col min="10002" max="10241" width="10.1640625" style="42"/>
    <col min="10242" max="10242" width="9.83203125" style="42" customWidth="1"/>
    <col min="10243" max="10246" width="12.6640625" style="42" customWidth="1"/>
    <col min="10247" max="10247" width="2.5" style="42" customWidth="1"/>
    <col min="10248" max="10248" width="12.6640625" style="42" customWidth="1"/>
    <col min="10249" max="10249" width="0.33203125" style="42" customWidth="1"/>
    <col min="10250" max="10254" width="12.6640625" style="42" customWidth="1"/>
    <col min="10255" max="10255" width="2" style="42" customWidth="1"/>
    <col min="10256" max="10257" width="12.6640625" style="42" customWidth="1"/>
    <col min="10258" max="10497" width="10.1640625" style="42"/>
    <col min="10498" max="10498" width="9.83203125" style="42" customWidth="1"/>
    <col min="10499" max="10502" width="12.6640625" style="42" customWidth="1"/>
    <col min="10503" max="10503" width="2.5" style="42" customWidth="1"/>
    <col min="10504" max="10504" width="12.6640625" style="42" customWidth="1"/>
    <col min="10505" max="10505" width="0.33203125" style="42" customWidth="1"/>
    <col min="10506" max="10510" width="12.6640625" style="42" customWidth="1"/>
    <col min="10511" max="10511" width="2" style="42" customWidth="1"/>
    <col min="10512" max="10513" width="12.6640625" style="42" customWidth="1"/>
    <col min="10514" max="10753" width="10.1640625" style="42"/>
    <col min="10754" max="10754" width="9.83203125" style="42" customWidth="1"/>
    <col min="10755" max="10758" width="12.6640625" style="42" customWidth="1"/>
    <col min="10759" max="10759" width="2.5" style="42" customWidth="1"/>
    <col min="10760" max="10760" width="12.6640625" style="42" customWidth="1"/>
    <col min="10761" max="10761" width="0.33203125" style="42" customWidth="1"/>
    <col min="10762" max="10766" width="12.6640625" style="42" customWidth="1"/>
    <col min="10767" max="10767" width="2" style="42" customWidth="1"/>
    <col min="10768" max="10769" width="12.6640625" style="42" customWidth="1"/>
    <col min="10770" max="11009" width="10.1640625" style="42"/>
    <col min="11010" max="11010" width="9.83203125" style="42" customWidth="1"/>
    <col min="11011" max="11014" width="12.6640625" style="42" customWidth="1"/>
    <col min="11015" max="11015" width="2.5" style="42" customWidth="1"/>
    <col min="11016" max="11016" width="12.6640625" style="42" customWidth="1"/>
    <col min="11017" max="11017" width="0.33203125" style="42" customWidth="1"/>
    <col min="11018" max="11022" width="12.6640625" style="42" customWidth="1"/>
    <col min="11023" max="11023" width="2" style="42" customWidth="1"/>
    <col min="11024" max="11025" width="12.6640625" style="42" customWidth="1"/>
    <col min="11026" max="11265" width="10.1640625" style="42"/>
    <col min="11266" max="11266" width="9.83203125" style="42" customWidth="1"/>
    <col min="11267" max="11270" width="12.6640625" style="42" customWidth="1"/>
    <col min="11271" max="11271" width="2.5" style="42" customWidth="1"/>
    <col min="11272" max="11272" width="12.6640625" style="42" customWidth="1"/>
    <col min="11273" max="11273" width="0.33203125" style="42" customWidth="1"/>
    <col min="11274" max="11278" width="12.6640625" style="42" customWidth="1"/>
    <col min="11279" max="11279" width="2" style="42" customWidth="1"/>
    <col min="11280" max="11281" width="12.6640625" style="42" customWidth="1"/>
    <col min="11282" max="11521" width="10.1640625" style="42"/>
    <col min="11522" max="11522" width="9.83203125" style="42" customWidth="1"/>
    <col min="11523" max="11526" width="12.6640625" style="42" customWidth="1"/>
    <col min="11527" max="11527" width="2.5" style="42" customWidth="1"/>
    <col min="11528" max="11528" width="12.6640625" style="42" customWidth="1"/>
    <col min="11529" max="11529" width="0.33203125" style="42" customWidth="1"/>
    <col min="11530" max="11534" width="12.6640625" style="42" customWidth="1"/>
    <col min="11535" max="11535" width="2" style="42" customWidth="1"/>
    <col min="11536" max="11537" width="12.6640625" style="42" customWidth="1"/>
    <col min="11538" max="11777" width="10.1640625" style="42"/>
    <col min="11778" max="11778" width="9.83203125" style="42" customWidth="1"/>
    <col min="11779" max="11782" width="12.6640625" style="42" customWidth="1"/>
    <col min="11783" max="11783" width="2.5" style="42" customWidth="1"/>
    <col min="11784" max="11784" width="12.6640625" style="42" customWidth="1"/>
    <col min="11785" max="11785" width="0.33203125" style="42" customWidth="1"/>
    <col min="11786" max="11790" width="12.6640625" style="42" customWidth="1"/>
    <col min="11791" max="11791" width="2" style="42" customWidth="1"/>
    <col min="11792" max="11793" width="12.6640625" style="42" customWidth="1"/>
    <col min="11794" max="12033" width="10.1640625" style="42"/>
    <col min="12034" max="12034" width="9.83203125" style="42" customWidth="1"/>
    <col min="12035" max="12038" width="12.6640625" style="42" customWidth="1"/>
    <col min="12039" max="12039" width="2.5" style="42" customWidth="1"/>
    <col min="12040" max="12040" width="12.6640625" style="42" customWidth="1"/>
    <col min="12041" max="12041" width="0.33203125" style="42" customWidth="1"/>
    <col min="12042" max="12046" width="12.6640625" style="42" customWidth="1"/>
    <col min="12047" max="12047" width="2" style="42" customWidth="1"/>
    <col min="12048" max="12049" width="12.6640625" style="42" customWidth="1"/>
    <col min="12050" max="12289" width="10.1640625" style="42"/>
    <col min="12290" max="12290" width="9.83203125" style="42" customWidth="1"/>
    <col min="12291" max="12294" width="12.6640625" style="42" customWidth="1"/>
    <col min="12295" max="12295" width="2.5" style="42" customWidth="1"/>
    <col min="12296" max="12296" width="12.6640625" style="42" customWidth="1"/>
    <col min="12297" max="12297" width="0.33203125" style="42" customWidth="1"/>
    <col min="12298" max="12302" width="12.6640625" style="42" customWidth="1"/>
    <col min="12303" max="12303" width="2" style="42" customWidth="1"/>
    <col min="12304" max="12305" width="12.6640625" style="42" customWidth="1"/>
    <col min="12306" max="12545" width="10.1640625" style="42"/>
    <col min="12546" max="12546" width="9.83203125" style="42" customWidth="1"/>
    <col min="12547" max="12550" width="12.6640625" style="42" customWidth="1"/>
    <col min="12551" max="12551" width="2.5" style="42" customWidth="1"/>
    <col min="12552" max="12552" width="12.6640625" style="42" customWidth="1"/>
    <col min="12553" max="12553" width="0.33203125" style="42" customWidth="1"/>
    <col min="12554" max="12558" width="12.6640625" style="42" customWidth="1"/>
    <col min="12559" max="12559" width="2" style="42" customWidth="1"/>
    <col min="12560" max="12561" width="12.6640625" style="42" customWidth="1"/>
    <col min="12562" max="12801" width="10.1640625" style="42"/>
    <col min="12802" max="12802" width="9.83203125" style="42" customWidth="1"/>
    <col min="12803" max="12806" width="12.6640625" style="42" customWidth="1"/>
    <col min="12807" max="12807" width="2.5" style="42" customWidth="1"/>
    <col min="12808" max="12808" width="12.6640625" style="42" customWidth="1"/>
    <col min="12809" max="12809" width="0.33203125" style="42" customWidth="1"/>
    <col min="12810" max="12814" width="12.6640625" style="42" customWidth="1"/>
    <col min="12815" max="12815" width="2" style="42" customWidth="1"/>
    <col min="12816" max="12817" width="12.6640625" style="42" customWidth="1"/>
    <col min="12818" max="13057" width="10.1640625" style="42"/>
    <col min="13058" max="13058" width="9.83203125" style="42" customWidth="1"/>
    <col min="13059" max="13062" width="12.6640625" style="42" customWidth="1"/>
    <col min="13063" max="13063" width="2.5" style="42" customWidth="1"/>
    <col min="13064" max="13064" width="12.6640625" style="42" customWidth="1"/>
    <col min="13065" max="13065" width="0.33203125" style="42" customWidth="1"/>
    <col min="13066" max="13070" width="12.6640625" style="42" customWidth="1"/>
    <col min="13071" max="13071" width="2" style="42" customWidth="1"/>
    <col min="13072" max="13073" width="12.6640625" style="42" customWidth="1"/>
    <col min="13074" max="13313" width="10.1640625" style="42"/>
    <col min="13314" max="13314" width="9.83203125" style="42" customWidth="1"/>
    <col min="13315" max="13318" width="12.6640625" style="42" customWidth="1"/>
    <col min="13319" max="13319" width="2.5" style="42" customWidth="1"/>
    <col min="13320" max="13320" width="12.6640625" style="42" customWidth="1"/>
    <col min="13321" max="13321" width="0.33203125" style="42" customWidth="1"/>
    <col min="13322" max="13326" width="12.6640625" style="42" customWidth="1"/>
    <col min="13327" max="13327" width="2" style="42" customWidth="1"/>
    <col min="13328" max="13329" width="12.6640625" style="42" customWidth="1"/>
    <col min="13330" max="13569" width="10.1640625" style="42"/>
    <col min="13570" max="13570" width="9.83203125" style="42" customWidth="1"/>
    <col min="13571" max="13574" width="12.6640625" style="42" customWidth="1"/>
    <col min="13575" max="13575" width="2.5" style="42" customWidth="1"/>
    <col min="13576" max="13576" width="12.6640625" style="42" customWidth="1"/>
    <col min="13577" max="13577" width="0.33203125" style="42" customWidth="1"/>
    <col min="13578" max="13582" width="12.6640625" style="42" customWidth="1"/>
    <col min="13583" max="13583" width="2" style="42" customWidth="1"/>
    <col min="13584" max="13585" width="12.6640625" style="42" customWidth="1"/>
    <col min="13586" max="13825" width="10.1640625" style="42"/>
    <col min="13826" max="13826" width="9.83203125" style="42" customWidth="1"/>
    <col min="13827" max="13830" width="12.6640625" style="42" customWidth="1"/>
    <col min="13831" max="13831" width="2.5" style="42" customWidth="1"/>
    <col min="13832" max="13832" width="12.6640625" style="42" customWidth="1"/>
    <col min="13833" max="13833" width="0.33203125" style="42" customWidth="1"/>
    <col min="13834" max="13838" width="12.6640625" style="42" customWidth="1"/>
    <col min="13839" max="13839" width="2" style="42" customWidth="1"/>
    <col min="13840" max="13841" width="12.6640625" style="42" customWidth="1"/>
    <col min="13842" max="14081" width="10.1640625" style="42"/>
    <col min="14082" max="14082" width="9.83203125" style="42" customWidth="1"/>
    <col min="14083" max="14086" width="12.6640625" style="42" customWidth="1"/>
    <col min="14087" max="14087" width="2.5" style="42" customWidth="1"/>
    <col min="14088" max="14088" width="12.6640625" style="42" customWidth="1"/>
    <col min="14089" max="14089" width="0.33203125" style="42" customWidth="1"/>
    <col min="14090" max="14094" width="12.6640625" style="42" customWidth="1"/>
    <col min="14095" max="14095" width="2" style="42" customWidth="1"/>
    <col min="14096" max="14097" width="12.6640625" style="42" customWidth="1"/>
    <col min="14098" max="14337" width="10.1640625" style="42"/>
    <col min="14338" max="14338" width="9.83203125" style="42" customWidth="1"/>
    <col min="14339" max="14342" width="12.6640625" style="42" customWidth="1"/>
    <col min="14343" max="14343" width="2.5" style="42" customWidth="1"/>
    <col min="14344" max="14344" width="12.6640625" style="42" customWidth="1"/>
    <col min="14345" max="14345" width="0.33203125" style="42" customWidth="1"/>
    <col min="14346" max="14350" width="12.6640625" style="42" customWidth="1"/>
    <col min="14351" max="14351" width="2" style="42" customWidth="1"/>
    <col min="14352" max="14353" width="12.6640625" style="42" customWidth="1"/>
    <col min="14354" max="14593" width="10.1640625" style="42"/>
    <col min="14594" max="14594" width="9.83203125" style="42" customWidth="1"/>
    <col min="14595" max="14598" width="12.6640625" style="42" customWidth="1"/>
    <col min="14599" max="14599" width="2.5" style="42" customWidth="1"/>
    <col min="14600" max="14600" width="12.6640625" style="42" customWidth="1"/>
    <col min="14601" max="14601" width="0.33203125" style="42" customWidth="1"/>
    <col min="14602" max="14606" width="12.6640625" style="42" customWidth="1"/>
    <col min="14607" max="14607" width="2" style="42" customWidth="1"/>
    <col min="14608" max="14609" width="12.6640625" style="42" customWidth="1"/>
    <col min="14610" max="14849" width="10.1640625" style="42"/>
    <col min="14850" max="14850" width="9.83203125" style="42" customWidth="1"/>
    <col min="14851" max="14854" width="12.6640625" style="42" customWidth="1"/>
    <col min="14855" max="14855" width="2.5" style="42" customWidth="1"/>
    <col min="14856" max="14856" width="12.6640625" style="42" customWidth="1"/>
    <col min="14857" max="14857" width="0.33203125" style="42" customWidth="1"/>
    <col min="14858" max="14862" width="12.6640625" style="42" customWidth="1"/>
    <col min="14863" max="14863" width="2" style="42" customWidth="1"/>
    <col min="14864" max="14865" width="12.6640625" style="42" customWidth="1"/>
    <col min="14866" max="15105" width="10.1640625" style="42"/>
    <col min="15106" max="15106" width="9.83203125" style="42" customWidth="1"/>
    <col min="15107" max="15110" width="12.6640625" style="42" customWidth="1"/>
    <col min="15111" max="15111" width="2.5" style="42" customWidth="1"/>
    <col min="15112" max="15112" width="12.6640625" style="42" customWidth="1"/>
    <col min="15113" max="15113" width="0.33203125" style="42" customWidth="1"/>
    <col min="15114" max="15118" width="12.6640625" style="42" customWidth="1"/>
    <col min="15119" max="15119" width="2" style="42" customWidth="1"/>
    <col min="15120" max="15121" width="12.6640625" style="42" customWidth="1"/>
    <col min="15122" max="15361" width="10.1640625" style="42"/>
    <col min="15362" max="15362" width="9.83203125" style="42" customWidth="1"/>
    <col min="15363" max="15366" width="12.6640625" style="42" customWidth="1"/>
    <col min="15367" max="15367" width="2.5" style="42" customWidth="1"/>
    <col min="15368" max="15368" width="12.6640625" style="42" customWidth="1"/>
    <col min="15369" max="15369" width="0.33203125" style="42" customWidth="1"/>
    <col min="15370" max="15374" width="12.6640625" style="42" customWidth="1"/>
    <col min="15375" max="15375" width="2" style="42" customWidth="1"/>
    <col min="15376" max="15377" width="12.6640625" style="42" customWidth="1"/>
    <col min="15378" max="15617" width="10.1640625" style="42"/>
    <col min="15618" max="15618" width="9.83203125" style="42" customWidth="1"/>
    <col min="15619" max="15622" width="12.6640625" style="42" customWidth="1"/>
    <col min="15623" max="15623" width="2.5" style="42" customWidth="1"/>
    <col min="15624" max="15624" width="12.6640625" style="42" customWidth="1"/>
    <col min="15625" max="15625" width="0.33203125" style="42" customWidth="1"/>
    <col min="15626" max="15630" width="12.6640625" style="42" customWidth="1"/>
    <col min="15631" max="15631" width="2" style="42" customWidth="1"/>
    <col min="15632" max="15633" width="12.6640625" style="42" customWidth="1"/>
    <col min="15634" max="15873" width="10.1640625" style="42"/>
    <col min="15874" max="15874" width="9.83203125" style="42" customWidth="1"/>
    <col min="15875" max="15878" width="12.6640625" style="42" customWidth="1"/>
    <col min="15879" max="15879" width="2.5" style="42" customWidth="1"/>
    <col min="15880" max="15880" width="12.6640625" style="42" customWidth="1"/>
    <col min="15881" max="15881" width="0.33203125" style="42" customWidth="1"/>
    <col min="15882" max="15886" width="12.6640625" style="42" customWidth="1"/>
    <col min="15887" max="15887" width="2" style="42" customWidth="1"/>
    <col min="15888" max="15889" width="12.6640625" style="42" customWidth="1"/>
    <col min="15890" max="16129" width="10.1640625" style="42"/>
    <col min="16130" max="16130" width="9.83203125" style="42" customWidth="1"/>
    <col min="16131" max="16134" width="12.6640625" style="42" customWidth="1"/>
    <col min="16135" max="16135" width="2.5" style="42" customWidth="1"/>
    <col min="16136" max="16136" width="12.6640625" style="42" customWidth="1"/>
    <col min="16137" max="16137" width="0.33203125" style="42" customWidth="1"/>
    <col min="16138" max="16142" width="12.6640625" style="42" customWidth="1"/>
    <col min="16143" max="16143" width="2" style="42" customWidth="1"/>
    <col min="16144" max="16145" width="12.6640625" style="42" customWidth="1"/>
    <col min="16146" max="16384" width="10.1640625" style="42"/>
  </cols>
  <sheetData>
    <row r="2" spans="1:17" ht="12" thickBot="1">
      <c r="A2" s="36" t="s">
        <v>148</v>
      </c>
      <c r="B2" s="37" t="s">
        <v>149</v>
      </c>
      <c r="C2" s="37"/>
    </row>
    <row r="3" spans="1:17" ht="12" thickBot="1">
      <c r="B3" s="41" t="s">
        <v>559</v>
      </c>
      <c r="C3" s="41" t="s">
        <v>560</v>
      </c>
      <c r="D3" s="38">
        <v>3</v>
      </c>
      <c r="E3" s="38">
        <v>4</v>
      </c>
      <c r="G3" s="39" t="s">
        <v>561</v>
      </c>
      <c r="H3" s="39" t="s">
        <v>562</v>
      </c>
      <c r="I3" s="39" t="s">
        <v>563</v>
      </c>
      <c r="K3" s="39" t="s">
        <v>564</v>
      </c>
      <c r="L3" s="39" t="s">
        <v>565</v>
      </c>
      <c r="M3" s="39" t="s">
        <v>566</v>
      </c>
      <c r="N3" s="39" t="s">
        <v>567</v>
      </c>
      <c r="P3" s="213"/>
      <c r="Q3" s="213"/>
    </row>
    <row r="4" spans="1:17" ht="12" thickBot="1">
      <c r="A4" s="43" t="s">
        <v>150</v>
      </c>
      <c r="B4" s="44" t="s">
        <v>151</v>
      </c>
      <c r="C4" s="44" t="s">
        <v>152</v>
      </c>
      <c r="D4" s="45" t="s">
        <v>153</v>
      </c>
      <c r="E4" s="45" t="s">
        <v>154</v>
      </c>
      <c r="F4" s="45"/>
      <c r="G4" s="46" t="s">
        <v>155</v>
      </c>
      <c r="H4" s="46" t="s">
        <v>156</v>
      </c>
      <c r="I4" s="48" t="s">
        <v>157</v>
      </c>
      <c r="J4" s="46"/>
      <c r="K4" s="195" t="s">
        <v>158</v>
      </c>
      <c r="L4" s="195" t="s">
        <v>159</v>
      </c>
      <c r="M4" s="195" t="s">
        <v>160</v>
      </c>
      <c r="N4" s="195" t="s">
        <v>161</v>
      </c>
      <c r="O4" s="47"/>
      <c r="P4" s="48" t="s">
        <v>162</v>
      </c>
      <c r="Q4" s="195" t="s">
        <v>485</v>
      </c>
    </row>
    <row r="5" spans="1:17" ht="12" thickBot="1">
      <c r="A5" s="43" t="s">
        <v>163</v>
      </c>
      <c r="B5" s="49" t="s">
        <v>164</v>
      </c>
      <c r="C5" s="49" t="s">
        <v>164</v>
      </c>
      <c r="D5" s="50" t="s">
        <v>164</v>
      </c>
      <c r="E5" s="50" t="s">
        <v>164</v>
      </c>
      <c r="F5" s="50"/>
      <c r="G5" s="49" t="s">
        <v>484</v>
      </c>
      <c r="H5" s="49" t="s">
        <v>484</v>
      </c>
      <c r="I5" s="49" t="s">
        <v>484</v>
      </c>
      <c r="J5" s="49"/>
      <c r="K5" s="51" t="s">
        <v>165</v>
      </c>
      <c r="L5" s="196" t="s">
        <v>165</v>
      </c>
      <c r="M5" s="49" t="s">
        <v>165</v>
      </c>
      <c r="N5" s="49" t="s">
        <v>165</v>
      </c>
      <c r="O5" s="51"/>
      <c r="P5" s="52" t="s">
        <v>166</v>
      </c>
      <c r="Q5" s="49" t="s">
        <v>166</v>
      </c>
    </row>
    <row r="6" spans="1:17" s="56" customFormat="1" ht="24" customHeight="1" thickBot="1">
      <c r="A6" s="43" t="s">
        <v>167</v>
      </c>
      <c r="B6" s="53" t="s">
        <v>168</v>
      </c>
      <c r="C6" s="53" t="s">
        <v>168</v>
      </c>
      <c r="D6" s="54" t="s">
        <v>168</v>
      </c>
      <c r="E6" s="54" t="s">
        <v>168</v>
      </c>
      <c r="F6" s="54"/>
      <c r="G6" s="53" t="s">
        <v>169</v>
      </c>
      <c r="H6" s="53" t="s">
        <v>168</v>
      </c>
      <c r="I6" s="53" t="s">
        <v>169</v>
      </c>
      <c r="J6" s="53"/>
      <c r="K6" s="55" t="s">
        <v>168</v>
      </c>
      <c r="L6" s="197" t="s">
        <v>168</v>
      </c>
      <c r="M6" s="53" t="s">
        <v>169</v>
      </c>
      <c r="N6" s="53" t="s">
        <v>169</v>
      </c>
      <c r="O6" s="55"/>
      <c r="P6" s="54" t="s">
        <v>168</v>
      </c>
      <c r="Q6" s="53" t="s">
        <v>169</v>
      </c>
    </row>
    <row r="7" spans="1:17" ht="24" customHeight="1" thickBot="1">
      <c r="A7" s="43" t="s">
        <v>170</v>
      </c>
      <c r="B7" s="49" t="s">
        <v>171</v>
      </c>
      <c r="C7" s="49" t="s">
        <v>171</v>
      </c>
      <c r="D7" s="50" t="s">
        <v>171</v>
      </c>
      <c r="E7" s="50" t="s">
        <v>171</v>
      </c>
      <c r="F7" s="50"/>
      <c r="G7" s="49" t="s">
        <v>172</v>
      </c>
      <c r="H7" s="49" t="s">
        <v>171</v>
      </c>
      <c r="I7" s="49" t="s">
        <v>172</v>
      </c>
      <c r="J7" s="49"/>
      <c r="K7" s="51" t="s">
        <v>171</v>
      </c>
      <c r="L7" s="51" t="s">
        <v>171</v>
      </c>
      <c r="M7" s="49" t="s">
        <v>172</v>
      </c>
      <c r="N7" s="49" t="s">
        <v>172</v>
      </c>
      <c r="O7" s="51"/>
      <c r="P7" s="50" t="s">
        <v>171</v>
      </c>
      <c r="Q7" s="49" t="s">
        <v>172</v>
      </c>
    </row>
    <row r="8" spans="1:17" s="56" customFormat="1" ht="36" customHeight="1" thickBot="1">
      <c r="A8" s="43" t="s">
        <v>173</v>
      </c>
      <c r="B8" s="54" t="str">
        <f>CONCATENATE('Motion axis summary'!$B$6,  " ",'Motion axis summary'!$E$6)</f>
        <v>White Beam Mirror X</v>
      </c>
      <c r="C8" s="57" t="s">
        <v>174</v>
      </c>
      <c r="D8" s="360" t="s">
        <v>175</v>
      </c>
      <c r="E8" s="360" t="s">
        <v>176</v>
      </c>
      <c r="F8" s="54"/>
      <c r="G8" s="58" t="s">
        <v>177</v>
      </c>
      <c r="H8" s="58" t="s">
        <v>200</v>
      </c>
      <c r="I8" s="58" t="s">
        <v>182</v>
      </c>
      <c r="J8" s="58"/>
      <c r="K8" s="58" t="s">
        <v>238</v>
      </c>
      <c r="L8" s="58" t="s">
        <v>178</v>
      </c>
      <c r="M8" s="58" t="s">
        <v>180</v>
      </c>
      <c r="N8" s="58" t="s">
        <v>181</v>
      </c>
      <c r="O8" s="55"/>
      <c r="P8" s="60"/>
      <c r="Q8" s="53"/>
    </row>
    <row r="9" spans="1:17" s="56" customFormat="1" ht="36" customHeight="1" thickBot="1">
      <c r="A9" s="43" t="s">
        <v>183</v>
      </c>
      <c r="B9" s="53" t="s">
        <v>184</v>
      </c>
      <c r="C9" s="57" t="s">
        <v>185</v>
      </c>
      <c r="D9" s="360" t="s">
        <v>186</v>
      </c>
      <c r="E9" s="360" t="s">
        <v>187</v>
      </c>
      <c r="F9" s="54"/>
      <c r="G9" s="58" t="s">
        <v>188</v>
      </c>
      <c r="H9" s="58" t="s">
        <v>211</v>
      </c>
      <c r="I9" s="58" t="s">
        <v>193</v>
      </c>
      <c r="J9" s="58"/>
      <c r="K9" s="58" t="s">
        <v>243</v>
      </c>
      <c r="L9" s="58" t="s">
        <v>189</v>
      </c>
      <c r="M9" s="58" t="s">
        <v>191</v>
      </c>
      <c r="N9" s="58" t="s">
        <v>192</v>
      </c>
      <c r="O9" s="55"/>
      <c r="P9" s="60"/>
      <c r="Q9" s="53"/>
    </row>
    <row r="10" spans="1:17" s="56" customFormat="1" ht="36" customHeight="1" thickBot="1">
      <c r="A10" s="43" t="s">
        <v>194</v>
      </c>
      <c r="B10" s="53" t="s">
        <v>195</v>
      </c>
      <c r="C10" s="57" t="s">
        <v>196</v>
      </c>
      <c r="D10" s="360" t="s">
        <v>197</v>
      </c>
      <c r="E10" s="54" t="s">
        <v>198</v>
      </c>
      <c r="F10" s="61"/>
      <c r="G10" s="58" t="s">
        <v>199</v>
      </c>
      <c r="H10" s="58" t="s">
        <v>229</v>
      </c>
      <c r="I10" s="58" t="s">
        <v>204</v>
      </c>
      <c r="J10" s="58"/>
      <c r="K10" s="58"/>
      <c r="L10" s="358" t="s">
        <v>438</v>
      </c>
      <c r="M10" s="58" t="s">
        <v>202</v>
      </c>
      <c r="N10" s="58" t="s">
        <v>203</v>
      </c>
      <c r="O10" s="55"/>
      <c r="P10" s="60"/>
      <c r="Q10" s="53"/>
    </row>
    <row r="11" spans="1:17" s="56" customFormat="1" ht="36" customHeight="1" thickBot="1">
      <c r="A11" s="43" t="s">
        <v>205</v>
      </c>
      <c r="B11" s="53" t="s">
        <v>206</v>
      </c>
      <c r="C11" s="57" t="s">
        <v>207</v>
      </c>
      <c r="D11" s="360" t="s">
        <v>208</v>
      </c>
      <c r="E11" s="54" t="s">
        <v>209</v>
      </c>
      <c r="F11" s="62"/>
      <c r="G11" s="58" t="s">
        <v>210</v>
      </c>
      <c r="H11" s="332" t="str">
        <f>CONCATENATE('Motion axis summary'!B88, " (3000 mA)")</f>
        <v>Fine-resolution scanning (3000 mA)</v>
      </c>
      <c r="I11" s="58" t="s">
        <v>215</v>
      </c>
      <c r="J11" s="58"/>
      <c r="K11" s="58" t="s">
        <v>230</v>
      </c>
      <c r="L11" s="359" t="s">
        <v>439</v>
      </c>
      <c r="M11" s="58" t="s">
        <v>213</v>
      </c>
      <c r="N11" s="58" t="s">
        <v>214</v>
      </c>
      <c r="O11" s="55"/>
      <c r="P11" s="60"/>
      <c r="Q11" s="53"/>
    </row>
    <row r="12" spans="1:17" s="56" customFormat="1" ht="36" customHeight="1" thickBot="1">
      <c r="A12" s="43" t="s">
        <v>216</v>
      </c>
      <c r="B12" s="53" t="s">
        <v>217</v>
      </c>
      <c r="C12" s="57" t="s">
        <v>218</v>
      </c>
      <c r="D12" s="360" t="s">
        <v>219</v>
      </c>
      <c r="E12" s="57" t="s">
        <v>220</v>
      </c>
      <c r="F12" s="61"/>
      <c r="G12" s="58" t="s">
        <v>221</v>
      </c>
      <c r="H12" s="59" t="s">
        <v>179</v>
      </c>
      <c r="J12" s="58"/>
      <c r="K12" s="58" t="s">
        <v>239</v>
      </c>
      <c r="L12" s="359" t="s">
        <v>440</v>
      </c>
      <c r="M12" s="58" t="s">
        <v>244</v>
      </c>
      <c r="N12" s="58" t="s">
        <v>240</v>
      </c>
      <c r="O12" s="55"/>
      <c r="P12" s="60"/>
      <c r="Q12" s="53"/>
    </row>
    <row r="13" spans="1:17" s="56" customFormat="1" ht="36" customHeight="1" thickBot="1">
      <c r="A13" s="43" t="s">
        <v>223</v>
      </c>
      <c r="B13" s="53" t="s">
        <v>224</v>
      </c>
      <c r="C13" s="57" t="s">
        <v>225</v>
      </c>
      <c r="D13" s="360" t="s">
        <v>226</v>
      </c>
      <c r="E13" s="57" t="s">
        <v>227</v>
      </c>
      <c r="F13" s="61"/>
      <c r="G13" s="58" t="s">
        <v>228</v>
      </c>
      <c r="H13" s="59" t="s">
        <v>190</v>
      </c>
      <c r="I13" s="58"/>
      <c r="J13" s="58"/>
      <c r="K13" s="59" t="s">
        <v>435</v>
      </c>
      <c r="L13" s="193" t="s">
        <v>441</v>
      </c>
      <c r="M13" s="58" t="s">
        <v>222</v>
      </c>
      <c r="N13" s="58" t="s">
        <v>245</v>
      </c>
      <c r="O13" s="55"/>
      <c r="P13" s="60"/>
      <c r="Q13" s="63"/>
    </row>
    <row r="14" spans="1:17" s="56" customFormat="1" ht="36" customHeight="1" thickBot="1">
      <c r="A14" s="43" t="s">
        <v>232</v>
      </c>
      <c r="B14" s="53" t="s">
        <v>233</v>
      </c>
      <c r="C14" s="57" t="s">
        <v>234</v>
      </c>
      <c r="D14" s="360" t="s">
        <v>235</v>
      </c>
      <c r="E14" s="57" t="s">
        <v>236</v>
      </c>
      <c r="F14" s="61"/>
      <c r="G14" s="58" t="s">
        <v>237</v>
      </c>
      <c r="H14" s="59" t="s">
        <v>201</v>
      </c>
      <c r="I14" s="58" t="s">
        <v>904</v>
      </c>
      <c r="J14" s="58"/>
      <c r="K14" s="59" t="s">
        <v>436</v>
      </c>
      <c r="L14" s="193" t="s">
        <v>442</v>
      </c>
      <c r="M14" s="58" t="s">
        <v>231</v>
      </c>
      <c r="N14" s="58"/>
      <c r="O14" s="55"/>
      <c r="P14" s="60"/>
      <c r="Q14" s="58"/>
    </row>
    <row r="15" spans="1:17" s="56" customFormat="1" ht="36" customHeight="1" thickBot="1">
      <c r="A15" s="43" t="s">
        <v>241</v>
      </c>
      <c r="B15" s="53"/>
      <c r="C15" s="53"/>
      <c r="D15" s="64"/>
      <c r="E15" s="65" t="s">
        <v>242</v>
      </c>
      <c r="F15" s="61"/>
      <c r="G15" s="58" t="s">
        <v>589</v>
      </c>
      <c r="H15" s="58" t="s">
        <v>212</v>
      </c>
      <c r="I15" s="58"/>
      <c r="J15" s="58"/>
      <c r="K15" s="59" t="s">
        <v>437</v>
      </c>
      <c r="L15" s="58" t="s">
        <v>443</v>
      </c>
      <c r="M15" s="358" t="s">
        <v>905</v>
      </c>
      <c r="N15" s="58"/>
      <c r="O15" s="55"/>
      <c r="P15" s="60"/>
      <c r="Q15" s="53"/>
    </row>
  </sheetData>
  <sheetProtection selectLockedCells="1" selectUnlockedCells="1"/>
  <pageMargins left="0.4" right="0.4" top="0.63888888888888895" bottom="0.63888888888888895" header="0.4" footer="0.4"/>
  <pageSetup paperSize="17" fitToHeight="2" orientation="landscape" horizontalDpi="300" verticalDpi="300"/>
  <headerFooter alignWithMargins="0">
    <oddFooter>&amp;L&amp;9&amp;F, &amp;A&amp;C&amp;"Arial,Regular"&amp;9Page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D6A8A60E1A14195CD74E5F9D63315" ma:contentTypeVersion="0" ma:contentTypeDescription="Create a new document." ma:contentTypeScope="" ma:versionID="8a0aeabac34518d85a1780dd08fd6a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C8A79B-56F3-484A-BD4D-987FA0CEE952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33BB2E-B4EC-4181-A191-F57ACF4DEF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AB9AC2-6BEC-4F43-A0DE-FBBA78677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Document information</vt:lpstr>
      <vt:lpstr>LBD</vt:lpstr>
      <vt:lpstr>Component summary</vt:lpstr>
      <vt:lpstr>Component naming</vt:lpstr>
      <vt:lpstr>PLC IO summary</vt:lpstr>
      <vt:lpstr>Vacuum components</vt:lpstr>
      <vt:lpstr>Vacuum Controllers</vt:lpstr>
      <vt:lpstr>Motion axis summary</vt:lpstr>
      <vt:lpstr>GBLV Motor Controllers</vt:lpstr>
      <vt:lpstr>Motor Channels</vt:lpstr>
      <vt:lpstr>2015FebRackLayout</vt:lpstr>
      <vt:lpstr>2015FebRackLayout_Floor</vt:lpstr>
      <vt:lpstr>A Hutch MC terminations</vt:lpstr>
      <vt:lpstr>B Hutch MC terminations</vt:lpstr>
      <vt:lpstr>C Hutch MC terminations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Ivashkevych, Oksana</dc:creator>
  <cp:lastModifiedBy>Hugo Slepicka</cp:lastModifiedBy>
  <cp:lastPrinted>2015-04-28T15:25:21Z</cp:lastPrinted>
  <dcterms:created xsi:type="dcterms:W3CDTF">2014-06-24T20:45:11Z</dcterms:created>
  <dcterms:modified xsi:type="dcterms:W3CDTF">2015-07-27T21:00:50Z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0x010100753D6A8A60E1A14195CD74E5F9D63315</vt:lpwstr>
  </property>
</Properties>
</file>