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aron\Documents\Downloads\"/>
    </mc:Choice>
  </mc:AlternateContent>
  <xr:revisionPtr revIDLastSave="0" documentId="8_{8A1C4C45-022D-45C9-9FDC-2BFA300798E4}" xr6:coauthVersionLast="44" xr6:coauthVersionMax="44" xr10:uidLastSave="{00000000-0000-0000-0000-000000000000}"/>
  <bookViews>
    <workbookView xWindow="-108" yWindow="492" windowWidth="23256" windowHeight="12576" tabRatio="725" xr2:uid="{00000000-000D-0000-FFFF-FFFF00000000}"/>
  </bookViews>
  <sheets>
    <sheet name="Registration" sheetId="3" r:id="rId1"/>
    <sheet name="Stats" sheetId="2" r:id="rId2"/>
    <sheet name="Definitions" sheetId="4" r:id="rId3"/>
    <sheet name="Download" sheetId="1" r:id="rId4"/>
  </sheets>
  <definedNames>
    <definedName name="_xlnm._FilterDatabase" localSheetId="3" hidden="1">Download!$A$1:$T$85</definedName>
    <definedName name="_xlnm._FilterDatabase" localSheetId="0" hidden="1">Registration!$A$1:$AH$116</definedName>
    <definedName name="_xlnm.Print_Titles" localSheetId="0">Registration!$1:$1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A87" i="3" l="1"/>
  <c r="B87" i="3" s="1"/>
  <c r="R87" i="3"/>
  <c r="T87" i="3"/>
  <c r="A42" i="3"/>
  <c r="B42" i="3" s="1"/>
  <c r="R42" i="3"/>
  <c r="T42" i="3"/>
  <c r="A52" i="3"/>
  <c r="B52" i="3" s="1"/>
  <c r="R52" i="3"/>
  <c r="T52" i="3"/>
  <c r="A28" i="3"/>
  <c r="M28" i="3" s="1"/>
  <c r="N28" i="3" s="1"/>
  <c r="R28" i="3"/>
  <c r="T28" i="3"/>
  <c r="A2" i="3"/>
  <c r="B2" i="3" s="1"/>
  <c r="R2" i="3"/>
  <c r="T2" i="3"/>
  <c r="A53" i="3"/>
  <c r="B53" i="3" s="1"/>
  <c r="R53" i="3"/>
  <c r="T53" i="3"/>
  <c r="A61" i="3"/>
  <c r="B61" i="3" s="1"/>
  <c r="R61" i="3"/>
  <c r="T61" i="3"/>
  <c r="A71" i="3"/>
  <c r="I71" i="3" s="1"/>
  <c r="R71" i="3"/>
  <c r="T71" i="3"/>
  <c r="A40" i="3"/>
  <c r="M40" i="3" s="1"/>
  <c r="N40" i="3" s="1"/>
  <c r="R40" i="3"/>
  <c r="T40" i="3"/>
  <c r="A25" i="3"/>
  <c r="B25" i="3" s="1"/>
  <c r="R25" i="3"/>
  <c r="T25" i="3"/>
  <c r="A67" i="3"/>
  <c r="B67" i="3" s="1"/>
  <c r="R67" i="3"/>
  <c r="T67" i="3"/>
  <c r="A27" i="3"/>
  <c r="I27" i="3" s="1"/>
  <c r="R27" i="3"/>
  <c r="T27" i="3"/>
  <c r="A58" i="3"/>
  <c r="B58" i="3" s="1"/>
  <c r="R58" i="3"/>
  <c r="T58" i="3"/>
  <c r="A51" i="3"/>
  <c r="B51" i="3" s="1"/>
  <c r="R51" i="3"/>
  <c r="T51" i="3"/>
  <c r="A26" i="3"/>
  <c r="B26" i="3" s="1"/>
  <c r="R26" i="3"/>
  <c r="T26" i="3"/>
  <c r="A64" i="3"/>
  <c r="B64" i="3" s="1"/>
  <c r="R64" i="3"/>
  <c r="T64" i="3"/>
  <c r="A77" i="3"/>
  <c r="R77" i="3"/>
  <c r="T77" i="3"/>
  <c r="A47" i="3"/>
  <c r="B47" i="3" s="1"/>
  <c r="R47" i="3"/>
  <c r="T47" i="3"/>
  <c r="A88" i="3"/>
  <c r="B88" i="3" s="1"/>
  <c r="R88" i="3"/>
  <c r="T88" i="3"/>
  <c r="A85" i="3"/>
  <c r="B85" i="3" s="1"/>
  <c r="R85" i="3"/>
  <c r="T85" i="3"/>
  <c r="A24" i="3"/>
  <c r="J24" i="3" s="1"/>
  <c r="R24" i="3"/>
  <c r="T24" i="3"/>
  <c r="A30" i="3"/>
  <c r="P30" i="3" s="1"/>
  <c r="R30" i="3"/>
  <c r="T30" i="3"/>
  <c r="A84" i="3"/>
  <c r="I84" i="3" s="1"/>
  <c r="R84" i="3"/>
  <c r="T84" i="3"/>
  <c r="A8" i="3"/>
  <c r="R8" i="3"/>
  <c r="T8" i="3"/>
  <c r="A63" i="3"/>
  <c r="P63" i="3" s="1"/>
  <c r="R63" i="3"/>
  <c r="T63" i="3"/>
  <c r="A57" i="3"/>
  <c r="H57" i="3" s="1"/>
  <c r="R57" i="3"/>
  <c r="T57" i="3"/>
  <c r="A82" i="3"/>
  <c r="H82" i="3" s="1"/>
  <c r="R82" i="3"/>
  <c r="T82" i="3"/>
  <c r="A56" i="3"/>
  <c r="R56" i="3"/>
  <c r="T56" i="3"/>
  <c r="A46" i="3"/>
  <c r="P46" i="3" s="1"/>
  <c r="R46" i="3"/>
  <c r="T46" i="3"/>
  <c r="A65" i="3"/>
  <c r="H65" i="3" s="1"/>
  <c r="R65" i="3"/>
  <c r="T65" i="3"/>
  <c r="A39" i="3"/>
  <c r="C39" i="3" s="1"/>
  <c r="R39" i="3"/>
  <c r="T39" i="3"/>
  <c r="A48" i="3"/>
  <c r="B48" i="3" s="1"/>
  <c r="R48" i="3"/>
  <c r="T48" i="3"/>
  <c r="A32" i="3"/>
  <c r="C32" i="3" s="1"/>
  <c r="R32" i="3"/>
  <c r="T32" i="3"/>
  <c r="A81" i="3"/>
  <c r="R81" i="3"/>
  <c r="T81" i="3"/>
  <c r="A80" i="3"/>
  <c r="I80" i="3" s="1"/>
  <c r="R80" i="3"/>
  <c r="T80" i="3"/>
  <c r="A68" i="3"/>
  <c r="Q68" i="3" s="1"/>
  <c r="R68" i="3"/>
  <c r="T68" i="3"/>
  <c r="A29" i="3"/>
  <c r="L29" i="3" s="1"/>
  <c r="R29" i="3"/>
  <c r="T29" i="3"/>
  <c r="A86" i="3"/>
  <c r="H86" i="3" s="1"/>
  <c r="R86" i="3"/>
  <c r="T86" i="3"/>
  <c r="A89" i="3"/>
  <c r="B89" i="3" s="1"/>
  <c r="R89" i="3"/>
  <c r="T89" i="3"/>
  <c r="A35" i="3"/>
  <c r="I35" i="3" s="1"/>
  <c r="R35" i="3"/>
  <c r="T35" i="3"/>
  <c r="A14" i="3"/>
  <c r="B14" i="3" s="1"/>
  <c r="R14" i="3"/>
  <c r="T14" i="3"/>
  <c r="A36" i="3"/>
  <c r="H36" i="3" s="1"/>
  <c r="R36" i="3"/>
  <c r="T36" i="3"/>
  <c r="A13" i="3"/>
  <c r="H13" i="3" s="1"/>
  <c r="R13" i="3"/>
  <c r="T13" i="3"/>
  <c r="A16" i="3"/>
  <c r="K16" i="3" s="1"/>
  <c r="R16" i="3"/>
  <c r="T16" i="3"/>
  <c r="A44" i="3"/>
  <c r="C44" i="3" s="1"/>
  <c r="R44" i="3"/>
  <c r="T44" i="3"/>
  <c r="A41" i="3"/>
  <c r="R41" i="3"/>
  <c r="T41" i="3"/>
  <c r="A59" i="3"/>
  <c r="M59" i="3" s="1"/>
  <c r="N59" i="3" s="1"/>
  <c r="R59" i="3"/>
  <c r="T59" i="3"/>
  <c r="A50" i="3"/>
  <c r="R50" i="3"/>
  <c r="T50" i="3"/>
  <c r="A78" i="3"/>
  <c r="Q78" i="3" s="1"/>
  <c r="R78" i="3"/>
  <c r="T78" i="3"/>
  <c r="A69" i="3"/>
  <c r="C69" i="3" s="1"/>
  <c r="R69" i="3"/>
  <c r="T69" i="3"/>
  <c r="A11" i="3"/>
  <c r="B11" i="3" s="1"/>
  <c r="R11" i="3"/>
  <c r="T11" i="3"/>
  <c r="A33" i="3"/>
  <c r="K33" i="3" s="1"/>
  <c r="R33" i="3"/>
  <c r="T33" i="3"/>
  <c r="A12" i="3"/>
  <c r="I12" i="3" s="1"/>
  <c r="R12" i="3"/>
  <c r="T12" i="3"/>
  <c r="A15" i="3"/>
  <c r="R15" i="3"/>
  <c r="T15" i="3"/>
  <c r="A23" i="3"/>
  <c r="M23" i="3" s="1"/>
  <c r="N23" i="3" s="1"/>
  <c r="R23" i="3"/>
  <c r="T23" i="3"/>
  <c r="A75" i="3"/>
  <c r="J75" i="3" s="1"/>
  <c r="R75" i="3"/>
  <c r="T75" i="3"/>
  <c r="A21" i="3"/>
  <c r="H21" i="3" s="1"/>
  <c r="R21" i="3"/>
  <c r="T21" i="3"/>
  <c r="A83" i="3"/>
  <c r="H83" i="3" s="1"/>
  <c r="R83" i="3"/>
  <c r="T83" i="3"/>
  <c r="A6" i="3"/>
  <c r="M6" i="3" s="1"/>
  <c r="N6" i="3" s="1"/>
  <c r="R6" i="3"/>
  <c r="T6" i="3"/>
  <c r="A37" i="3"/>
  <c r="C37" i="3" s="1"/>
  <c r="R37" i="3"/>
  <c r="T37" i="3"/>
  <c r="A18" i="3"/>
  <c r="L18" i="3" s="1"/>
  <c r="R18" i="3"/>
  <c r="T18" i="3"/>
  <c r="A49" i="3"/>
  <c r="C49" i="3" s="1"/>
  <c r="R49" i="3"/>
  <c r="T49" i="3"/>
  <c r="A38" i="3"/>
  <c r="B38" i="3" s="1"/>
  <c r="R38" i="3"/>
  <c r="T38" i="3"/>
  <c r="A62" i="3"/>
  <c r="C62" i="3" s="1"/>
  <c r="R62" i="3"/>
  <c r="T62" i="3"/>
  <c r="A34" i="3"/>
  <c r="J34" i="3" s="1"/>
  <c r="R34" i="3"/>
  <c r="T34" i="3"/>
  <c r="A20" i="3"/>
  <c r="O20" i="3" s="1"/>
  <c r="R20" i="3"/>
  <c r="T20" i="3"/>
  <c r="A90" i="3"/>
  <c r="I90" i="3" s="1"/>
  <c r="R90" i="3"/>
  <c r="T90" i="3"/>
  <c r="A70" i="3"/>
  <c r="O70" i="3" s="1"/>
  <c r="R70" i="3"/>
  <c r="T70" i="3"/>
  <c r="A9" i="3"/>
  <c r="H9" i="3" s="1"/>
  <c r="R9" i="3"/>
  <c r="T9" i="3"/>
  <c r="A43" i="3"/>
  <c r="Q43" i="3" s="1"/>
  <c r="R43" i="3"/>
  <c r="T43" i="3"/>
  <c r="A74" i="3"/>
  <c r="B74" i="3" s="1"/>
  <c r="R74" i="3"/>
  <c r="T74" i="3"/>
  <c r="A19" i="3"/>
  <c r="K19" i="3" s="1"/>
  <c r="R19" i="3"/>
  <c r="T19" i="3"/>
  <c r="A73" i="3"/>
  <c r="C73" i="3" s="1"/>
  <c r="R73" i="3"/>
  <c r="T73" i="3"/>
  <c r="A66" i="3"/>
  <c r="I66" i="3" s="1"/>
  <c r="R66" i="3"/>
  <c r="T66" i="3"/>
  <c r="A54" i="3"/>
  <c r="J54" i="3" s="1"/>
  <c r="R54" i="3"/>
  <c r="T54" i="3"/>
  <c r="A76" i="3"/>
  <c r="K76" i="3" s="1"/>
  <c r="R76" i="3"/>
  <c r="T76" i="3"/>
  <c r="A17" i="3"/>
  <c r="H17" i="3" s="1"/>
  <c r="R17" i="3"/>
  <c r="T17" i="3"/>
  <c r="A79" i="3"/>
  <c r="B79" i="3" s="1"/>
  <c r="R79" i="3"/>
  <c r="T79" i="3"/>
  <c r="A22" i="3"/>
  <c r="H22" i="3" s="1"/>
  <c r="R22" i="3"/>
  <c r="T22" i="3"/>
  <c r="A3" i="3"/>
  <c r="C3" i="3" s="1"/>
  <c r="R3" i="3"/>
  <c r="T3" i="3"/>
  <c r="A4" i="3"/>
  <c r="B4" i="3" s="1"/>
  <c r="R4" i="3"/>
  <c r="T4" i="3"/>
  <c r="A45" i="3"/>
  <c r="B45" i="3" s="1"/>
  <c r="R45" i="3"/>
  <c r="T45" i="3"/>
  <c r="A72" i="3"/>
  <c r="O72" i="3" s="1"/>
  <c r="R72" i="3"/>
  <c r="T72" i="3"/>
  <c r="A60" i="3"/>
  <c r="C60" i="3" s="1"/>
  <c r="R60" i="3"/>
  <c r="T60" i="3"/>
  <c r="A7" i="3"/>
  <c r="B7" i="3" s="1"/>
  <c r="R7" i="3"/>
  <c r="T7" i="3"/>
  <c r="A31" i="3"/>
  <c r="B31" i="3" s="1"/>
  <c r="R31" i="3"/>
  <c r="T31" i="3"/>
  <c r="A5" i="3"/>
  <c r="B5" i="3" s="1"/>
  <c r="R5" i="3"/>
  <c r="T5" i="3"/>
  <c r="A10" i="3"/>
  <c r="C10" i="3" s="1"/>
  <c r="R10" i="3"/>
  <c r="T10" i="3"/>
  <c r="A91" i="3"/>
  <c r="B91" i="3" s="1"/>
  <c r="R91" i="3"/>
  <c r="T91" i="3"/>
  <c r="A92" i="3"/>
  <c r="B92" i="3" s="1"/>
  <c r="R92" i="3"/>
  <c r="T92" i="3"/>
  <c r="A93" i="3"/>
  <c r="B93" i="3" s="1"/>
  <c r="R93" i="3"/>
  <c r="T93" i="3"/>
  <c r="A94" i="3"/>
  <c r="C94" i="3" s="1"/>
  <c r="R94" i="3"/>
  <c r="T94" i="3"/>
  <c r="A95" i="3"/>
  <c r="M95" i="3" s="1"/>
  <c r="N95" i="3" s="1"/>
  <c r="R95" i="3"/>
  <c r="T95" i="3"/>
  <c r="A96" i="3"/>
  <c r="B96" i="3" s="1"/>
  <c r="R96" i="3"/>
  <c r="T96" i="3"/>
  <c r="A97" i="3"/>
  <c r="B97" i="3" s="1"/>
  <c r="R97" i="3"/>
  <c r="T97" i="3"/>
  <c r="A98" i="3"/>
  <c r="C98" i="3" s="1"/>
  <c r="R98" i="3"/>
  <c r="T98" i="3"/>
  <c r="A99" i="3"/>
  <c r="B99" i="3" s="1"/>
  <c r="R99" i="3"/>
  <c r="T99" i="3"/>
  <c r="A100" i="3"/>
  <c r="C100" i="3" s="1"/>
  <c r="R100" i="3"/>
  <c r="T100" i="3"/>
  <c r="A101" i="3"/>
  <c r="C101" i="3" s="1"/>
  <c r="R101" i="3"/>
  <c r="T101" i="3"/>
  <c r="A102" i="3"/>
  <c r="C102" i="3" s="1"/>
  <c r="R102" i="3"/>
  <c r="T102" i="3"/>
  <c r="A103" i="3"/>
  <c r="B103" i="3" s="1"/>
  <c r="R103" i="3"/>
  <c r="T103" i="3"/>
  <c r="A104" i="3"/>
  <c r="C104" i="3" s="1"/>
  <c r="R104" i="3"/>
  <c r="T104" i="3"/>
  <c r="A105" i="3"/>
  <c r="C105" i="3" s="1"/>
  <c r="R105" i="3"/>
  <c r="T105" i="3"/>
  <c r="A106" i="3"/>
  <c r="C106" i="3" s="1"/>
  <c r="R106" i="3"/>
  <c r="T106" i="3"/>
  <c r="A107" i="3"/>
  <c r="B107" i="3" s="1"/>
  <c r="R107" i="3"/>
  <c r="T107" i="3"/>
  <c r="A108" i="3"/>
  <c r="I108" i="3" s="1"/>
  <c r="R108" i="3"/>
  <c r="T108" i="3"/>
  <c r="A109" i="3"/>
  <c r="C109" i="3" s="1"/>
  <c r="R109" i="3"/>
  <c r="T109" i="3"/>
  <c r="A110" i="3"/>
  <c r="C110" i="3" s="1"/>
  <c r="R110" i="3"/>
  <c r="T110" i="3"/>
  <c r="A111" i="3"/>
  <c r="B111" i="3" s="1"/>
  <c r="R111" i="3"/>
  <c r="T111" i="3"/>
  <c r="A112" i="3"/>
  <c r="B112" i="3" s="1"/>
  <c r="R112" i="3"/>
  <c r="T112" i="3"/>
  <c r="A113" i="3"/>
  <c r="C113" i="3" s="1"/>
  <c r="R113" i="3"/>
  <c r="T113" i="3"/>
  <c r="U39" i="3" l="1"/>
  <c r="X53" i="3"/>
  <c r="AE53" i="3" s="1"/>
  <c r="U2" i="3"/>
  <c r="H77" i="3"/>
  <c r="B77" i="3"/>
  <c r="X2" i="3"/>
  <c r="AE2" i="3" s="1"/>
  <c r="H2" i="3"/>
  <c r="Q93" i="3"/>
  <c r="I113" i="3"/>
  <c r="X113" i="3"/>
  <c r="AE113" i="3" s="1"/>
  <c r="P6" i="3"/>
  <c r="V101" i="3"/>
  <c r="U5" i="3"/>
  <c r="X6" i="3"/>
  <c r="AE6" i="3" s="1"/>
  <c r="U107" i="3"/>
  <c r="U97" i="3"/>
  <c r="V17" i="3"/>
  <c r="J6" i="3"/>
  <c r="Q2" i="3"/>
  <c r="U105" i="3"/>
  <c r="M101" i="3"/>
  <c r="N101" i="3" s="1"/>
  <c r="U93" i="3"/>
  <c r="M93" i="3"/>
  <c r="N93" i="3" s="1"/>
  <c r="X22" i="3"/>
  <c r="AE22" i="3" s="1"/>
  <c r="H90" i="3"/>
  <c r="X38" i="3"/>
  <c r="AE38" i="3" s="1"/>
  <c r="L21" i="3"/>
  <c r="Q11" i="3"/>
  <c r="I39" i="3"/>
  <c r="P51" i="3"/>
  <c r="P2" i="3"/>
  <c r="P3" i="3"/>
  <c r="X11" i="3"/>
  <c r="AE11" i="3" s="1"/>
  <c r="I11" i="3"/>
  <c r="K111" i="3"/>
  <c r="I5" i="3"/>
  <c r="X3" i="3"/>
  <c r="AE3" i="3" s="1"/>
  <c r="O3" i="3"/>
  <c r="H11" i="3"/>
  <c r="H107" i="3"/>
  <c r="P105" i="3"/>
  <c r="P103" i="3"/>
  <c r="M97" i="3"/>
  <c r="N97" i="3" s="1"/>
  <c r="I93" i="3"/>
  <c r="S3" i="3"/>
  <c r="K3" i="3"/>
  <c r="U11" i="3"/>
  <c r="P11" i="3"/>
  <c r="U69" i="3"/>
  <c r="V78" i="3"/>
  <c r="P53" i="3"/>
  <c r="M2" i="3"/>
  <c r="N2" i="3" s="1"/>
  <c r="X103" i="3"/>
  <c r="AE103" i="3" s="1"/>
  <c r="J103" i="3"/>
  <c r="Q101" i="3"/>
  <c r="J22" i="3"/>
  <c r="J17" i="3"/>
  <c r="M76" i="3"/>
  <c r="N76" i="3" s="1"/>
  <c r="I54" i="3"/>
  <c r="K66" i="3"/>
  <c r="H73" i="3"/>
  <c r="M19" i="3"/>
  <c r="N19" i="3" s="1"/>
  <c r="L74" i="3"/>
  <c r="H38" i="3"/>
  <c r="K49" i="3"/>
  <c r="O37" i="3"/>
  <c r="L2" i="3"/>
  <c r="X47" i="3"/>
  <c r="AE47" i="3" s="1"/>
  <c r="P31" i="3"/>
  <c r="X44" i="3"/>
  <c r="AE44" i="3" s="1"/>
  <c r="V29" i="3"/>
  <c r="H103" i="3"/>
  <c r="I101" i="3"/>
  <c r="X31" i="3"/>
  <c r="AE31" i="3" s="1"/>
  <c r="O31" i="3"/>
  <c r="Q60" i="3"/>
  <c r="O45" i="3"/>
  <c r="I3" i="3"/>
  <c r="J78" i="3"/>
  <c r="U44" i="3"/>
  <c r="M44" i="3"/>
  <c r="N44" i="3" s="1"/>
  <c r="U46" i="3"/>
  <c r="X58" i="3"/>
  <c r="AE58" i="3" s="1"/>
  <c r="X61" i="3"/>
  <c r="AE61" i="3" s="1"/>
  <c r="Q61" i="3"/>
  <c r="V102" i="3"/>
  <c r="P44" i="3"/>
  <c r="S86" i="3"/>
  <c r="U67" i="3"/>
  <c r="J109" i="3"/>
  <c r="M107" i="3"/>
  <c r="N107" i="3" s="1"/>
  <c r="B102" i="3"/>
  <c r="S98" i="3"/>
  <c r="P5" i="3"/>
  <c r="I31" i="3"/>
  <c r="I60" i="3"/>
  <c r="Q22" i="3"/>
  <c r="H44" i="3"/>
  <c r="W86" i="3"/>
  <c r="M86" i="3"/>
  <c r="N86" i="3" s="1"/>
  <c r="M39" i="3"/>
  <c r="N39" i="3" s="1"/>
  <c r="S65" i="3"/>
  <c r="O47" i="3"/>
  <c r="U61" i="3"/>
  <c r="P61" i="3"/>
  <c r="H61" i="3"/>
  <c r="P92" i="3"/>
  <c r="K92" i="3"/>
  <c r="U7" i="3"/>
  <c r="U4" i="3"/>
  <c r="H113" i="3"/>
  <c r="U109" i="3"/>
  <c r="I109" i="3"/>
  <c r="W107" i="3"/>
  <c r="Q107" i="3"/>
  <c r="C107" i="3"/>
  <c r="I106" i="3"/>
  <c r="K102" i="3"/>
  <c r="U101" i="3"/>
  <c r="B101" i="3"/>
  <c r="P100" i="3"/>
  <c r="Q97" i="3"/>
  <c r="J94" i="3"/>
  <c r="X93" i="3"/>
  <c r="AE93" i="3" s="1"/>
  <c r="P93" i="3"/>
  <c r="L93" i="3"/>
  <c r="H93" i="3"/>
  <c r="X92" i="3"/>
  <c r="AE92" i="3" s="1"/>
  <c r="S92" i="3"/>
  <c r="O92" i="3"/>
  <c r="I92" i="3"/>
  <c r="X5" i="3"/>
  <c r="AE5" i="3" s="1"/>
  <c r="Q5" i="3"/>
  <c r="H5" i="3"/>
  <c r="S31" i="3"/>
  <c r="K31" i="3"/>
  <c r="W60" i="3"/>
  <c r="J60" i="3"/>
  <c r="S72" i="3"/>
  <c r="U45" i="3"/>
  <c r="K45" i="3"/>
  <c r="M4" i="3"/>
  <c r="N4" i="3" s="1"/>
  <c r="B22" i="3"/>
  <c r="C79" i="3"/>
  <c r="P38" i="3"/>
  <c r="H6" i="3"/>
  <c r="Q69" i="3"/>
  <c r="I59" i="3"/>
  <c r="B44" i="3"/>
  <c r="K86" i="3"/>
  <c r="M65" i="3"/>
  <c r="N65" i="3" s="1"/>
  <c r="L88" i="3"/>
  <c r="Q77" i="3"/>
  <c r="X51" i="3"/>
  <c r="AE51" i="3" s="1"/>
  <c r="O51" i="3"/>
  <c r="I61" i="3"/>
  <c r="O53" i="3"/>
  <c r="I2" i="3"/>
  <c r="S108" i="3"/>
  <c r="M108" i="3"/>
  <c r="N108" i="3" s="1"/>
  <c r="V94" i="3"/>
  <c r="Q94" i="3"/>
  <c r="I94" i="3"/>
  <c r="W93" i="3"/>
  <c r="S93" i="3"/>
  <c r="O93" i="3"/>
  <c r="K93" i="3"/>
  <c r="C93" i="3"/>
  <c r="W92" i="3"/>
  <c r="M92" i="3"/>
  <c r="N92" i="3" s="1"/>
  <c r="H92" i="3"/>
  <c r="M10" i="3"/>
  <c r="N10" i="3" s="1"/>
  <c r="I4" i="3"/>
  <c r="P9" i="3"/>
  <c r="M89" i="3"/>
  <c r="N89" i="3" s="1"/>
  <c r="X88" i="3"/>
  <c r="AE88" i="3" s="1"/>
  <c r="Q88" i="3"/>
  <c r="I88" i="3"/>
  <c r="X77" i="3"/>
  <c r="AE77" i="3" s="1"/>
  <c r="M77" i="3"/>
  <c r="N77" i="3" s="1"/>
  <c r="P26" i="3"/>
  <c r="M58" i="3"/>
  <c r="N58" i="3" s="1"/>
  <c r="Q67" i="3"/>
  <c r="P25" i="3"/>
  <c r="S53" i="3"/>
  <c r="K53" i="3"/>
  <c r="M94" i="3"/>
  <c r="N94" i="3" s="1"/>
  <c r="P4" i="3"/>
  <c r="V14" i="3"/>
  <c r="X32" i="3"/>
  <c r="AE32" i="3" s="1"/>
  <c r="M88" i="3"/>
  <c r="N88" i="3" s="1"/>
  <c r="P113" i="3"/>
  <c r="K108" i="3"/>
  <c r="L107" i="3"/>
  <c r="J101" i="3"/>
  <c r="U94" i="3"/>
  <c r="B94" i="3"/>
  <c r="V93" i="3"/>
  <c r="J93" i="3"/>
  <c r="U92" i="3"/>
  <c r="Q92" i="3"/>
  <c r="L92" i="3"/>
  <c r="C92" i="3"/>
  <c r="J10" i="3"/>
  <c r="M5" i="3"/>
  <c r="N5" i="3" s="1"/>
  <c r="M7" i="3"/>
  <c r="N7" i="3" s="1"/>
  <c r="J72" i="3"/>
  <c r="X4" i="3"/>
  <c r="AE4" i="3" s="1"/>
  <c r="Q4" i="3"/>
  <c r="H4" i="3"/>
  <c r="V22" i="3"/>
  <c r="L22" i="3"/>
  <c r="X9" i="3"/>
  <c r="AE9" i="3" s="1"/>
  <c r="I9" i="3"/>
  <c r="J14" i="3"/>
  <c r="P32" i="3"/>
  <c r="U88" i="3"/>
  <c r="P88" i="3"/>
  <c r="H88" i="3"/>
  <c r="U26" i="3"/>
  <c r="H26" i="3"/>
  <c r="K25" i="3"/>
  <c r="I53" i="3"/>
  <c r="O83" i="3"/>
  <c r="Q36" i="3"/>
  <c r="Q29" i="3"/>
  <c r="W85" i="3"/>
  <c r="J74" i="3"/>
  <c r="U38" i="3"/>
  <c r="M38" i="3"/>
  <c r="N38" i="3" s="1"/>
  <c r="J21" i="3"/>
  <c r="V75" i="3"/>
  <c r="S33" i="3"/>
  <c r="W13" i="3"/>
  <c r="U36" i="3"/>
  <c r="U29" i="3"/>
  <c r="P29" i="3"/>
  <c r="M26" i="3"/>
  <c r="N26" i="3" s="1"/>
  <c r="Q27" i="3"/>
  <c r="X67" i="3"/>
  <c r="AE67" i="3" s="1"/>
  <c r="P67" i="3"/>
  <c r="H67" i="3"/>
  <c r="S25" i="3"/>
  <c r="P52" i="3"/>
  <c r="X42" i="3"/>
  <c r="AE42" i="3" s="1"/>
  <c r="P42" i="3"/>
  <c r="M54" i="3"/>
  <c r="N54" i="3" s="1"/>
  <c r="W66" i="3"/>
  <c r="Q74" i="3"/>
  <c r="H74" i="3"/>
  <c r="X90" i="3"/>
  <c r="AE90" i="3" s="1"/>
  <c r="J38" i="3"/>
  <c r="X49" i="3"/>
  <c r="AE49" i="3" s="1"/>
  <c r="Q49" i="3"/>
  <c r="I83" i="3"/>
  <c r="V21" i="3"/>
  <c r="Q21" i="3"/>
  <c r="I21" i="3"/>
  <c r="O16" i="3"/>
  <c r="J13" i="3"/>
  <c r="I36" i="3"/>
  <c r="U14" i="3"/>
  <c r="P14" i="3"/>
  <c r="U35" i="3"/>
  <c r="X89" i="3"/>
  <c r="AE89" i="3" s="1"/>
  <c r="Q89" i="3"/>
  <c r="I89" i="3"/>
  <c r="J29" i="3"/>
  <c r="I32" i="3"/>
  <c r="M82" i="3"/>
  <c r="N82" i="3" s="1"/>
  <c r="S57" i="3"/>
  <c r="L26" i="3"/>
  <c r="U27" i="3"/>
  <c r="M27" i="3"/>
  <c r="N27" i="3" s="1"/>
  <c r="W67" i="3"/>
  <c r="S67" i="3"/>
  <c r="O67" i="3"/>
  <c r="K67" i="3"/>
  <c r="C67" i="3"/>
  <c r="W25" i="3"/>
  <c r="M25" i="3"/>
  <c r="N25" i="3" s="1"/>
  <c r="H25" i="3"/>
  <c r="U52" i="3"/>
  <c r="M52" i="3"/>
  <c r="N52" i="3" s="1"/>
  <c r="K42" i="3"/>
  <c r="S16" i="3"/>
  <c r="M67" i="3"/>
  <c r="N67" i="3" s="1"/>
  <c r="I67" i="3"/>
  <c r="S83" i="3"/>
  <c r="L83" i="3"/>
  <c r="X21" i="3"/>
  <c r="AE21" i="3" s="1"/>
  <c r="O13" i="3"/>
  <c r="O36" i="3"/>
  <c r="Q14" i="3"/>
  <c r="L89" i="3"/>
  <c r="U32" i="3"/>
  <c r="M32" i="3"/>
  <c r="N32" i="3" s="1"/>
  <c r="L67" i="3"/>
  <c r="X25" i="3"/>
  <c r="AE25" i="3" s="1"/>
  <c r="O25" i="3"/>
  <c r="I25" i="3"/>
  <c r="P73" i="3"/>
  <c r="X74" i="3"/>
  <c r="AE74" i="3" s="1"/>
  <c r="P90" i="3"/>
  <c r="U54" i="3"/>
  <c r="U73" i="3"/>
  <c r="L73" i="3"/>
  <c r="V74" i="3"/>
  <c r="M74" i="3"/>
  <c r="N74" i="3" s="1"/>
  <c r="U90" i="3"/>
  <c r="M90" i="3"/>
  <c r="N90" i="3" s="1"/>
  <c r="I38" i="3"/>
  <c r="U49" i="3"/>
  <c r="L49" i="3"/>
  <c r="U6" i="3"/>
  <c r="X83" i="3"/>
  <c r="AE83" i="3" s="1"/>
  <c r="P83" i="3"/>
  <c r="C83" i="3"/>
  <c r="U21" i="3"/>
  <c r="P21" i="3"/>
  <c r="B21" i="3"/>
  <c r="U12" i="3"/>
  <c r="W33" i="3"/>
  <c r="M33" i="3"/>
  <c r="N33" i="3" s="1"/>
  <c r="M11" i="3"/>
  <c r="N11" i="3" s="1"/>
  <c r="Q59" i="3"/>
  <c r="L44" i="3"/>
  <c r="M16" i="3"/>
  <c r="N16" i="3" s="1"/>
  <c r="S13" i="3"/>
  <c r="I13" i="3"/>
  <c r="C36" i="3"/>
  <c r="L14" i="3"/>
  <c r="U89" i="3"/>
  <c r="P89" i="3"/>
  <c r="H89" i="3"/>
  <c r="B29" i="3"/>
  <c r="M80" i="3"/>
  <c r="N80" i="3" s="1"/>
  <c r="H32" i="3"/>
  <c r="Q39" i="3"/>
  <c r="L82" i="3"/>
  <c r="O85" i="3"/>
  <c r="P47" i="3"/>
  <c r="X26" i="3"/>
  <c r="AE26" i="3" s="1"/>
  <c r="Q26" i="3"/>
  <c r="I26" i="3"/>
  <c r="Q58" i="3"/>
  <c r="V67" i="3"/>
  <c r="J67" i="3"/>
  <c r="U25" i="3"/>
  <c r="Q25" i="3"/>
  <c r="L25" i="3"/>
  <c r="C25" i="3"/>
  <c r="Q71" i="3"/>
  <c r="M61" i="3"/>
  <c r="N61" i="3" s="1"/>
  <c r="L52" i="3"/>
  <c r="S42" i="3"/>
  <c r="I42" i="3"/>
  <c r="I97" i="3"/>
  <c r="C50" i="3"/>
  <c r="M50" i="3"/>
  <c r="N50" i="3" s="1"/>
  <c r="Q50" i="3"/>
  <c r="U50" i="3"/>
  <c r="I50" i="3"/>
  <c r="S50" i="3"/>
  <c r="I41" i="3"/>
  <c r="Q41" i="3"/>
  <c r="U41" i="3"/>
  <c r="K41" i="3"/>
  <c r="W41" i="3"/>
  <c r="C41" i="3"/>
  <c r="O41" i="3"/>
  <c r="M17" i="3"/>
  <c r="N17" i="3" s="1"/>
  <c r="I17" i="3"/>
  <c r="U76" i="3"/>
  <c r="C54" i="3"/>
  <c r="H54" i="3"/>
  <c r="P54" i="3"/>
  <c r="X54" i="3"/>
  <c r="AE54" i="3" s="1"/>
  <c r="S66" i="3"/>
  <c r="M73" i="3"/>
  <c r="N73" i="3" s="1"/>
  <c r="S19" i="3"/>
  <c r="C74" i="3"/>
  <c r="I74" i="3"/>
  <c r="P74" i="3"/>
  <c r="U74" i="3"/>
  <c r="B43" i="3"/>
  <c r="O43" i="3"/>
  <c r="U43" i="3"/>
  <c r="O62" i="3"/>
  <c r="B6" i="3"/>
  <c r="I6" i="3"/>
  <c r="C15" i="3"/>
  <c r="O15" i="3"/>
  <c r="P12" i="3"/>
  <c r="C78" i="3"/>
  <c r="H78" i="3"/>
  <c r="M78" i="3"/>
  <c r="N78" i="3" s="1"/>
  <c r="I78" i="3"/>
  <c r="P78" i="3"/>
  <c r="U78" i="3"/>
  <c r="B78" i="3"/>
  <c r="L78" i="3"/>
  <c r="X78" i="3"/>
  <c r="AE78" i="3" s="1"/>
  <c r="U59" i="3"/>
  <c r="S41" i="3"/>
  <c r="K98" i="3"/>
  <c r="X111" i="3"/>
  <c r="AE111" i="3" s="1"/>
  <c r="O111" i="3"/>
  <c r="I111" i="3"/>
  <c r="U102" i="3"/>
  <c r="Q102" i="3"/>
  <c r="J102" i="3"/>
  <c r="W98" i="3"/>
  <c r="J98" i="3"/>
  <c r="X97" i="3"/>
  <c r="AE97" i="3" s="1"/>
  <c r="P97" i="3"/>
  <c r="H97" i="3"/>
  <c r="S96" i="3"/>
  <c r="O96" i="3"/>
  <c r="I96" i="3"/>
  <c r="S79" i="3"/>
  <c r="M79" i="3"/>
  <c r="N79" i="3" s="1"/>
  <c r="Q17" i="3"/>
  <c r="U113" i="3"/>
  <c r="M113" i="3"/>
  <c r="N113" i="3" s="1"/>
  <c r="O112" i="3"/>
  <c r="W111" i="3"/>
  <c r="P107" i="3"/>
  <c r="K107" i="3"/>
  <c r="Q106" i="3"/>
  <c r="P99" i="3"/>
  <c r="Q98" i="3"/>
  <c r="W97" i="3"/>
  <c r="K97" i="3"/>
  <c r="M96" i="3"/>
  <c r="N96" i="3" s="1"/>
  <c r="U22" i="3"/>
  <c r="P22" i="3"/>
  <c r="I22" i="3"/>
  <c r="W79" i="3"/>
  <c r="J79" i="3"/>
  <c r="X17" i="3"/>
  <c r="AE17" i="3" s="1"/>
  <c r="P17" i="3"/>
  <c r="L17" i="3"/>
  <c r="C17" i="3"/>
  <c r="C76" i="3"/>
  <c r="Q76" i="3"/>
  <c r="W76" i="3"/>
  <c r="C66" i="3"/>
  <c r="M66" i="3"/>
  <c r="N66" i="3" s="1"/>
  <c r="B73" i="3"/>
  <c r="I73" i="3"/>
  <c r="O73" i="3"/>
  <c r="S73" i="3"/>
  <c r="X73" i="3"/>
  <c r="AE73" i="3" s="1"/>
  <c r="H19" i="3"/>
  <c r="I19" i="3"/>
  <c r="W19" i="3"/>
  <c r="B9" i="3"/>
  <c r="J9" i="3"/>
  <c r="C70" i="3"/>
  <c r="M70" i="3"/>
  <c r="N70" i="3" s="1"/>
  <c r="W70" i="3"/>
  <c r="P111" i="3"/>
  <c r="P96" i="3"/>
  <c r="K96" i="3"/>
  <c r="S111" i="3"/>
  <c r="L97" i="3"/>
  <c r="X96" i="3"/>
  <c r="AE96" i="3" s="1"/>
  <c r="U17" i="3"/>
  <c r="M111" i="3"/>
  <c r="N111" i="3" s="1"/>
  <c r="H111" i="3"/>
  <c r="O102" i="3"/>
  <c r="I102" i="3"/>
  <c r="X101" i="3"/>
  <c r="AE101" i="3" s="1"/>
  <c r="P101" i="3"/>
  <c r="L101" i="3"/>
  <c r="H101" i="3"/>
  <c r="X99" i="3"/>
  <c r="AE99" i="3" s="1"/>
  <c r="U98" i="3"/>
  <c r="I98" i="3"/>
  <c r="S97" i="3"/>
  <c r="O97" i="3"/>
  <c r="C97" i="3"/>
  <c r="W96" i="3"/>
  <c r="H96" i="3"/>
  <c r="J113" i="3"/>
  <c r="W112" i="3"/>
  <c r="K112" i="3"/>
  <c r="U111" i="3"/>
  <c r="Q111" i="3"/>
  <c r="L111" i="3"/>
  <c r="C111" i="3"/>
  <c r="P109" i="3"/>
  <c r="W108" i="3"/>
  <c r="O108" i="3"/>
  <c r="X107" i="3"/>
  <c r="AE107" i="3" s="1"/>
  <c r="S107" i="3"/>
  <c r="O107" i="3"/>
  <c r="I107" i="3"/>
  <c r="U106" i="3"/>
  <c r="M106" i="3"/>
  <c r="N106" i="3" s="1"/>
  <c r="U103" i="3"/>
  <c r="M103" i="3"/>
  <c r="N103" i="3" s="1"/>
  <c r="W102" i="3"/>
  <c r="S102" i="3"/>
  <c r="M102" i="3"/>
  <c r="N102" i="3" s="1"/>
  <c r="W101" i="3"/>
  <c r="S101" i="3"/>
  <c r="O101" i="3"/>
  <c r="K101" i="3"/>
  <c r="U99" i="3"/>
  <c r="J99" i="3"/>
  <c r="O98" i="3"/>
  <c r="B98" i="3"/>
  <c r="V97" i="3"/>
  <c r="J97" i="3"/>
  <c r="U96" i="3"/>
  <c r="Q96" i="3"/>
  <c r="L96" i="3"/>
  <c r="C96" i="3"/>
  <c r="Q95" i="3"/>
  <c r="L5" i="3"/>
  <c r="Q7" i="3"/>
  <c r="V60" i="3"/>
  <c r="M60" i="3"/>
  <c r="N60" i="3" s="1"/>
  <c r="W72" i="3"/>
  <c r="L4" i="3"/>
  <c r="M22" i="3"/>
  <c r="N22" i="3" s="1"/>
  <c r="V79" i="3"/>
  <c r="O79" i="3"/>
  <c r="I79" i="3"/>
  <c r="W17" i="3"/>
  <c r="S17" i="3"/>
  <c r="O17" i="3"/>
  <c r="K17" i="3"/>
  <c r="B17" i="3"/>
  <c r="U66" i="3"/>
  <c r="Q66" i="3"/>
  <c r="W73" i="3"/>
  <c r="Q73" i="3"/>
  <c r="K73" i="3"/>
  <c r="U19" i="3"/>
  <c r="Q19" i="3"/>
  <c r="U9" i="3"/>
  <c r="M9" i="3"/>
  <c r="N9" i="3" s="1"/>
  <c r="B90" i="3"/>
  <c r="J90" i="3"/>
  <c r="C59" i="3"/>
  <c r="K59" i="3"/>
  <c r="O59" i="3"/>
  <c r="S59" i="3"/>
  <c r="W59" i="3"/>
  <c r="H59" i="3"/>
  <c r="L59" i="3"/>
  <c r="P59" i="3"/>
  <c r="X59" i="3"/>
  <c r="AE59" i="3" s="1"/>
  <c r="B59" i="3"/>
  <c r="J59" i="3"/>
  <c r="V59" i="3"/>
  <c r="M41" i="3"/>
  <c r="N41" i="3" s="1"/>
  <c r="U80" i="3"/>
  <c r="P80" i="3"/>
  <c r="H80" i="3"/>
  <c r="I48" i="3"/>
  <c r="V39" i="3"/>
  <c r="J39" i="3"/>
  <c r="B39" i="3"/>
  <c r="O65" i="3"/>
  <c r="C65" i="3"/>
  <c r="K57" i="3"/>
  <c r="K30" i="3"/>
  <c r="M87" i="3"/>
  <c r="N87" i="3" s="1"/>
  <c r="I16" i="3"/>
  <c r="V13" i="3"/>
  <c r="M13" i="3"/>
  <c r="N13" i="3" s="1"/>
  <c r="C13" i="3"/>
  <c r="W89" i="3"/>
  <c r="S89" i="3"/>
  <c r="O89" i="3"/>
  <c r="K89" i="3"/>
  <c r="C89" i="3"/>
  <c r="U86" i="3"/>
  <c r="Q86" i="3"/>
  <c r="I86" i="3"/>
  <c r="L80" i="3"/>
  <c r="Q48" i="3"/>
  <c r="X39" i="3"/>
  <c r="AE39" i="3" s="1"/>
  <c r="P39" i="3"/>
  <c r="L39" i="3"/>
  <c r="H39" i="3"/>
  <c r="W65" i="3"/>
  <c r="K65" i="3"/>
  <c r="X63" i="3"/>
  <c r="AE63" i="3" s="1"/>
  <c r="J85" i="3"/>
  <c r="S47" i="3"/>
  <c r="K47" i="3"/>
  <c r="Q64" i="3"/>
  <c r="S51" i="3"/>
  <c r="K51" i="3"/>
  <c r="L58" i="3"/>
  <c r="X52" i="3"/>
  <c r="AE52" i="3" s="1"/>
  <c r="Q52" i="3"/>
  <c r="I52" i="3"/>
  <c r="O42" i="3"/>
  <c r="X87" i="3"/>
  <c r="AE87" i="3" s="1"/>
  <c r="L87" i="3"/>
  <c r="L11" i="3"/>
  <c r="V44" i="3"/>
  <c r="Q44" i="3"/>
  <c r="J44" i="3"/>
  <c r="U16" i="3"/>
  <c r="Q16" i="3"/>
  <c r="C16" i="3"/>
  <c r="U13" i="3"/>
  <c r="Q13" i="3"/>
  <c r="K13" i="3"/>
  <c r="B13" i="3"/>
  <c r="S36" i="3"/>
  <c r="M36" i="3"/>
  <c r="N36" i="3" s="1"/>
  <c r="M35" i="3"/>
  <c r="N35" i="3" s="1"/>
  <c r="V89" i="3"/>
  <c r="J89" i="3"/>
  <c r="O86" i="3"/>
  <c r="C86" i="3"/>
  <c r="X80" i="3"/>
  <c r="AE80" i="3" s="1"/>
  <c r="Q80" i="3"/>
  <c r="J32" i="3"/>
  <c r="U48" i="3"/>
  <c r="M48" i="3"/>
  <c r="N48" i="3" s="1"/>
  <c r="W39" i="3"/>
  <c r="S39" i="3"/>
  <c r="O39" i="3"/>
  <c r="K39" i="3"/>
  <c r="U65" i="3"/>
  <c r="Q65" i="3"/>
  <c r="I65" i="3"/>
  <c r="W57" i="3"/>
  <c r="M57" i="3"/>
  <c r="N57" i="3" s="1"/>
  <c r="Q84" i="3"/>
  <c r="S85" i="3"/>
  <c r="I85" i="3"/>
  <c r="I47" i="3"/>
  <c r="V64" i="3"/>
  <c r="M64" i="3"/>
  <c r="N64" i="3" s="1"/>
  <c r="I51" i="3"/>
  <c r="I58" i="3"/>
  <c r="L61" i="3"/>
  <c r="H52" i="3"/>
  <c r="J105" i="3"/>
  <c r="H20" i="3"/>
  <c r="K20" i="3"/>
  <c r="Q20" i="3"/>
  <c r="U20" i="3"/>
  <c r="P34" i="3"/>
  <c r="H18" i="3"/>
  <c r="M18" i="3"/>
  <c r="N18" i="3" s="1"/>
  <c r="X18" i="3"/>
  <c r="AE18" i="3" s="1"/>
  <c r="C23" i="3"/>
  <c r="K23" i="3"/>
  <c r="O23" i="3"/>
  <c r="S23" i="3"/>
  <c r="W23" i="3"/>
  <c r="H23" i="3"/>
  <c r="L23" i="3"/>
  <c r="P23" i="3"/>
  <c r="X23" i="3"/>
  <c r="AE23" i="3" s="1"/>
  <c r="H81" i="3"/>
  <c r="C81" i="3"/>
  <c r="O81" i="3"/>
  <c r="I81" i="3"/>
  <c r="Q81" i="3"/>
  <c r="U81" i="3"/>
  <c r="K81" i="3"/>
  <c r="M81" i="3"/>
  <c r="N81" i="3" s="1"/>
  <c r="W81" i="3"/>
  <c r="C8" i="3"/>
  <c r="B8" i="3"/>
  <c r="O8" i="3"/>
  <c r="I8" i="3"/>
  <c r="Q8" i="3"/>
  <c r="U8" i="3"/>
  <c r="J8" i="3"/>
  <c r="W8" i="3"/>
  <c r="K8" i="3"/>
  <c r="S8" i="3"/>
  <c r="V113" i="3"/>
  <c r="Q113" i="3"/>
  <c r="L113" i="3"/>
  <c r="B113" i="3"/>
  <c r="S112" i="3"/>
  <c r="C112" i="3"/>
  <c r="V111" i="3"/>
  <c r="J111" i="3"/>
  <c r="X109" i="3"/>
  <c r="AE109" i="3" s="1"/>
  <c r="M109" i="3"/>
  <c r="N109" i="3" s="1"/>
  <c r="H109" i="3"/>
  <c r="U108" i="3"/>
  <c r="Q108" i="3"/>
  <c r="C108" i="3"/>
  <c r="V107" i="3"/>
  <c r="J107" i="3"/>
  <c r="I105" i="3"/>
  <c r="W104" i="3"/>
  <c r="M104" i="3"/>
  <c r="N104" i="3" s="1"/>
  <c r="K100" i="3"/>
  <c r="I95" i="3"/>
  <c r="Q91" i="3"/>
  <c r="V10" i="3"/>
  <c r="Q10" i="3"/>
  <c r="I10" i="3"/>
  <c r="W5" i="3"/>
  <c r="S5" i="3"/>
  <c r="O5" i="3"/>
  <c r="K5" i="3"/>
  <c r="C5" i="3"/>
  <c r="W31" i="3"/>
  <c r="M31" i="3"/>
  <c r="N31" i="3" s="1"/>
  <c r="H31" i="3"/>
  <c r="I7" i="3"/>
  <c r="U60" i="3"/>
  <c r="B60" i="3"/>
  <c r="J45" i="3"/>
  <c r="W4" i="3"/>
  <c r="S4" i="3"/>
  <c r="O4" i="3"/>
  <c r="K4" i="3"/>
  <c r="C4" i="3"/>
  <c r="W3" i="3"/>
  <c r="M3" i="3"/>
  <c r="N3" i="3" s="1"/>
  <c r="H3" i="3"/>
  <c r="P76" i="3"/>
  <c r="I76" i="3"/>
  <c r="V54" i="3"/>
  <c r="Q54" i="3"/>
  <c r="L54" i="3"/>
  <c r="B54" i="3"/>
  <c r="O66" i="3"/>
  <c r="V73" i="3"/>
  <c r="J73" i="3"/>
  <c r="O19" i="3"/>
  <c r="C19" i="3"/>
  <c r="S43" i="3"/>
  <c r="M43" i="3"/>
  <c r="N43" i="3" s="1"/>
  <c r="V9" i="3"/>
  <c r="Q9" i="3"/>
  <c r="L9" i="3"/>
  <c r="S70" i="3"/>
  <c r="K70" i="3"/>
  <c r="V90" i="3"/>
  <c r="Q90" i="3"/>
  <c r="L90" i="3"/>
  <c r="S20" i="3"/>
  <c r="L20" i="3"/>
  <c r="U34" i="3"/>
  <c r="L34" i="3"/>
  <c r="V62" i="3"/>
  <c r="M62" i="3"/>
  <c r="N62" i="3" s="1"/>
  <c r="V38" i="3"/>
  <c r="Q38" i="3"/>
  <c r="L38" i="3"/>
  <c r="P49" i="3"/>
  <c r="I49" i="3"/>
  <c r="V18" i="3"/>
  <c r="Q18" i="3"/>
  <c r="J18" i="3"/>
  <c r="V37" i="3"/>
  <c r="M37" i="3"/>
  <c r="N37" i="3" s="1"/>
  <c r="V6" i="3"/>
  <c r="Q6" i="3"/>
  <c r="L6" i="3"/>
  <c r="B75" i="3"/>
  <c r="O75" i="3"/>
  <c r="J23" i="3"/>
  <c r="M15" i="3"/>
  <c r="N15" i="3" s="1"/>
  <c r="J12" i="3"/>
  <c r="B56" i="3"/>
  <c r="I56" i="3"/>
  <c r="M56" i="3"/>
  <c r="N56" i="3" s="1"/>
  <c r="U56" i="3"/>
  <c r="Q56" i="3"/>
  <c r="P104" i="3"/>
  <c r="Q110" i="3"/>
  <c r="V109" i="3"/>
  <c r="Q109" i="3"/>
  <c r="L109" i="3"/>
  <c r="B109" i="3"/>
  <c r="X105" i="3"/>
  <c r="AE105" i="3" s="1"/>
  <c r="M105" i="3"/>
  <c r="N105" i="3" s="1"/>
  <c r="H105" i="3"/>
  <c r="K104" i="3"/>
  <c r="U91" i="3"/>
  <c r="M91" i="3"/>
  <c r="N91" i="3" s="1"/>
  <c r="U10" i="3"/>
  <c r="B10" i="3"/>
  <c r="V5" i="3"/>
  <c r="J5" i="3"/>
  <c r="U31" i="3"/>
  <c r="Q31" i="3"/>
  <c r="L31" i="3"/>
  <c r="C31" i="3"/>
  <c r="V45" i="3"/>
  <c r="Q45" i="3"/>
  <c r="V4" i="3"/>
  <c r="J4" i="3"/>
  <c r="U3" i="3"/>
  <c r="Q3" i="3"/>
  <c r="L3" i="3"/>
  <c r="X76" i="3"/>
  <c r="AE76" i="3" s="1"/>
  <c r="S76" i="3"/>
  <c r="O76" i="3"/>
  <c r="W43" i="3"/>
  <c r="I43" i="3"/>
  <c r="C9" i="3"/>
  <c r="K9" i="3"/>
  <c r="O9" i="3"/>
  <c r="S9" i="3"/>
  <c r="W9" i="3"/>
  <c r="C90" i="3"/>
  <c r="K90" i="3"/>
  <c r="O90" i="3"/>
  <c r="S90" i="3"/>
  <c r="W90" i="3"/>
  <c r="I20" i="3"/>
  <c r="C38" i="3"/>
  <c r="K38" i="3"/>
  <c r="O38" i="3"/>
  <c r="S38" i="3"/>
  <c r="W38" i="3"/>
  <c r="S49" i="3"/>
  <c r="O49" i="3"/>
  <c r="U18" i="3"/>
  <c r="P18" i="3"/>
  <c r="I18" i="3"/>
  <c r="C6" i="3"/>
  <c r="K6" i="3"/>
  <c r="O6" i="3"/>
  <c r="S6" i="3"/>
  <c r="W6" i="3"/>
  <c r="V23" i="3"/>
  <c r="Q23" i="3"/>
  <c r="I23" i="3"/>
  <c r="S15" i="3"/>
  <c r="C33" i="3"/>
  <c r="O33" i="3"/>
  <c r="I33" i="3"/>
  <c r="Q33" i="3"/>
  <c r="U33" i="3"/>
  <c r="S81" i="3"/>
  <c r="C46" i="3"/>
  <c r="H46" i="3"/>
  <c r="M46" i="3"/>
  <c r="N46" i="3" s="1"/>
  <c r="X46" i="3"/>
  <c r="AE46" i="3" s="1"/>
  <c r="I46" i="3"/>
  <c r="B46" i="3"/>
  <c r="Q46" i="3"/>
  <c r="V46" i="3"/>
  <c r="J46" i="3"/>
  <c r="L46" i="3"/>
  <c r="H34" i="3"/>
  <c r="I34" i="3"/>
  <c r="Q34" i="3"/>
  <c r="V34" i="3"/>
  <c r="U110" i="3"/>
  <c r="M110" i="3"/>
  <c r="N110" i="3" s="1"/>
  <c r="V105" i="3"/>
  <c r="Q105" i="3"/>
  <c r="L105" i="3"/>
  <c r="B105" i="3"/>
  <c r="H104" i="3"/>
  <c r="I91" i="3"/>
  <c r="H70" i="3"/>
  <c r="I70" i="3"/>
  <c r="Q70" i="3"/>
  <c r="U70" i="3"/>
  <c r="X20" i="3"/>
  <c r="AE20" i="3" s="1"/>
  <c r="P20" i="3"/>
  <c r="C20" i="3"/>
  <c r="B34" i="3"/>
  <c r="B62" i="3"/>
  <c r="J62" i="3"/>
  <c r="H49" i="3"/>
  <c r="M49" i="3"/>
  <c r="N49" i="3" s="1"/>
  <c r="W49" i="3"/>
  <c r="B18" i="3"/>
  <c r="B37" i="3"/>
  <c r="J37" i="3"/>
  <c r="U23" i="3"/>
  <c r="B23" i="3"/>
  <c r="I15" i="3"/>
  <c r="Q15" i="3"/>
  <c r="U15" i="3"/>
  <c r="K15" i="3"/>
  <c r="W15" i="3"/>
  <c r="C12" i="3"/>
  <c r="B12" i="3"/>
  <c r="L12" i="3"/>
  <c r="Q12" i="3"/>
  <c r="V12" i="3"/>
  <c r="H12" i="3"/>
  <c r="M12" i="3"/>
  <c r="N12" i="3" s="1"/>
  <c r="X12" i="3"/>
  <c r="AE12" i="3" s="1"/>
  <c r="W11" i="3"/>
  <c r="S11" i="3"/>
  <c r="O11" i="3"/>
  <c r="K11" i="3"/>
  <c r="C11" i="3"/>
  <c r="M69" i="3"/>
  <c r="N69" i="3" s="1"/>
  <c r="H14" i="3"/>
  <c r="B80" i="3"/>
  <c r="J80" i="3"/>
  <c r="V80" i="3"/>
  <c r="C80" i="3"/>
  <c r="K80" i="3"/>
  <c r="O80" i="3"/>
  <c r="S80" i="3"/>
  <c r="W80" i="3"/>
  <c r="X82" i="3"/>
  <c r="AE82" i="3" s="1"/>
  <c r="Q82" i="3"/>
  <c r="I82" i="3"/>
  <c r="U84" i="3"/>
  <c r="M84" i="3"/>
  <c r="N84" i="3" s="1"/>
  <c r="U83" i="3"/>
  <c r="Q83" i="3"/>
  <c r="K83" i="3"/>
  <c r="V11" i="3"/>
  <c r="J11" i="3"/>
  <c r="S69" i="3"/>
  <c r="I69" i="3"/>
  <c r="I44" i="3"/>
  <c r="W16" i="3"/>
  <c r="X13" i="3"/>
  <c r="AE13" i="3" s="1"/>
  <c r="P13" i="3"/>
  <c r="L13" i="3"/>
  <c r="W36" i="3"/>
  <c r="K36" i="3"/>
  <c r="X14" i="3"/>
  <c r="AE14" i="3" s="1"/>
  <c r="M14" i="3"/>
  <c r="N14" i="3" s="1"/>
  <c r="C29" i="3"/>
  <c r="H29" i="3"/>
  <c r="M29" i="3"/>
  <c r="N29" i="3" s="1"/>
  <c r="X29" i="3"/>
  <c r="AE29" i="3" s="1"/>
  <c r="I29" i="3"/>
  <c r="B68" i="3"/>
  <c r="I68" i="3"/>
  <c r="M68" i="3"/>
  <c r="N68" i="3" s="1"/>
  <c r="U68" i="3"/>
  <c r="U82" i="3"/>
  <c r="P82" i="3"/>
  <c r="C14" i="3"/>
  <c r="I14" i="3"/>
  <c r="B82" i="3"/>
  <c r="J82" i="3"/>
  <c r="V82" i="3"/>
  <c r="C82" i="3"/>
  <c r="K82" i="3"/>
  <c r="O82" i="3"/>
  <c r="S82" i="3"/>
  <c r="W82" i="3"/>
  <c r="C63" i="3"/>
  <c r="H63" i="3"/>
  <c r="J63" i="3"/>
  <c r="L63" i="3"/>
  <c r="V63" i="3"/>
  <c r="B84" i="3"/>
  <c r="J84" i="3"/>
  <c r="V84" i="3"/>
  <c r="C84" i="3"/>
  <c r="K84" i="3"/>
  <c r="O84" i="3"/>
  <c r="S84" i="3"/>
  <c r="W84" i="3"/>
  <c r="H84" i="3"/>
  <c r="L84" i="3"/>
  <c r="P84" i="3"/>
  <c r="X84" i="3"/>
  <c r="AE84" i="3" s="1"/>
  <c r="B40" i="3"/>
  <c r="H40" i="3"/>
  <c r="P40" i="3"/>
  <c r="U40" i="3"/>
  <c r="I40" i="3"/>
  <c r="Q40" i="3"/>
  <c r="X40" i="3"/>
  <c r="AE40" i="3" s="1"/>
  <c r="L40" i="3"/>
  <c r="V32" i="3"/>
  <c r="Q32" i="3"/>
  <c r="L32" i="3"/>
  <c r="B32" i="3"/>
  <c r="U57" i="3"/>
  <c r="Q57" i="3"/>
  <c r="I57" i="3"/>
  <c r="P24" i="3"/>
  <c r="V85" i="3"/>
  <c r="M85" i="3"/>
  <c r="N85" i="3" s="1"/>
  <c r="C85" i="3"/>
  <c r="W88" i="3"/>
  <c r="S88" i="3"/>
  <c r="O88" i="3"/>
  <c r="K88" i="3"/>
  <c r="C88" i="3"/>
  <c r="W47" i="3"/>
  <c r="M47" i="3"/>
  <c r="N47" i="3" s="1"/>
  <c r="H47" i="3"/>
  <c r="L77" i="3"/>
  <c r="J64" i="3"/>
  <c r="W26" i="3"/>
  <c r="S26" i="3"/>
  <c r="O26" i="3"/>
  <c r="K26" i="3"/>
  <c r="C26" i="3"/>
  <c r="W51" i="3"/>
  <c r="M51" i="3"/>
  <c r="N51" i="3" s="1"/>
  <c r="H51" i="3"/>
  <c r="U58" i="3"/>
  <c r="P58" i="3"/>
  <c r="H58" i="3"/>
  <c r="U71" i="3"/>
  <c r="M71" i="3"/>
  <c r="N71" i="3" s="1"/>
  <c r="W61" i="3"/>
  <c r="S61" i="3"/>
  <c r="O61" i="3"/>
  <c r="K61" i="3"/>
  <c r="C61" i="3"/>
  <c r="W53" i="3"/>
  <c r="M53" i="3"/>
  <c r="N53" i="3" s="1"/>
  <c r="H53" i="3"/>
  <c r="Q28" i="3"/>
  <c r="W52" i="3"/>
  <c r="S52" i="3"/>
  <c r="O52" i="3"/>
  <c r="K52" i="3"/>
  <c r="C52" i="3"/>
  <c r="W42" i="3"/>
  <c r="M42" i="3"/>
  <c r="N42" i="3" s="1"/>
  <c r="H42" i="3"/>
  <c r="V87" i="3"/>
  <c r="Q87" i="3"/>
  <c r="I87" i="3"/>
  <c r="O57" i="3"/>
  <c r="C57" i="3"/>
  <c r="U24" i="3"/>
  <c r="U85" i="3"/>
  <c r="Q85" i="3"/>
  <c r="K85" i="3"/>
  <c r="V88" i="3"/>
  <c r="J88" i="3"/>
  <c r="U47" i="3"/>
  <c r="Q47" i="3"/>
  <c r="L47" i="3"/>
  <c r="C47" i="3"/>
  <c r="I77" i="3"/>
  <c r="I64" i="3"/>
  <c r="V26" i="3"/>
  <c r="J26" i="3"/>
  <c r="U51" i="3"/>
  <c r="Q51" i="3"/>
  <c r="L51" i="3"/>
  <c r="C51" i="3"/>
  <c r="V61" i="3"/>
  <c r="J61" i="3"/>
  <c r="U53" i="3"/>
  <c r="Q53" i="3"/>
  <c r="L53" i="3"/>
  <c r="C53" i="3"/>
  <c r="I28" i="3"/>
  <c r="V52" i="3"/>
  <c r="J52" i="3"/>
  <c r="U42" i="3"/>
  <c r="Q42" i="3"/>
  <c r="L42" i="3"/>
  <c r="C42" i="3"/>
  <c r="U87" i="3"/>
  <c r="P87" i="3"/>
  <c r="H87" i="3"/>
  <c r="U112" i="3"/>
  <c r="Q112" i="3"/>
  <c r="M112" i="3"/>
  <c r="N112" i="3" s="1"/>
  <c r="I112" i="3"/>
  <c r="W110" i="3"/>
  <c r="W113" i="3"/>
  <c r="S113" i="3"/>
  <c r="O113" i="3"/>
  <c r="K113" i="3"/>
  <c r="X112" i="3"/>
  <c r="AE112" i="3" s="1"/>
  <c r="P112" i="3"/>
  <c r="L112" i="3"/>
  <c r="H112" i="3"/>
  <c r="V110" i="3"/>
  <c r="J110" i="3"/>
  <c r="B110" i="3"/>
  <c r="W109" i="3"/>
  <c r="S109" i="3"/>
  <c r="O109" i="3"/>
  <c r="K109" i="3"/>
  <c r="X108" i="3"/>
  <c r="AE108" i="3" s="1"/>
  <c r="P108" i="3"/>
  <c r="L108" i="3"/>
  <c r="H108" i="3"/>
  <c r="V106" i="3"/>
  <c r="J106" i="3"/>
  <c r="B106" i="3"/>
  <c r="W105" i="3"/>
  <c r="S105" i="3"/>
  <c r="O105" i="3"/>
  <c r="K105" i="3"/>
  <c r="X104" i="3"/>
  <c r="AE104" i="3" s="1"/>
  <c r="S104" i="3"/>
  <c r="O104" i="3"/>
  <c r="I104" i="3"/>
  <c r="I103" i="3"/>
  <c r="H102" i="3"/>
  <c r="L102" i="3"/>
  <c r="P102" i="3"/>
  <c r="X102" i="3"/>
  <c r="AE102" i="3" s="1"/>
  <c r="U100" i="3"/>
  <c r="Q100" i="3"/>
  <c r="L100" i="3"/>
  <c r="V99" i="3"/>
  <c r="Q99" i="3"/>
  <c r="L99" i="3"/>
  <c r="V98" i="3"/>
  <c r="M98" i="3"/>
  <c r="N98" i="3" s="1"/>
  <c r="U95" i="3"/>
  <c r="I110" i="3"/>
  <c r="B100" i="3"/>
  <c r="J100" i="3"/>
  <c r="V100" i="3"/>
  <c r="C99" i="3"/>
  <c r="K99" i="3"/>
  <c r="O99" i="3"/>
  <c r="S99" i="3"/>
  <c r="W99" i="3"/>
  <c r="V112" i="3"/>
  <c r="J112" i="3"/>
  <c r="X110" i="3"/>
  <c r="AE110" i="3" s="1"/>
  <c r="P110" i="3"/>
  <c r="L110" i="3"/>
  <c r="H110" i="3"/>
  <c r="V108" i="3"/>
  <c r="J108" i="3"/>
  <c r="B108" i="3"/>
  <c r="X106" i="3"/>
  <c r="AE106" i="3" s="1"/>
  <c r="P106" i="3"/>
  <c r="L106" i="3"/>
  <c r="H106" i="3"/>
  <c r="U104" i="3"/>
  <c r="Q104" i="3"/>
  <c r="L104" i="3"/>
  <c r="V103" i="3"/>
  <c r="Q103" i="3"/>
  <c r="L103" i="3"/>
  <c r="X100" i="3"/>
  <c r="AE100" i="3" s="1"/>
  <c r="S100" i="3"/>
  <c r="O100" i="3"/>
  <c r="I100" i="3"/>
  <c r="I99" i="3"/>
  <c r="H98" i="3"/>
  <c r="L98" i="3"/>
  <c r="P98" i="3"/>
  <c r="X98" i="3"/>
  <c r="AE98" i="3" s="1"/>
  <c r="B95" i="3"/>
  <c r="J95" i="3"/>
  <c r="V95" i="3"/>
  <c r="C95" i="3"/>
  <c r="K95" i="3"/>
  <c r="O95" i="3"/>
  <c r="S95" i="3"/>
  <c r="W95" i="3"/>
  <c r="H95" i="3"/>
  <c r="L95" i="3"/>
  <c r="P95" i="3"/>
  <c r="X95" i="3"/>
  <c r="AE95" i="3" s="1"/>
  <c r="S110" i="3"/>
  <c r="O110" i="3"/>
  <c r="K110" i="3"/>
  <c r="W106" i="3"/>
  <c r="S106" i="3"/>
  <c r="O106" i="3"/>
  <c r="K106" i="3"/>
  <c r="B104" i="3"/>
  <c r="J104" i="3"/>
  <c r="V104" i="3"/>
  <c r="C103" i="3"/>
  <c r="K103" i="3"/>
  <c r="O103" i="3"/>
  <c r="S103" i="3"/>
  <c r="W103" i="3"/>
  <c r="W100" i="3"/>
  <c r="M100" i="3"/>
  <c r="N100" i="3" s="1"/>
  <c r="H100" i="3"/>
  <c r="M99" i="3"/>
  <c r="N99" i="3" s="1"/>
  <c r="H99" i="3"/>
  <c r="C72" i="3"/>
  <c r="K72" i="3"/>
  <c r="X91" i="3"/>
  <c r="AE91" i="3" s="1"/>
  <c r="P91" i="3"/>
  <c r="L91" i="3"/>
  <c r="H91" i="3"/>
  <c r="X7" i="3"/>
  <c r="AE7" i="3" s="1"/>
  <c r="P7" i="3"/>
  <c r="L7" i="3"/>
  <c r="H7" i="3"/>
  <c r="V72" i="3"/>
  <c r="I72" i="3"/>
  <c r="H45" i="3"/>
  <c r="L45" i="3"/>
  <c r="P45" i="3"/>
  <c r="X45" i="3"/>
  <c r="AE45" i="3" s="1"/>
  <c r="V96" i="3"/>
  <c r="J96" i="3"/>
  <c r="X94" i="3"/>
  <c r="AE94" i="3" s="1"/>
  <c r="P94" i="3"/>
  <c r="L94" i="3"/>
  <c r="H94" i="3"/>
  <c r="V92" i="3"/>
  <c r="J92" i="3"/>
  <c r="W91" i="3"/>
  <c r="S91" i="3"/>
  <c r="O91" i="3"/>
  <c r="K91" i="3"/>
  <c r="C91" i="3"/>
  <c r="X10" i="3"/>
  <c r="AE10" i="3" s="1"/>
  <c r="P10" i="3"/>
  <c r="L10" i="3"/>
  <c r="H10" i="3"/>
  <c r="V31" i="3"/>
  <c r="J31" i="3"/>
  <c r="W7" i="3"/>
  <c r="S7" i="3"/>
  <c r="O7" i="3"/>
  <c r="K7" i="3"/>
  <c r="C7" i="3"/>
  <c r="X60" i="3"/>
  <c r="AE60" i="3" s="1"/>
  <c r="P60" i="3"/>
  <c r="L60" i="3"/>
  <c r="H60" i="3"/>
  <c r="U72" i="3"/>
  <c r="Q72" i="3"/>
  <c r="M72" i="3"/>
  <c r="N72" i="3" s="1"/>
  <c r="H72" i="3"/>
  <c r="W45" i="3"/>
  <c r="S45" i="3"/>
  <c r="I45" i="3"/>
  <c r="B3" i="3"/>
  <c r="J3" i="3"/>
  <c r="V3" i="3"/>
  <c r="C22" i="3"/>
  <c r="K22" i="3"/>
  <c r="O22" i="3"/>
  <c r="S22" i="3"/>
  <c r="W22" i="3"/>
  <c r="U79" i="3"/>
  <c r="Q79" i="3"/>
  <c r="K79" i="3"/>
  <c r="H76" i="3"/>
  <c r="L76" i="3"/>
  <c r="B76" i="3"/>
  <c r="J76" i="3"/>
  <c r="V76" i="3"/>
  <c r="B66" i="3"/>
  <c r="J66" i="3"/>
  <c r="V66" i="3"/>
  <c r="H66" i="3"/>
  <c r="L66" i="3"/>
  <c r="P66" i="3"/>
  <c r="X66" i="3"/>
  <c r="AE66" i="3" s="1"/>
  <c r="W94" i="3"/>
  <c r="S94" i="3"/>
  <c r="O94" i="3"/>
  <c r="K94" i="3"/>
  <c r="V91" i="3"/>
  <c r="J91" i="3"/>
  <c r="W10" i="3"/>
  <c r="S10" i="3"/>
  <c r="O10" i="3"/>
  <c r="K10" i="3"/>
  <c r="V7" i="3"/>
  <c r="J7" i="3"/>
  <c r="S60" i="3"/>
  <c r="O60" i="3"/>
  <c r="K60" i="3"/>
  <c r="X72" i="3"/>
  <c r="AE72" i="3" s="1"/>
  <c r="P72" i="3"/>
  <c r="L72" i="3"/>
  <c r="B72" i="3"/>
  <c r="M45" i="3"/>
  <c r="N45" i="3" s="1"/>
  <c r="C45" i="3"/>
  <c r="H79" i="3"/>
  <c r="L79" i="3"/>
  <c r="P79" i="3"/>
  <c r="X79" i="3"/>
  <c r="AE79" i="3" s="1"/>
  <c r="W54" i="3"/>
  <c r="S54" i="3"/>
  <c r="O54" i="3"/>
  <c r="K54" i="3"/>
  <c r="V19" i="3"/>
  <c r="J19" i="3"/>
  <c r="B19" i="3"/>
  <c r="W74" i="3"/>
  <c r="S74" i="3"/>
  <c r="O74" i="3"/>
  <c r="K74" i="3"/>
  <c r="X43" i="3"/>
  <c r="AE43" i="3" s="1"/>
  <c r="P43" i="3"/>
  <c r="L43" i="3"/>
  <c r="H43" i="3"/>
  <c r="V70" i="3"/>
  <c r="J70" i="3"/>
  <c r="B70" i="3"/>
  <c r="W20" i="3"/>
  <c r="M20" i="3"/>
  <c r="N20" i="3" s="1"/>
  <c r="X34" i="3"/>
  <c r="AE34" i="3" s="1"/>
  <c r="M34" i="3"/>
  <c r="N34" i="3" s="1"/>
  <c r="W62" i="3"/>
  <c r="S62" i="3"/>
  <c r="I62" i="3"/>
  <c r="B49" i="3"/>
  <c r="J49" i="3"/>
  <c r="V49" i="3"/>
  <c r="C18" i="3"/>
  <c r="K18" i="3"/>
  <c r="O18" i="3"/>
  <c r="S18" i="3"/>
  <c r="W18" i="3"/>
  <c r="U37" i="3"/>
  <c r="Q37" i="3"/>
  <c r="K37" i="3"/>
  <c r="W83" i="3"/>
  <c r="M83" i="3"/>
  <c r="N83" i="3" s="1"/>
  <c r="M21" i="3"/>
  <c r="N21" i="3" s="1"/>
  <c r="W75" i="3"/>
  <c r="S75" i="3"/>
  <c r="I75" i="3"/>
  <c r="H15" i="3"/>
  <c r="L15" i="3"/>
  <c r="P15" i="3"/>
  <c r="X15" i="3"/>
  <c r="AE15" i="3" s="1"/>
  <c r="B15" i="3"/>
  <c r="J15" i="3"/>
  <c r="V15" i="3"/>
  <c r="B33" i="3"/>
  <c r="J33" i="3"/>
  <c r="V33" i="3"/>
  <c r="H33" i="3"/>
  <c r="L33" i="3"/>
  <c r="P33" i="3"/>
  <c r="X33" i="3"/>
  <c r="AE33" i="3" s="1"/>
  <c r="O69" i="3"/>
  <c r="O50" i="3"/>
  <c r="K43" i="3"/>
  <c r="C43" i="3"/>
  <c r="H37" i="3"/>
  <c r="L37" i="3"/>
  <c r="P37" i="3"/>
  <c r="X37" i="3"/>
  <c r="AE37" i="3" s="1"/>
  <c r="M75" i="3"/>
  <c r="N75" i="3" s="1"/>
  <c r="C75" i="3"/>
  <c r="H69" i="3"/>
  <c r="L69" i="3"/>
  <c r="P69" i="3"/>
  <c r="X69" i="3"/>
  <c r="AE69" i="3" s="1"/>
  <c r="B69" i="3"/>
  <c r="J69" i="3"/>
  <c r="V69" i="3"/>
  <c r="B50" i="3"/>
  <c r="J50" i="3"/>
  <c r="V50" i="3"/>
  <c r="H50" i="3"/>
  <c r="L50" i="3"/>
  <c r="P50" i="3"/>
  <c r="X50" i="3"/>
  <c r="AE50" i="3" s="1"/>
  <c r="B35" i="3"/>
  <c r="J35" i="3"/>
  <c r="V35" i="3"/>
  <c r="C35" i="3"/>
  <c r="K35" i="3"/>
  <c r="O35" i="3"/>
  <c r="S35" i="3"/>
  <c r="W35" i="3"/>
  <c r="H35" i="3"/>
  <c r="L35" i="3"/>
  <c r="P35" i="3"/>
  <c r="X35" i="3"/>
  <c r="AE35" i="3" s="1"/>
  <c r="X19" i="3"/>
  <c r="AE19" i="3" s="1"/>
  <c r="P19" i="3"/>
  <c r="L19" i="3"/>
  <c r="V43" i="3"/>
  <c r="J43" i="3"/>
  <c r="X70" i="3"/>
  <c r="AE70" i="3" s="1"/>
  <c r="P70" i="3"/>
  <c r="L70" i="3"/>
  <c r="B20" i="3"/>
  <c r="J20" i="3"/>
  <c r="V20" i="3"/>
  <c r="C34" i="3"/>
  <c r="K34" i="3"/>
  <c r="O34" i="3"/>
  <c r="S34" i="3"/>
  <c r="W34" i="3"/>
  <c r="U62" i="3"/>
  <c r="Q62" i="3"/>
  <c r="K62" i="3"/>
  <c r="W37" i="3"/>
  <c r="S37" i="3"/>
  <c r="I37" i="3"/>
  <c r="B83" i="3"/>
  <c r="J83" i="3"/>
  <c r="V83" i="3"/>
  <c r="C21" i="3"/>
  <c r="K21" i="3"/>
  <c r="O21" i="3"/>
  <c r="S21" i="3"/>
  <c r="W21" i="3"/>
  <c r="U75" i="3"/>
  <c r="Q75" i="3"/>
  <c r="K75" i="3"/>
  <c r="W69" i="3"/>
  <c r="K69" i="3"/>
  <c r="W50" i="3"/>
  <c r="K50" i="3"/>
  <c r="H41" i="3"/>
  <c r="L41" i="3"/>
  <c r="P41" i="3"/>
  <c r="X41" i="3"/>
  <c r="AE41" i="3" s="1"/>
  <c r="B41" i="3"/>
  <c r="J41" i="3"/>
  <c r="V41" i="3"/>
  <c r="B16" i="3"/>
  <c r="J16" i="3"/>
  <c r="V16" i="3"/>
  <c r="H16" i="3"/>
  <c r="L16" i="3"/>
  <c r="P16" i="3"/>
  <c r="X16" i="3"/>
  <c r="AE16" i="3" s="1"/>
  <c r="Q35" i="3"/>
  <c r="H62" i="3"/>
  <c r="L62" i="3"/>
  <c r="P62" i="3"/>
  <c r="X62" i="3"/>
  <c r="AE62" i="3" s="1"/>
  <c r="H75" i="3"/>
  <c r="L75" i="3"/>
  <c r="P75" i="3"/>
  <c r="X75" i="3"/>
  <c r="AE75" i="3" s="1"/>
  <c r="B30" i="3"/>
  <c r="J30" i="3"/>
  <c r="V30" i="3"/>
  <c r="C24" i="3"/>
  <c r="K24" i="3"/>
  <c r="O24" i="3"/>
  <c r="S24" i="3"/>
  <c r="W24" i="3"/>
  <c r="B71" i="3"/>
  <c r="J71" i="3"/>
  <c r="V71" i="3"/>
  <c r="C71" i="3"/>
  <c r="K71" i="3"/>
  <c r="O71" i="3"/>
  <c r="S71" i="3"/>
  <c r="W71" i="3"/>
  <c r="H71" i="3"/>
  <c r="L71" i="3"/>
  <c r="P71" i="3"/>
  <c r="X71" i="3"/>
  <c r="AE71" i="3" s="1"/>
  <c r="W12" i="3"/>
  <c r="S12" i="3"/>
  <c r="O12" i="3"/>
  <c r="K12" i="3"/>
  <c r="W78" i="3"/>
  <c r="S78" i="3"/>
  <c r="O78" i="3"/>
  <c r="K78" i="3"/>
  <c r="W44" i="3"/>
  <c r="S44" i="3"/>
  <c r="O44" i="3"/>
  <c r="K44" i="3"/>
  <c r="V36" i="3"/>
  <c r="J36" i="3"/>
  <c r="B36" i="3"/>
  <c r="W14" i="3"/>
  <c r="S14" i="3"/>
  <c r="O14" i="3"/>
  <c r="K14" i="3"/>
  <c r="V86" i="3"/>
  <c r="J86" i="3"/>
  <c r="B86" i="3"/>
  <c r="W29" i="3"/>
  <c r="S29" i="3"/>
  <c r="O29" i="3"/>
  <c r="K29" i="3"/>
  <c r="X68" i="3"/>
  <c r="AE68" i="3" s="1"/>
  <c r="P68" i="3"/>
  <c r="L68" i="3"/>
  <c r="H68" i="3"/>
  <c r="V81" i="3"/>
  <c r="J81" i="3"/>
  <c r="B81" i="3"/>
  <c r="W32" i="3"/>
  <c r="S32" i="3"/>
  <c r="O32" i="3"/>
  <c r="K32" i="3"/>
  <c r="X48" i="3"/>
  <c r="AE48" i="3" s="1"/>
  <c r="P48" i="3"/>
  <c r="L48" i="3"/>
  <c r="H48" i="3"/>
  <c r="V65" i="3"/>
  <c r="J65" i="3"/>
  <c r="B65" i="3"/>
  <c r="W46" i="3"/>
  <c r="S46" i="3"/>
  <c r="O46" i="3"/>
  <c r="K46" i="3"/>
  <c r="X56" i="3"/>
  <c r="AE56" i="3" s="1"/>
  <c r="P56" i="3"/>
  <c r="L56" i="3"/>
  <c r="H56" i="3"/>
  <c r="V57" i="3"/>
  <c r="J57" i="3"/>
  <c r="B57" i="3"/>
  <c r="W63" i="3"/>
  <c r="S63" i="3"/>
  <c r="O63" i="3"/>
  <c r="K63" i="3"/>
  <c r="B63" i="3"/>
  <c r="V8" i="3"/>
  <c r="M8" i="3"/>
  <c r="N8" i="3" s="1"/>
  <c r="X30" i="3"/>
  <c r="AE30" i="3" s="1"/>
  <c r="S30" i="3"/>
  <c r="O30" i="3"/>
  <c r="I30" i="3"/>
  <c r="I24" i="3"/>
  <c r="H85" i="3"/>
  <c r="L85" i="3"/>
  <c r="P85" i="3"/>
  <c r="X85" i="3"/>
  <c r="AE85" i="3" s="1"/>
  <c r="U77" i="3"/>
  <c r="P77" i="3"/>
  <c r="U64" i="3"/>
  <c r="B27" i="3"/>
  <c r="J27" i="3"/>
  <c r="V27" i="3"/>
  <c r="C27" i="3"/>
  <c r="K27" i="3"/>
  <c r="O27" i="3"/>
  <c r="S27" i="3"/>
  <c r="W27" i="3"/>
  <c r="H27" i="3"/>
  <c r="L27" i="3"/>
  <c r="P27" i="3"/>
  <c r="X27" i="3"/>
  <c r="AE27" i="3" s="1"/>
  <c r="U28" i="3"/>
  <c r="W68" i="3"/>
  <c r="S68" i="3"/>
  <c r="O68" i="3"/>
  <c r="K68" i="3"/>
  <c r="C68" i="3"/>
  <c r="W48" i="3"/>
  <c r="S48" i="3"/>
  <c r="O48" i="3"/>
  <c r="K48" i="3"/>
  <c r="C48" i="3"/>
  <c r="W56" i="3"/>
  <c r="S56" i="3"/>
  <c r="O56" i="3"/>
  <c r="K56" i="3"/>
  <c r="C56" i="3"/>
  <c r="W30" i="3"/>
  <c r="M30" i="3"/>
  <c r="N30" i="3" s="1"/>
  <c r="H30" i="3"/>
  <c r="X24" i="3"/>
  <c r="AE24" i="3" s="1"/>
  <c r="M24" i="3"/>
  <c r="N24" i="3" s="1"/>
  <c r="H24" i="3"/>
  <c r="J77" i="3"/>
  <c r="V77" i="3"/>
  <c r="C77" i="3"/>
  <c r="K77" i="3"/>
  <c r="O77" i="3"/>
  <c r="S77" i="3"/>
  <c r="W77" i="3"/>
  <c r="C64" i="3"/>
  <c r="K64" i="3"/>
  <c r="O64" i="3"/>
  <c r="S64" i="3"/>
  <c r="W64" i="3"/>
  <c r="H64" i="3"/>
  <c r="L64" i="3"/>
  <c r="P64" i="3"/>
  <c r="X64" i="3"/>
  <c r="AE64" i="3" s="1"/>
  <c r="X36" i="3"/>
  <c r="AE36" i="3" s="1"/>
  <c r="P36" i="3"/>
  <c r="L36" i="3"/>
  <c r="X86" i="3"/>
  <c r="AE86" i="3" s="1"/>
  <c r="P86" i="3"/>
  <c r="L86" i="3"/>
  <c r="V68" i="3"/>
  <c r="J68" i="3"/>
  <c r="X81" i="3"/>
  <c r="AE81" i="3" s="1"/>
  <c r="P81" i="3"/>
  <c r="L81" i="3"/>
  <c r="V48" i="3"/>
  <c r="J48" i="3"/>
  <c r="X65" i="3"/>
  <c r="AE65" i="3" s="1"/>
  <c r="P65" i="3"/>
  <c r="L65" i="3"/>
  <c r="V56" i="3"/>
  <c r="J56" i="3"/>
  <c r="X57" i="3"/>
  <c r="AE57" i="3" s="1"/>
  <c r="P57" i="3"/>
  <c r="L57" i="3"/>
  <c r="U63" i="3"/>
  <c r="Q63" i="3"/>
  <c r="M63" i="3"/>
  <c r="N63" i="3" s="1"/>
  <c r="I63" i="3"/>
  <c r="H8" i="3"/>
  <c r="L8" i="3"/>
  <c r="P8" i="3"/>
  <c r="X8" i="3"/>
  <c r="AE8" i="3" s="1"/>
  <c r="U30" i="3"/>
  <c r="Q30" i="3"/>
  <c r="L30" i="3"/>
  <c r="C30" i="3"/>
  <c r="V24" i="3"/>
  <c r="Q24" i="3"/>
  <c r="L24" i="3"/>
  <c r="B24" i="3"/>
  <c r="B28" i="3"/>
  <c r="J28" i="3"/>
  <c r="V28" i="3"/>
  <c r="C28" i="3"/>
  <c r="K28" i="3"/>
  <c r="O28" i="3"/>
  <c r="S28" i="3"/>
  <c r="W28" i="3"/>
  <c r="H28" i="3"/>
  <c r="L28" i="3"/>
  <c r="P28" i="3"/>
  <c r="X28" i="3"/>
  <c r="AE28" i="3" s="1"/>
  <c r="V47" i="3"/>
  <c r="J47" i="3"/>
  <c r="V51" i="3"/>
  <c r="J51" i="3"/>
  <c r="W58" i="3"/>
  <c r="S58" i="3"/>
  <c r="O58" i="3"/>
  <c r="K58" i="3"/>
  <c r="C58" i="3"/>
  <c r="V25" i="3"/>
  <c r="J25" i="3"/>
  <c r="W40" i="3"/>
  <c r="S40" i="3"/>
  <c r="O40" i="3"/>
  <c r="K40" i="3"/>
  <c r="C40" i="3"/>
  <c r="V53" i="3"/>
  <c r="J53" i="3"/>
  <c r="W2" i="3"/>
  <c r="S2" i="3"/>
  <c r="O2" i="3"/>
  <c r="K2" i="3"/>
  <c r="C2" i="3"/>
  <c r="V42" i="3"/>
  <c r="J42" i="3"/>
  <c r="W87" i="3"/>
  <c r="S87" i="3"/>
  <c r="O87" i="3"/>
  <c r="K87" i="3"/>
  <c r="C87" i="3"/>
  <c r="V58" i="3"/>
  <c r="J58" i="3"/>
  <c r="V40" i="3"/>
  <c r="J40" i="3"/>
  <c r="V2" i="3"/>
  <c r="J2" i="3"/>
  <c r="J87" i="3"/>
  <c r="A55" i="3"/>
  <c r="X55" i="3" s="1"/>
  <c r="AC116" i="3" l="1"/>
  <c r="AB115" i="3" l="1"/>
  <c r="AC115" i="3"/>
  <c r="AD116" i="3"/>
  <c r="AD115" i="3"/>
  <c r="AD114" i="3" l="1"/>
  <c r="Z114" i="3"/>
  <c r="AA114" i="3"/>
  <c r="Y114" i="3"/>
  <c r="AC114" i="3"/>
  <c r="AB114" i="3"/>
  <c r="AE55" i="3" l="1"/>
  <c r="T55" i="3"/>
  <c r="R55" i="3"/>
  <c r="A30" i="2"/>
  <c r="A31" i="2" s="1"/>
  <c r="L55" i="3"/>
  <c r="H55" i="3"/>
  <c r="Q55" i="3"/>
  <c r="O55" i="3"/>
  <c r="P55" i="3"/>
  <c r="E14" i="2" s="1"/>
  <c r="V55" i="3"/>
  <c r="C55" i="3"/>
  <c r="W55" i="3"/>
  <c r="B55" i="3"/>
  <c r="M55" i="3"/>
  <c r="S55" i="3"/>
  <c r="U55" i="3"/>
  <c r="K55" i="3"/>
  <c r="I55" i="3"/>
  <c r="J55" i="3"/>
  <c r="E15" i="2" l="1"/>
  <c r="N55" i="3"/>
  <c r="B24" i="2" s="1"/>
  <c r="B13" i="2"/>
  <c r="B29" i="2"/>
  <c r="B31" i="2"/>
  <c r="A32" i="2"/>
  <c r="B30" i="2"/>
  <c r="B14" i="2" l="1"/>
  <c r="B25" i="2"/>
  <c r="E2" i="2"/>
  <c r="E3" i="2"/>
  <c r="B4" i="2"/>
  <c r="B12" i="2"/>
  <c r="B3" i="2"/>
  <c r="B15" i="2"/>
  <c r="B9" i="2"/>
  <c r="B2" i="2"/>
  <c r="B7" i="2"/>
  <c r="B11" i="2"/>
  <c r="B8" i="2"/>
  <c r="B10" i="2"/>
  <c r="B6" i="2"/>
  <c r="B32" i="2"/>
  <c r="A33" i="2"/>
  <c r="B5" i="2"/>
  <c r="B20" i="2"/>
  <c r="B21" i="2"/>
  <c r="B22" i="2"/>
  <c r="B23" i="2"/>
  <c r="E7" i="2"/>
  <c r="E9" i="2"/>
  <c r="E8" i="2"/>
  <c r="E10" i="2"/>
  <c r="B26" i="2" l="1"/>
  <c r="E4" i="2"/>
  <c r="B16" i="2"/>
  <c r="E16" i="2" s="1"/>
  <c r="A34" i="2"/>
  <c r="B33" i="2"/>
  <c r="E11" i="2"/>
  <c r="E17" i="2" l="1"/>
  <c r="A35" i="2"/>
  <c r="B34" i="2"/>
  <c r="A36" i="2" l="1"/>
  <c r="B35" i="2"/>
  <c r="A37" i="2" l="1"/>
  <c r="B36" i="2"/>
  <c r="A38" i="2" l="1"/>
  <c r="B37" i="2"/>
  <c r="A39" i="2" l="1"/>
  <c r="B38" i="2"/>
  <c r="B39" i="2" l="1"/>
  <c r="A40" i="2"/>
  <c r="B40" i="2" l="1"/>
  <c r="A41" i="2"/>
  <c r="A42" i="2" l="1"/>
  <c r="B41" i="2"/>
  <c r="A43" i="2" l="1"/>
  <c r="B42" i="2"/>
  <c r="A44" i="2" l="1"/>
  <c r="B43" i="2"/>
  <c r="A45" i="2" l="1"/>
  <c r="B44" i="2"/>
  <c r="A46" i="2" l="1"/>
  <c r="B45" i="2"/>
  <c r="B46" i="2" l="1"/>
  <c r="A47" i="2"/>
  <c r="A48" i="2" l="1"/>
  <c r="B47" i="2"/>
  <c r="B48" i="2" l="1"/>
  <c r="A49" i="2"/>
  <c r="A50" i="2" l="1"/>
  <c r="B49" i="2"/>
  <c r="A51" i="2" l="1"/>
  <c r="B50" i="2"/>
  <c r="A52" i="2" l="1"/>
  <c r="B51" i="2"/>
  <c r="B52" i="2" l="1"/>
  <c r="A53" i="2"/>
  <c r="B53" i="2" l="1"/>
  <c r="A54" i="2"/>
  <c r="B54" i="2" l="1"/>
  <c r="A55" i="2"/>
  <c r="B55" i="2" s="1"/>
</calcChain>
</file>

<file path=xl/sharedStrings.xml><?xml version="1.0" encoding="utf-8"?>
<sst xmlns="http://schemas.openxmlformats.org/spreadsheetml/2006/main" count="1461" uniqueCount="540">
  <si>
    <t>Timestamp</t>
  </si>
  <si>
    <t>First Name</t>
  </si>
  <si>
    <t>Last Name</t>
  </si>
  <si>
    <t>Housing</t>
  </si>
  <si>
    <t>SGL</t>
  </si>
  <si>
    <t>Non-Xn</t>
  </si>
  <si>
    <t>Intn'l</t>
  </si>
  <si>
    <t>Gender</t>
  </si>
  <si>
    <t>Email</t>
  </si>
  <si>
    <t>Phone</t>
  </si>
  <si>
    <t>Dorm/Apartment</t>
  </si>
  <si>
    <t>Year</t>
  </si>
  <si>
    <t>Area</t>
  </si>
  <si>
    <t>Cluster</t>
  </si>
  <si>
    <t>Car?</t>
  </si>
  <si>
    <t>Seatbelts</t>
  </si>
  <si>
    <t>Scholarship Need</t>
  </si>
  <si>
    <t>Scholarship Donation</t>
  </si>
  <si>
    <t>Departure Time</t>
  </si>
  <si>
    <t>Dietary Restrictions</t>
  </si>
  <si>
    <t>Emergency Contact</t>
  </si>
  <si>
    <t>Emergency Relationship</t>
  </si>
  <si>
    <t>Emergency Phone</t>
  </si>
  <si>
    <t>Amount Due</t>
  </si>
  <si>
    <t>Ethnic Specific Disc</t>
  </si>
  <si>
    <t>Schol</t>
  </si>
  <si>
    <t>Deferred</t>
  </si>
  <si>
    <t>Paid Paypal</t>
  </si>
  <si>
    <t>VENMO</t>
  </si>
  <si>
    <t>Paid Ca/Ck</t>
  </si>
  <si>
    <t>Balance</t>
  </si>
  <si>
    <t>Registered</t>
  </si>
  <si>
    <t>Paid Onsite</t>
  </si>
  <si>
    <t>Method of payment &amp; any notes</t>
  </si>
  <si>
    <t>Taking a bus to campus (should arrive around 6/630 pm Friday)</t>
  </si>
  <si>
    <t>ISR</t>
  </si>
  <si>
    <t>M</t>
  </si>
  <si>
    <t>Busey-Evans</t>
  </si>
  <si>
    <t>F</t>
  </si>
  <si>
    <t>Allen</t>
  </si>
  <si>
    <t>Total</t>
  </si>
  <si>
    <t>LAR</t>
  </si>
  <si>
    <t>PAR</t>
  </si>
  <si>
    <t>FAR</t>
  </si>
  <si>
    <t>Freshman</t>
  </si>
  <si>
    <t>Ike</t>
  </si>
  <si>
    <t>Sophomore</t>
  </si>
  <si>
    <t>Apts</t>
  </si>
  <si>
    <t>Junior</t>
  </si>
  <si>
    <t>Kapwa</t>
  </si>
  <si>
    <t>Senior</t>
  </si>
  <si>
    <t>BCM</t>
  </si>
  <si>
    <t>LaFe</t>
  </si>
  <si>
    <t>Parkland</t>
  </si>
  <si>
    <t>Seats</t>
  </si>
  <si>
    <t>Lakeland</t>
  </si>
  <si>
    <t>Available</t>
  </si>
  <si>
    <t>MI</t>
  </si>
  <si>
    <t>UIUC Cars</t>
  </si>
  <si>
    <t>Needed</t>
  </si>
  <si>
    <t>To find</t>
  </si>
  <si>
    <t>Cancels</t>
  </si>
  <si>
    <t>Champ</t>
  </si>
  <si>
    <t>North</t>
  </si>
  <si>
    <t>South</t>
  </si>
  <si>
    <t>CML</t>
  </si>
  <si>
    <t>Registered By</t>
  </si>
  <si>
    <t>early bird</t>
  </si>
  <si>
    <t>Deadline</t>
  </si>
  <si>
    <t>Ike West</t>
  </si>
  <si>
    <t>Ike East</t>
  </si>
  <si>
    <t>6pack</t>
  </si>
  <si>
    <t>Phone Number</t>
  </si>
  <si>
    <t>Please select your dorm or indicate that you live in an apartment.</t>
  </si>
  <si>
    <t>What year are you?</t>
  </si>
  <si>
    <t>Do you have a car that you can drive to Winter Retreat?</t>
  </si>
  <si>
    <t>If yes, how many seatbelts do you have (including yourself)?</t>
  </si>
  <si>
    <t>Will you need a scholarship to help you attend Winter Retreat?</t>
  </si>
  <si>
    <t>Would you be willing to help provide a scholarship to someone who might need one?</t>
  </si>
  <si>
    <t>What is the earliest time you can leave on Friday?</t>
  </si>
  <si>
    <t>Do you have any dietary restrictions?</t>
  </si>
  <si>
    <t>Name of Emergency Contact</t>
  </si>
  <si>
    <t>Emergency Contact Relationship</t>
  </si>
  <si>
    <t>Emergency Contact Phone Number</t>
  </si>
  <si>
    <t>RELEASE FORM</t>
  </si>
  <si>
    <t>Drops</t>
  </si>
  <si>
    <t>Lily</t>
  </si>
  <si>
    <t>Ye</t>
  </si>
  <si>
    <t>Female</t>
  </si>
  <si>
    <t>ye.lillian@outlook.com</t>
  </si>
  <si>
    <t>Yes</t>
  </si>
  <si>
    <t>No</t>
  </si>
  <si>
    <t>4:00pm</t>
  </si>
  <si>
    <t>Xian Ye</t>
  </si>
  <si>
    <t>Dad</t>
  </si>
  <si>
    <t>I accept the above terms</t>
  </si>
  <si>
    <t>Kelly</t>
  </si>
  <si>
    <t>Wen</t>
  </si>
  <si>
    <t>Kwen6@illinois.edu</t>
  </si>
  <si>
    <t>5:00pm</t>
  </si>
  <si>
    <t>Judith Wen</t>
  </si>
  <si>
    <t>Sister</t>
  </si>
  <si>
    <t>Kaitlyn</t>
  </si>
  <si>
    <t>Sebastian</t>
  </si>
  <si>
    <t>kaitlynsebastian@gmail.com</t>
  </si>
  <si>
    <t>3:00pm</t>
  </si>
  <si>
    <t>Florida Sebastian</t>
  </si>
  <si>
    <t>Mother</t>
  </si>
  <si>
    <t>CANCEL</t>
  </si>
  <si>
    <t>Crystal</t>
  </si>
  <si>
    <t>Lai</t>
  </si>
  <si>
    <t>cslai2@illinois.edu</t>
  </si>
  <si>
    <t>(669) 900-3638</t>
  </si>
  <si>
    <t>Allen Hall</t>
  </si>
  <si>
    <t>Elrina Lai</t>
  </si>
  <si>
    <t>Kevin</t>
  </si>
  <si>
    <t>Gao</t>
  </si>
  <si>
    <t>Male</t>
  </si>
  <si>
    <t>keving6@illinois.edu</t>
  </si>
  <si>
    <t>Snyder</t>
  </si>
  <si>
    <t>Qin Zheng</t>
  </si>
  <si>
    <t>Mom</t>
  </si>
  <si>
    <t>Amire</t>
  </si>
  <si>
    <t>Woolfolk</t>
  </si>
  <si>
    <t>amirewoolfolk@gmail.com</t>
  </si>
  <si>
    <t>Apartment</t>
  </si>
  <si>
    <t>Sheila Smith</t>
  </si>
  <si>
    <t>Grandmother</t>
  </si>
  <si>
    <t>Hannah</t>
  </si>
  <si>
    <t>Lim</t>
  </si>
  <si>
    <t>hannah.lim.634@gmail.com</t>
  </si>
  <si>
    <t>2:00pm</t>
  </si>
  <si>
    <t>Malcolm Lim</t>
  </si>
  <si>
    <t>Father</t>
  </si>
  <si>
    <t>Anna</t>
  </si>
  <si>
    <t>Huang</t>
  </si>
  <si>
    <t>annahuang608@gmail.com</t>
  </si>
  <si>
    <t>224-433-4102</t>
  </si>
  <si>
    <t>nope!</t>
  </si>
  <si>
    <t>Yamin Huang</t>
  </si>
  <si>
    <t>224-730-2787</t>
  </si>
  <si>
    <t>Melia</t>
  </si>
  <si>
    <t>Watson</t>
  </si>
  <si>
    <t>meliagw2@illinois.edu</t>
  </si>
  <si>
    <t>6:00pm</t>
  </si>
  <si>
    <t>No!</t>
  </si>
  <si>
    <t>Lynne Schefke</t>
  </si>
  <si>
    <t>Zosia</t>
  </si>
  <si>
    <t>Rojszyk</t>
  </si>
  <si>
    <t>zpr2@illinois.edu</t>
  </si>
  <si>
    <t>Barton</t>
  </si>
  <si>
    <t>Zaneta Rojszyk</t>
  </si>
  <si>
    <t>mother</t>
  </si>
  <si>
    <t>Julia</t>
  </si>
  <si>
    <t>Prendrgast</t>
  </si>
  <si>
    <t>juliawp2@illinois.edu</t>
  </si>
  <si>
    <t>Taft-VanDoren</t>
  </si>
  <si>
    <t>Jim Prendergast</t>
  </si>
  <si>
    <t>BENGE</t>
  </si>
  <si>
    <t>MALE</t>
  </si>
  <si>
    <t>nyjetsbenge84@yahoo.com</t>
  </si>
  <si>
    <t>Carol Benge</t>
  </si>
  <si>
    <t>Katie</t>
  </si>
  <si>
    <t>Goebel</t>
  </si>
  <si>
    <t>akigoebel@yahoo.com</t>
  </si>
  <si>
    <t>630-699-9192</t>
  </si>
  <si>
    <t>Wassaja</t>
  </si>
  <si>
    <t>Chris Goebel</t>
  </si>
  <si>
    <t>847-648-3149</t>
  </si>
  <si>
    <t>Theo</t>
  </si>
  <si>
    <t>Benig</t>
  </si>
  <si>
    <t>theosb2@illinois.edu</t>
  </si>
  <si>
    <t>Other</t>
  </si>
  <si>
    <t>Vincent Benig</t>
  </si>
  <si>
    <t>Caleb</t>
  </si>
  <si>
    <t>Patton</t>
  </si>
  <si>
    <t>male</t>
  </si>
  <si>
    <t>calebp2@illinois.edu</t>
  </si>
  <si>
    <t>I need ticklebellies to live.</t>
  </si>
  <si>
    <t>Haejin Patton</t>
  </si>
  <si>
    <t>Katherine</t>
  </si>
  <si>
    <t>Krupicka</t>
  </si>
  <si>
    <t>katherine2011@krupicka.org</t>
  </si>
  <si>
    <t>(630) 453 - 4545</t>
  </si>
  <si>
    <t>Lara Krupicka</t>
  </si>
  <si>
    <t>(630) 254 - 2670</t>
  </si>
  <si>
    <t>Kathryn</t>
  </si>
  <si>
    <t>kathrynhuang1999@gmail.com</t>
  </si>
  <si>
    <t>Peanuts</t>
  </si>
  <si>
    <t>Janice Chen</t>
  </si>
  <si>
    <t>Manetsch</t>
  </si>
  <si>
    <t>hjm2@illinois.edu</t>
  </si>
  <si>
    <t>No beef</t>
  </si>
  <si>
    <t>Tanner</t>
  </si>
  <si>
    <t>Clark</t>
  </si>
  <si>
    <t>18tclark@gmail.com</t>
  </si>
  <si>
    <t>Pamela Clark</t>
  </si>
  <si>
    <t>(217) 565-2063</t>
  </si>
  <si>
    <t>Logan</t>
  </si>
  <si>
    <t>Barrus</t>
  </si>
  <si>
    <t>loganbarrus@gmail.com</t>
  </si>
  <si>
    <t>Jessica Barrus</t>
  </si>
  <si>
    <t>815-409-0869</t>
  </si>
  <si>
    <t>Joel</t>
  </si>
  <si>
    <t>Caldero</t>
  </si>
  <si>
    <t>jc2@illinois.edu</t>
  </si>
  <si>
    <t>no</t>
  </si>
  <si>
    <t>773-443-9286</t>
  </si>
  <si>
    <t>Jonny</t>
  </si>
  <si>
    <t>Chan</t>
  </si>
  <si>
    <t>jonnywchan7@gmail.com</t>
  </si>
  <si>
    <t>Good foods only</t>
  </si>
  <si>
    <t>Louisa Chan</t>
  </si>
  <si>
    <t>Marie</t>
  </si>
  <si>
    <t>Fredrickson</t>
  </si>
  <si>
    <t>fredrickson8905@gmail.com</t>
  </si>
  <si>
    <t>309-221-3914</t>
  </si>
  <si>
    <t>David Fredrickson</t>
  </si>
  <si>
    <t>309-221-8328</t>
  </si>
  <si>
    <t>Jerusha</t>
  </si>
  <si>
    <t>Seesala</t>
  </si>
  <si>
    <t>seesala2@illinois.edu</t>
  </si>
  <si>
    <t>John Seesala</t>
  </si>
  <si>
    <t>Joshua</t>
  </si>
  <si>
    <t>Yuan</t>
  </si>
  <si>
    <t>jyyuan2@illinois.edu</t>
  </si>
  <si>
    <t>Daniel Yuan</t>
  </si>
  <si>
    <t>Brother</t>
  </si>
  <si>
    <t>Roley</t>
  </si>
  <si>
    <t>kroley2@illinois.edu</t>
  </si>
  <si>
    <t>Cindy Roley</t>
  </si>
  <si>
    <t>Melissa</t>
  </si>
  <si>
    <t>mtm9@illinois.edu</t>
  </si>
  <si>
    <t>224-214-8881</t>
  </si>
  <si>
    <t>Emily</t>
  </si>
  <si>
    <t>Lee</t>
  </si>
  <si>
    <t>elee234@illinois.edu</t>
  </si>
  <si>
    <t>773-899-5873</t>
  </si>
  <si>
    <t>Millie Lee</t>
  </si>
  <si>
    <t>773-457-4503</t>
  </si>
  <si>
    <t>Madeline</t>
  </si>
  <si>
    <t>McFadden</t>
  </si>
  <si>
    <t>female</t>
  </si>
  <si>
    <t>mcm9@illinois.edu</t>
  </si>
  <si>
    <t>847-525-6784</t>
  </si>
  <si>
    <t>vegetarian</t>
  </si>
  <si>
    <t>Mary McFadden</t>
  </si>
  <si>
    <t>847-525-7046</t>
  </si>
  <si>
    <t>Caeleb</t>
  </si>
  <si>
    <t>McKee</t>
  </si>
  <si>
    <t>caelebmckee@gmail.com</t>
  </si>
  <si>
    <t>217-620-4297</t>
  </si>
  <si>
    <t>James McKee</t>
  </si>
  <si>
    <t>217-855-5838</t>
  </si>
  <si>
    <t>Lilian</t>
  </si>
  <si>
    <t>Wang</t>
  </si>
  <si>
    <t>lgwang2@illinois,edu</t>
  </si>
  <si>
    <t>510-316-8508</t>
  </si>
  <si>
    <t>Jennifer Wang</t>
  </si>
  <si>
    <t>510-552-9985</t>
  </si>
  <si>
    <t>William</t>
  </si>
  <si>
    <t>Fasick</t>
  </si>
  <si>
    <t>wrfasick@comcast.net</t>
  </si>
  <si>
    <t>Weston</t>
  </si>
  <si>
    <t>Mark Fasick</t>
  </si>
  <si>
    <t>Meici</t>
  </si>
  <si>
    <t>Yang</t>
  </si>
  <si>
    <t>meiciyang2016@gmail.com</t>
  </si>
  <si>
    <t>Mu Yang</t>
  </si>
  <si>
    <t>Michaela</t>
  </si>
  <si>
    <t>mpatton5@illinois.edu</t>
  </si>
  <si>
    <t>217-356-6570</t>
  </si>
  <si>
    <t>Scott</t>
  </si>
  <si>
    <t>Ben</t>
  </si>
  <si>
    <t>Szkola</t>
  </si>
  <si>
    <t>bman00@szkolafamily.net</t>
  </si>
  <si>
    <t>630-360-0158</t>
  </si>
  <si>
    <t>Daniel Szkola</t>
  </si>
  <si>
    <t>630-466-4226</t>
  </si>
  <si>
    <t>Stephen</t>
  </si>
  <si>
    <t>Bean</t>
  </si>
  <si>
    <t>Gabriella Bean</t>
  </si>
  <si>
    <t>Ethan</t>
  </si>
  <si>
    <t>Miller</t>
  </si>
  <si>
    <t>ethanpm2@illinois.edu</t>
  </si>
  <si>
    <t>Becky Miller</t>
  </si>
  <si>
    <t>Kimberly</t>
  </si>
  <si>
    <t>Chen</t>
  </si>
  <si>
    <t>FEmake</t>
  </si>
  <si>
    <t>kcchen11@yahoo.com</t>
  </si>
  <si>
    <t>Daniel Chen</t>
  </si>
  <si>
    <t>Jonathan</t>
  </si>
  <si>
    <t>jw39@illinois.edu</t>
  </si>
  <si>
    <t>Frances Wang</t>
  </si>
  <si>
    <t>Min</t>
  </si>
  <si>
    <t>Choi</t>
  </si>
  <si>
    <t>minsukc2@illinois.edu</t>
  </si>
  <si>
    <t>After 6:00pm</t>
  </si>
  <si>
    <t>steve hwang</t>
  </si>
  <si>
    <t>host family</t>
  </si>
  <si>
    <t>Samuel</t>
  </si>
  <si>
    <t>Liu</t>
  </si>
  <si>
    <t>liusamuel833@gmail.com</t>
  </si>
  <si>
    <t>Chanli Liu</t>
  </si>
  <si>
    <t>DAD</t>
  </si>
  <si>
    <t>brian</t>
  </si>
  <si>
    <t>Cheng</t>
  </si>
  <si>
    <t>bcheng6313@gmail.com</t>
  </si>
  <si>
    <t>poison</t>
  </si>
  <si>
    <t>Tammy Seto</t>
  </si>
  <si>
    <t>Monster in law</t>
  </si>
  <si>
    <t>Tammy</t>
  </si>
  <si>
    <t>Seto</t>
  </si>
  <si>
    <t>tseto2@illinois.edu</t>
  </si>
  <si>
    <t>Nugent</t>
  </si>
  <si>
    <t>Kin Seto</t>
  </si>
  <si>
    <t>Anthony</t>
  </si>
  <si>
    <t>achan47@illinois.edu</t>
  </si>
  <si>
    <t>Keith</t>
  </si>
  <si>
    <t>father</t>
  </si>
  <si>
    <t>Chris</t>
  </si>
  <si>
    <t>Hostetler</t>
  </si>
  <si>
    <t>cph172@gmail.com</t>
  </si>
  <si>
    <t>Peanut allergy</t>
  </si>
  <si>
    <t>Caecilia Hostetler</t>
  </si>
  <si>
    <t>Anne</t>
  </si>
  <si>
    <t>Mattson</t>
  </si>
  <si>
    <t>anniemattson24@gmail.com</t>
  </si>
  <si>
    <t>Dave Mattson</t>
  </si>
  <si>
    <t>dad</t>
  </si>
  <si>
    <t>Arrington</t>
  </si>
  <si>
    <t>Darringtoncde@gmail.com</t>
  </si>
  <si>
    <t>773-747-2353</t>
  </si>
  <si>
    <t>Pizza or milk</t>
  </si>
  <si>
    <t>LaJule Arrington</t>
  </si>
  <si>
    <t>773-499-3494</t>
  </si>
  <si>
    <t>Alexa</t>
  </si>
  <si>
    <t>Huber</t>
  </si>
  <si>
    <t>alexarh2@illinois.edu</t>
  </si>
  <si>
    <t>Don Huber</t>
  </si>
  <si>
    <t>6182672204 or 2175346089</t>
  </si>
  <si>
    <t>Sydney</t>
  </si>
  <si>
    <t>Wright</t>
  </si>
  <si>
    <t>Sydneyw5@illinois.edu</t>
  </si>
  <si>
    <t>(505) 358-8450</t>
  </si>
  <si>
    <t>Stephen Wright</t>
  </si>
  <si>
    <t>(505) 350-1055</t>
  </si>
  <si>
    <t>Tran</t>
  </si>
  <si>
    <t>jtran43@illinois.edu</t>
  </si>
  <si>
    <t>James Tran</t>
  </si>
  <si>
    <t>Graham</t>
  </si>
  <si>
    <t>Moran</t>
  </si>
  <si>
    <t>gcmoran2@illinois.edu</t>
  </si>
  <si>
    <t>815-954-1731</t>
  </si>
  <si>
    <t>Roxanne Moran</t>
  </si>
  <si>
    <t>815-922-6363</t>
  </si>
  <si>
    <t>Lia</t>
  </si>
  <si>
    <t>Hong</t>
  </si>
  <si>
    <t>liahong04@gmail.com</t>
  </si>
  <si>
    <t>allergic to tree nuts</t>
  </si>
  <si>
    <t>Samuel Hong</t>
  </si>
  <si>
    <t>Patrick</t>
  </si>
  <si>
    <t>Yim</t>
  </si>
  <si>
    <t>pyim3@illinois.edu</t>
  </si>
  <si>
    <t>Wendy Kwok</t>
  </si>
  <si>
    <t>Nayman</t>
  </si>
  <si>
    <t>Leung</t>
  </si>
  <si>
    <t>naymanl2@illinois.edu</t>
  </si>
  <si>
    <t>Peanut Allergy</t>
  </si>
  <si>
    <t>Chris Leung</t>
  </si>
  <si>
    <t>Calvin</t>
  </si>
  <si>
    <t>calvinl4@illinois.edu</t>
  </si>
  <si>
    <t>Chi Lee</t>
  </si>
  <si>
    <t>John (JP)</t>
  </si>
  <si>
    <t>Legarte</t>
  </si>
  <si>
    <t>jlegar4@illinois.edu</t>
  </si>
  <si>
    <t>630-337-3385</t>
  </si>
  <si>
    <t>Nenita Legarte</t>
  </si>
  <si>
    <t>630-347-0928</t>
  </si>
  <si>
    <t>Aliya</t>
  </si>
  <si>
    <t>Willis</t>
  </si>
  <si>
    <t>aliyaandaliciapower@gmail.com</t>
  </si>
  <si>
    <t>Alicia Willis</t>
  </si>
  <si>
    <t>Twin</t>
  </si>
  <si>
    <t>Wu</t>
  </si>
  <si>
    <t>jmwu5@illinois.edu</t>
  </si>
  <si>
    <t>Jade</t>
  </si>
  <si>
    <t>Roberts</t>
  </si>
  <si>
    <t>jade2@illinois.edu</t>
  </si>
  <si>
    <t>Etta Roberts</t>
  </si>
  <si>
    <t>Koon</t>
  </si>
  <si>
    <t>koon2@illinois.edu</t>
  </si>
  <si>
    <t>217-671-6306</t>
  </si>
  <si>
    <t>Mark Koon</t>
  </si>
  <si>
    <t>915-892-3346</t>
  </si>
  <si>
    <t>Chang</t>
  </si>
  <si>
    <t>tchang53@illinois.edu</t>
  </si>
  <si>
    <t>Jerry Chang</t>
  </si>
  <si>
    <t>Eliza</t>
  </si>
  <si>
    <t>Peng</t>
  </si>
  <si>
    <t>epeng3@illinois.edu</t>
  </si>
  <si>
    <t>Allen Peng</t>
  </si>
  <si>
    <t>630-639-2331</t>
  </si>
  <si>
    <t>Nick</t>
  </si>
  <si>
    <t>Bailey</t>
  </si>
  <si>
    <t>baileynicholas110@yahoo.com</t>
  </si>
  <si>
    <t>None</t>
  </si>
  <si>
    <t>Patricia Bailey</t>
  </si>
  <si>
    <t>Vincent</t>
  </si>
  <si>
    <t>Chee</t>
  </si>
  <si>
    <t>vchee2@illinois.edu</t>
  </si>
  <si>
    <t>Mild nut allergy</t>
  </si>
  <si>
    <t>Joby Chee</t>
  </si>
  <si>
    <t>Yu</t>
  </si>
  <si>
    <t>jty2@illinois.edu</t>
  </si>
  <si>
    <t>(408)-577-7030</t>
  </si>
  <si>
    <t>Jeff Yu</t>
  </si>
  <si>
    <t>(650)-248-6941</t>
  </si>
  <si>
    <t>Robert</t>
  </si>
  <si>
    <t>Chun</t>
  </si>
  <si>
    <t>robertkchun@gmail.com</t>
  </si>
  <si>
    <t>Richard Chun</t>
  </si>
  <si>
    <t>Giovana</t>
  </si>
  <si>
    <t>Mete</t>
  </si>
  <si>
    <t>gmete2@illinois.edu</t>
  </si>
  <si>
    <t>Bousfield</t>
  </si>
  <si>
    <t>Zoya Mete</t>
  </si>
  <si>
    <t>847-341-5051</t>
  </si>
  <si>
    <t>Nicolas</t>
  </si>
  <si>
    <t>Iturralde</t>
  </si>
  <si>
    <t>naiturralde2@gmail.com</t>
  </si>
  <si>
    <t>Kristina Iturralde</t>
  </si>
  <si>
    <t>Jazz</t>
  </si>
  <si>
    <t>Erving</t>
  </si>
  <si>
    <t>jazzyjm05@gmail.com</t>
  </si>
  <si>
    <t>773-936-6812</t>
  </si>
  <si>
    <t>Camille Erving</t>
  </si>
  <si>
    <t>773-934-1725</t>
  </si>
  <si>
    <t>Stillman</t>
  </si>
  <si>
    <t>jstill7@illinois.edu</t>
  </si>
  <si>
    <t>Newman</t>
  </si>
  <si>
    <t>Maureen Stillman</t>
  </si>
  <si>
    <t>Isai</t>
  </si>
  <si>
    <t>Argueta</t>
  </si>
  <si>
    <t>isaiargueta88@gmail.com</t>
  </si>
  <si>
    <t>none</t>
  </si>
  <si>
    <t>Sara Jefferies</t>
  </si>
  <si>
    <t>Cole</t>
  </si>
  <si>
    <t>Woodmansee</t>
  </si>
  <si>
    <t>colewoodmansee@gmail.com</t>
  </si>
  <si>
    <t>217-621-1447</t>
  </si>
  <si>
    <t>Lisa Woodmansee</t>
  </si>
  <si>
    <t>217-714-9427</t>
  </si>
  <si>
    <t>Eric</t>
  </si>
  <si>
    <t>Monson</t>
  </si>
  <si>
    <t>emonson2@illinois.edu</t>
  </si>
  <si>
    <t>Illini Tower</t>
  </si>
  <si>
    <t>Ute Monson</t>
  </si>
  <si>
    <t>Weng</t>
  </si>
  <si>
    <t>wweng5@illinois.edu</t>
  </si>
  <si>
    <t>815-207-9311</t>
  </si>
  <si>
    <t>Yim Cheng</t>
  </si>
  <si>
    <t>815-302-4919</t>
  </si>
  <si>
    <t>Alyssa</t>
  </si>
  <si>
    <t>Roe</t>
  </si>
  <si>
    <t>amroe2@illinois.edu</t>
  </si>
  <si>
    <t>Eileen Roe</t>
  </si>
  <si>
    <t>Hayoung</t>
  </si>
  <si>
    <t>Kwon</t>
  </si>
  <si>
    <t>hayoung5@illinois.edu</t>
  </si>
  <si>
    <t>Sunny Kwon</t>
  </si>
  <si>
    <t>Brandon</t>
  </si>
  <si>
    <t>Welchko</t>
  </si>
  <si>
    <t>bscaws@gmail.com</t>
  </si>
  <si>
    <t>Richard Welchko</t>
  </si>
  <si>
    <t>eddie</t>
  </si>
  <si>
    <t>oh</t>
  </si>
  <si>
    <t>eeoh32401@gmail.com</t>
  </si>
  <si>
    <t>eunkyung oh</t>
  </si>
  <si>
    <t>Sarah</t>
  </si>
  <si>
    <t>Haynes</t>
  </si>
  <si>
    <t>Shaynes4@illinois.edu</t>
  </si>
  <si>
    <t>Susan Haynes-Diener</t>
  </si>
  <si>
    <t>Taylor</t>
  </si>
  <si>
    <t>jtaylo58@illinois.edu</t>
  </si>
  <si>
    <t>Jennifer Brown</t>
  </si>
  <si>
    <t>Arijey</t>
  </si>
  <si>
    <t>Sura</t>
  </si>
  <si>
    <t>sarijey2@illinois.edu</t>
  </si>
  <si>
    <t>Daniels</t>
  </si>
  <si>
    <t>Jeya</t>
  </si>
  <si>
    <t>Courtney</t>
  </si>
  <si>
    <t>Ketchum</t>
  </si>
  <si>
    <t>courtney.ketchum99@gmail.com</t>
  </si>
  <si>
    <t>847-915-8839</t>
  </si>
  <si>
    <t>No pork</t>
  </si>
  <si>
    <t>Ben Ketchum</t>
  </si>
  <si>
    <t>847-525-9474</t>
  </si>
  <si>
    <t>Annika</t>
  </si>
  <si>
    <t>Slabaugh</t>
  </si>
  <si>
    <t>annikaslabaugh@gmail.com</t>
  </si>
  <si>
    <t>(217)273-9597</t>
  </si>
  <si>
    <t>Beth Slabaugh</t>
  </si>
  <si>
    <t>She's my mom</t>
  </si>
  <si>
    <t>(217) 273-3254</t>
  </si>
  <si>
    <t>Skala</t>
  </si>
  <si>
    <t>sskala2@illinois.edu</t>
  </si>
  <si>
    <t>Pescetarian</t>
  </si>
  <si>
    <t>Dawn Skala</t>
  </si>
  <si>
    <t>5103530577 or 5109676494</t>
  </si>
  <si>
    <t>Han</t>
  </si>
  <si>
    <t>aliceh3@illinois.edu</t>
  </si>
  <si>
    <t>Sarah Han</t>
  </si>
  <si>
    <t>Unger</t>
  </si>
  <si>
    <t>jonathanunger14@gmail.com</t>
  </si>
  <si>
    <t>David Unger</t>
  </si>
  <si>
    <t>Catherine Manetsch</t>
  </si>
  <si>
    <t>Stephanie Molina Zaragoza</t>
  </si>
  <si>
    <t>Catherine manetsch</t>
  </si>
  <si>
    <t>Stbean2@illinois.edu</t>
  </si>
  <si>
    <t>Diamond</t>
  </si>
  <si>
    <t>Jeremy</t>
  </si>
  <si>
    <t>Lanyen Wu</t>
  </si>
  <si>
    <t>Tiffany</t>
  </si>
  <si>
    <t>Vegetarian</t>
  </si>
  <si>
    <t>Joe</t>
  </si>
  <si>
    <t>Alice</t>
  </si>
  <si>
    <t>Mary</t>
  </si>
  <si>
    <t>Pelzer</t>
  </si>
  <si>
    <t>mpelze2@illinois.edu</t>
  </si>
  <si>
    <t>Jodi Pelzer</t>
  </si>
  <si>
    <t>Joey</t>
  </si>
  <si>
    <t>Bahary</t>
  </si>
  <si>
    <t>jbahary2@illinois.edu</t>
  </si>
  <si>
    <t>Nope</t>
  </si>
  <si>
    <t>Rob Bahary</t>
  </si>
  <si>
    <t>Lauren</t>
  </si>
  <si>
    <t>Grove</t>
  </si>
  <si>
    <t>lmgrove2@illinois.edu</t>
  </si>
  <si>
    <t>Brenda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</si>
</sst>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F400]h:mm:ss\ AM/PM"/>
    <numFmt numFmtId="165" formatCode="&quot;$&quot;#,##0.00"/>
  </numFmts>
  <fonts count="15" x14ac:knownFonts="1">
    <font>
      <sz val="10"/>
      <color rgb="FF000000"/>
      <name val="Arial"/>
    </font>
    <font>
      <sz val="10"/>
      <color rgb="FF000000"/>
      <name val="Arial"/>
      <family val="2"/>
    </font>
    <font>
      <b/>
      <i/>
      <sz val="10"/>
      <color indexed="60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sz val="10"/>
      <color indexed="6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8">
    <xf numFmtId="0" fontId="0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1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2" borderId="2" xfId="0" applyFont="1" applyFill="1" applyBorder="1"/>
    <xf numFmtId="0" fontId="0" fillId="0" borderId="0" xfId="0"/>
    <xf numFmtId="0" fontId="4" fillId="2" borderId="2" xfId="0" applyFont="1" applyFill="1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1" xfId="0" applyBorder="1"/>
    <xf numFmtId="0" fontId="5" fillId="3" borderId="1" xfId="0" applyFont="1" applyFill="1" applyBorder="1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16" fontId="0" fillId="0" borderId="1" xfId="0" applyNumberFormat="1" applyBorder="1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wrapText="1"/>
    </xf>
    <xf numFmtId="0" fontId="2" fillId="2" borderId="2" xfId="0" applyFont="1" applyFill="1" applyBorder="1"/>
    <xf numFmtId="164" fontId="2" fillId="2" borderId="2" xfId="0" applyNumberFormat="1" applyFont="1" applyFill="1" applyBorder="1" applyAlignment="1">
      <alignment wrapText="1"/>
    </xf>
    <xf numFmtId="165" fontId="2" fillId="2" borderId="2" xfId="1" applyNumberFormat="1" applyFont="1" applyFill="1" applyBorder="1" applyAlignment="1">
      <alignment wrapText="1"/>
    </xf>
    <xf numFmtId="0" fontId="2" fillId="2" borderId="2" xfId="0" applyFont="1" applyFill="1" applyBorder="1" applyAlignment="1">
      <alignment horizontal="left"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0" fontId="0" fillId="6" borderId="0" xfId="0" applyFill="1" applyAlignment="1">
      <alignment wrapText="1"/>
    </xf>
    <xf numFmtId="0" fontId="2" fillId="7" borderId="2" xfId="0" applyFont="1" applyFill="1" applyBorder="1" applyAlignment="1">
      <alignment wrapText="1"/>
    </xf>
    <xf numFmtId="44" fontId="2" fillId="4" borderId="2" xfId="1" applyFont="1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8" fillId="8" borderId="4" xfId="0" applyFont="1" applyFill="1" applyBorder="1"/>
    <xf numFmtId="0" fontId="9" fillId="0" borderId="1" xfId="0" applyFont="1" applyBorder="1"/>
    <xf numFmtId="0" fontId="10" fillId="8" borderId="0" xfId="0" applyFont="1" applyFill="1" applyAlignment="1">
      <alignment wrapText="1"/>
    </xf>
    <xf numFmtId="0" fontId="0" fillId="0" borderId="0" xfId="0" applyAlignment="1">
      <alignment horizontal="right" wrapText="1"/>
    </xf>
    <xf numFmtId="0" fontId="10" fillId="0" borderId="0" xfId="0" applyFont="1" applyAlignment="1">
      <alignment wrapText="1"/>
    </xf>
    <xf numFmtId="14" fontId="0" fillId="0" borderId="1" xfId="0" applyNumberForma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6" borderId="1" xfId="0" applyFill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4" fillId="2" borderId="2" xfId="0" applyFont="1" applyFill="1" applyBorder="1" applyAlignment="1">
      <alignment wrapText="1"/>
    </xf>
    <xf numFmtId="0" fontId="0" fillId="0" borderId="4" xfId="0" applyBorder="1" applyAlignment="1">
      <alignment wrapText="1"/>
    </xf>
    <xf numFmtId="165" fontId="2" fillId="2" borderId="2" xfId="1" applyNumberFormat="1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4" borderId="0" xfId="0" applyFill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22" fontId="1" fillId="0" borderId="5" xfId="0" applyNumberFormat="1" applyFont="1" applyBorder="1" applyAlignment="1">
      <alignment horizontal="right"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</cellXfs>
  <cellStyles count="28">
    <cellStyle name="Currency" xfId="1" builtinId="4"/>
    <cellStyle name="Followed Hyperlink" xfId="27" builtinId="9" hidden="1"/>
    <cellStyle name="Followed Hyperlink" xfId="25" builtinId="9" hidden="1"/>
    <cellStyle name="Followed Hyperlink" xfId="13" builtinId="9" hidden="1"/>
    <cellStyle name="Followed Hyperlink" xfId="21" builtinId="9" hidden="1"/>
    <cellStyle name="Followed Hyperlink" xfId="7" builtinId="9" hidden="1"/>
    <cellStyle name="Followed Hyperlink" xfId="23" builtinId="9" hidden="1"/>
    <cellStyle name="Followed Hyperlink" xfId="19" builtinId="9" hidden="1"/>
    <cellStyle name="Followed Hyperlink" xfId="9" builtinId="9" hidden="1"/>
    <cellStyle name="Followed Hyperlink" xfId="15" builtinId="9" hidden="1"/>
    <cellStyle name="Followed Hyperlink" xfId="11" builtinId="9" hidden="1"/>
    <cellStyle name="Followed Hyperlink" xfId="17" builtinId="9" hidden="1"/>
    <cellStyle name="Followed Hyperlink" xfId="3" builtinId="9" hidden="1"/>
    <cellStyle name="Followed Hyperlink" xfId="5" builtinId="9" hidden="1"/>
    <cellStyle name="Hyperlink" xfId="26" builtinId="8" hidden="1"/>
    <cellStyle name="Hyperlink" xfId="12" builtinId="8" hidden="1"/>
    <cellStyle name="Hyperlink" xfId="14" builtinId="8" hidden="1"/>
    <cellStyle name="Hyperlink" xfId="4" builtinId="8" hidden="1"/>
    <cellStyle name="Hyperlink" xfId="16" builtinId="8" hidden="1"/>
    <cellStyle name="Hyperlink" xfId="6" builtinId="8" hidden="1"/>
    <cellStyle name="Hyperlink" xfId="22" builtinId="8" hidden="1"/>
    <cellStyle name="Hyperlink" xfId="2" builtinId="8" hidden="1"/>
    <cellStyle name="Hyperlink" xfId="24" builtinId="8" hidden="1"/>
    <cellStyle name="Hyperlink" xfId="8" builtinId="8" hidden="1"/>
    <cellStyle name="Hyperlink" xfId="18" builtinId="8" hidden="1"/>
    <cellStyle name="Hyperlink" xfId="20" builtinId="8" hidden="1"/>
    <cellStyle name="Hyperlink" xfId="10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CE6-4792-947B-CE8871D8D662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CE6-4792-947B-CE8871D8D662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CE6-4792-947B-CE8871D8D662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CE6-4792-947B-CE8871D8D662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CE6-4792-947B-CE8871D8D662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CE6-4792-947B-CE8871D8D6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CE6-4792-947B-CE8871D8D6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CE6-4792-947B-CE8871D8D66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  <a:alpha val="90000"/>
                </a:schemeClr>
              </a:solidFill>
              <a:ln w="19050">
                <a:solidFill>
                  <a:schemeClr val="accent3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CE6-4792-947B-CE8871D8D66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  <a:alpha val="90000"/>
                </a:schemeClr>
              </a:solidFill>
              <a:ln w="19050">
                <a:solidFill>
                  <a:schemeClr val="accent4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CE6-4792-947B-CE8871D8D66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  <a:alpha val="90000"/>
                </a:schemeClr>
              </a:solidFill>
              <a:ln w="19050">
                <a:solidFill>
                  <a:schemeClr val="accent5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9CE6-4792-947B-CE8871D8D66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  <a:alpha val="90000"/>
                </a:schemeClr>
              </a:solidFill>
              <a:ln w="19050">
                <a:solidFill>
                  <a:schemeClr val="accent6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6-1E03-46F1-A487-5F8B41CC361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1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EFBA-4C34-908A-E18CE11578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  <a:alpha val="90000"/>
                </a:schemeClr>
              </a:solidFill>
              <a:ln w="19050">
                <a:solidFill>
                  <a:schemeClr val="accent2">
                    <a:lumMod val="80000"/>
                    <a:lumOff val="2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80000"/>
                    <a:lumOff val="2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80000"/>
                    <a:lumOff val="2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A-1EED-4C7F-A2DC-7A3FB385F3C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CE6-4792-947B-CE8871D8D662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accent1"/>
                        </a:solidFill>
                        <a:effectLst/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B-E
4%</a:t>
                    </a:r>
                  </a:p>
                </c:rich>
              </c:tx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E6-4792-947B-CE8871D8D662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9CE6-4792-947B-CE8871D8D662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9CE6-4792-947B-CE8871D8D662}"/>
                </c:ext>
              </c:extLst>
            </c:dLbl>
            <c:dLbl>
              <c:idx val="4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5"/>
                  </a:solidFill>
                  <a:round/>
                </a:ln>
                <a:effectLst>
                  <a:outerShdw blurRad="50800" dist="38100" dir="2700000" algn="tl" rotWithShape="0">
                    <a:schemeClr val="accent5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9CE6-4792-947B-CE8871D8D662}"/>
                </c:ext>
              </c:extLst>
            </c:dLbl>
            <c:dLbl>
              <c:idx val="5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6"/>
                  </a:solidFill>
                  <a:round/>
                </a:ln>
                <a:effectLst>
                  <a:outerShdw blurRad="50800" dist="38100" dir="2700000" algn="tl" rotWithShape="0">
                    <a:schemeClr val="accent6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9CE6-4792-947B-CE8871D8D662}"/>
                </c:ext>
              </c:extLst>
            </c:dLbl>
            <c:dLbl>
              <c:idx val="6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9CE6-4792-947B-CE8871D8D662}"/>
                </c:ext>
              </c:extLst>
            </c:dLbl>
            <c:dLbl>
              <c:idx val="7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9CE6-4792-947B-CE8871D8D662}"/>
                </c:ext>
              </c:extLst>
            </c:dLbl>
            <c:dLbl>
              <c:idx val="8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9CE6-4792-947B-CE8871D8D662}"/>
                </c:ext>
              </c:extLst>
            </c:dLbl>
            <c:dLbl>
              <c:idx val="9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>
                      <a:lumMod val="60000"/>
                    </a:schemeClr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60000"/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9CE6-4792-947B-CE8871D8D662}"/>
                </c:ext>
              </c:extLst>
            </c:dLbl>
            <c:dLbl>
              <c:idx val="1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9CE6-4792-947B-CE8871D8D662}"/>
                </c:ext>
              </c:extLst>
            </c:dLbl>
            <c:dLbl>
              <c:idx val="1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>
                          <a:lumMod val="6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1E03-46F1-A487-5F8B41CC3618}"/>
                </c:ext>
              </c:extLst>
            </c:dLbl>
            <c:dLbl>
              <c:idx val="1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EFBA-4C34-908A-E18CE11578D2}"/>
                </c:ext>
              </c:extLst>
            </c:dLbl>
            <c:dLbl>
              <c:idx val="1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A-1EED-4C7F-A2DC-7A3FB385F3C1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Stats!$A$2:$A$15</c:f>
              <c:strCache>
                <c:ptCount val="14"/>
                <c:pt idx="0">
                  <c:v>ISR</c:v>
                </c:pt>
                <c:pt idx="1">
                  <c:v>Busey-Evans</c:v>
                </c:pt>
                <c:pt idx="2">
                  <c:v>Allen</c:v>
                </c:pt>
                <c:pt idx="3">
                  <c:v>LAR</c:v>
                </c:pt>
                <c:pt idx="4">
                  <c:v>PAR</c:v>
                </c:pt>
                <c:pt idx="5">
                  <c:v>FAR</c:v>
                </c:pt>
                <c:pt idx="6">
                  <c:v>Ike</c:v>
                </c:pt>
                <c:pt idx="7">
                  <c:v>Apts</c:v>
                </c:pt>
                <c:pt idx="8">
                  <c:v>Kapwa</c:v>
                </c:pt>
                <c:pt idx="9">
                  <c:v>BCM</c:v>
                </c:pt>
                <c:pt idx="10">
                  <c:v>LaFe</c:v>
                </c:pt>
                <c:pt idx="11">
                  <c:v>Parkland</c:v>
                </c:pt>
                <c:pt idx="12">
                  <c:v>Lakeland</c:v>
                </c:pt>
                <c:pt idx="13">
                  <c:v>MI</c:v>
                </c:pt>
              </c:strCache>
            </c:strRef>
          </c:cat>
          <c:val>
            <c:numRef>
              <c:f>Stats!$B$2:$B$15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28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CE6-4792-947B-CE8871D8D6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FC0-4295-A988-2F2DEAAF05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FC0-4295-A988-2F2DEAAF05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FC0-4295-A988-2F2DEAAF059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Stats!$A$20:$A$22</c:f>
              <c:strCache>
                <c:ptCount val="3"/>
                <c:pt idx="0">
                  <c:v>Champ</c:v>
                </c:pt>
                <c:pt idx="1">
                  <c:v>North</c:v>
                </c:pt>
                <c:pt idx="2">
                  <c:v>South</c:v>
                </c:pt>
              </c:strCache>
            </c:strRef>
          </c:cat>
          <c:val>
            <c:numRef>
              <c:f>Stats!$B$20:$B$22</c:f>
              <c:numCache>
                <c:formatCode>General</c:formatCode>
                <c:ptCount val="3"/>
                <c:pt idx="0">
                  <c:v>39</c:v>
                </c:pt>
                <c:pt idx="1">
                  <c:v>26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C0-4295-A988-2F2DEAAF059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>
        <c:manualLayout>
          <c:xMode val="edge"/>
          <c:yMode val="edge"/>
          <c:x val="0.38025777705621899"/>
          <c:y val="4.12372247681258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158815199646"/>
          <c:y val="0.22677570448388501"/>
          <c:w val="0.72379251562626801"/>
          <c:h val="0.6772463731422639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591-4736-8313-72FE5266FB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591-4736-8313-72FE5266FBC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Stats!$D$2:$D$3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Stats!$E$2:$E$3</c:f>
              <c:numCache>
                <c:formatCode>General</c:formatCode>
                <c:ptCount val="2"/>
                <c:pt idx="0">
                  <c:v>45</c:v>
                </c:pt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1-4736-8313-72FE5266FBC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199" l="0.70000000000000095" r="0.70000000000000095" t="0.75000000000001199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BE7D-4E12-B9CF-2DE22E2EA9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BE7D-4E12-B9CF-2DE22E2EA9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BE7D-4E12-B9CF-2DE22E2EA9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BE7D-4E12-B9CF-2DE22E2EA992}"/>
              </c:ext>
            </c:extLst>
          </c:dPt>
          <c:dLbls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Soph
26%</a:t>
                    </a:r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7D-4E12-B9CF-2DE22E2EA99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Stats!$D$7:$D$10</c:f>
              <c:strCache>
                <c:ptCount val="4"/>
                <c:pt idx="0">
                  <c:v>Freshman</c:v>
                </c:pt>
                <c:pt idx="1">
                  <c:v>Sophomore</c:v>
                </c:pt>
                <c:pt idx="2">
                  <c:v>Junior</c:v>
                </c:pt>
                <c:pt idx="3">
                  <c:v>Senior</c:v>
                </c:pt>
              </c:strCache>
            </c:strRef>
          </c:cat>
          <c:val>
            <c:numRef>
              <c:f>Stats!$E$7:$E$10</c:f>
              <c:numCache>
                <c:formatCode>General</c:formatCode>
                <c:ptCount val="4"/>
                <c:pt idx="0">
                  <c:v>33</c:v>
                </c:pt>
                <c:pt idx="1">
                  <c:v>32</c:v>
                </c:pt>
                <c:pt idx="2">
                  <c:v>18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7D-4E12-B9CF-2DE22E2EA99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99" l="0.70000000000000095" r="0.70000000000000095" t="0.75000000000001099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Registered 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89965747349199"/>
          <c:y val="0.200137623246532"/>
          <c:w val="0.76064156625136603"/>
          <c:h val="0.57865070237007799"/>
        </c:manualLayout>
      </c:layout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Stats!$A$29:$A$55</c:f>
              <c:numCache>
                <c:formatCode>d\-mmm</c:formatCode>
                <c:ptCount val="27"/>
                <c:pt idx="0">
                  <c:v>43800</c:v>
                </c:pt>
                <c:pt idx="1">
                  <c:v>43807</c:v>
                </c:pt>
                <c:pt idx="2">
                  <c:v>43814</c:v>
                </c:pt>
                <c:pt idx="3">
                  <c:v>43821</c:v>
                </c:pt>
                <c:pt idx="4">
                  <c:v>43828</c:v>
                </c:pt>
                <c:pt idx="5">
                  <c:v>43835</c:v>
                </c:pt>
                <c:pt idx="6">
                  <c:v>43838</c:v>
                </c:pt>
                <c:pt idx="7">
                  <c:v>43841</c:v>
                </c:pt>
                <c:pt idx="8">
                  <c:v>43842</c:v>
                </c:pt>
                <c:pt idx="9">
                  <c:v>43845</c:v>
                </c:pt>
                <c:pt idx="10">
                  <c:v>43848</c:v>
                </c:pt>
                <c:pt idx="11">
                  <c:v>43849</c:v>
                </c:pt>
                <c:pt idx="12">
                  <c:v>43850</c:v>
                </c:pt>
                <c:pt idx="13">
                  <c:v>43851</c:v>
                </c:pt>
                <c:pt idx="14">
                  <c:v>43852</c:v>
                </c:pt>
                <c:pt idx="15">
                  <c:v>43853</c:v>
                </c:pt>
                <c:pt idx="16">
                  <c:v>43854</c:v>
                </c:pt>
                <c:pt idx="17">
                  <c:v>43855</c:v>
                </c:pt>
                <c:pt idx="18">
                  <c:v>43856</c:v>
                </c:pt>
                <c:pt idx="19">
                  <c:v>43857</c:v>
                </c:pt>
                <c:pt idx="20">
                  <c:v>43858</c:v>
                </c:pt>
                <c:pt idx="21">
                  <c:v>43859</c:v>
                </c:pt>
                <c:pt idx="22">
                  <c:v>43860</c:v>
                </c:pt>
                <c:pt idx="23">
                  <c:v>43861</c:v>
                </c:pt>
                <c:pt idx="24">
                  <c:v>43862</c:v>
                </c:pt>
                <c:pt idx="25">
                  <c:v>43863</c:v>
                </c:pt>
                <c:pt idx="26">
                  <c:v>43864</c:v>
                </c:pt>
              </c:numCache>
            </c:numRef>
          </c:cat>
          <c:val>
            <c:numRef>
              <c:f>Stats!$B$29:$B$55</c:f>
              <c:numCache>
                <c:formatCode>General</c:formatCode>
                <c:ptCount val="27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23</c:v>
                </c:pt>
                <c:pt idx="13">
                  <c:v>26</c:v>
                </c:pt>
                <c:pt idx="14">
                  <c:v>29</c:v>
                </c:pt>
                <c:pt idx="15">
                  <c:v>32</c:v>
                </c:pt>
                <c:pt idx="16">
                  <c:v>49</c:v>
                </c:pt>
                <c:pt idx="17">
                  <c:v>54</c:v>
                </c:pt>
                <c:pt idx="18">
                  <c:v>81</c:v>
                </c:pt>
                <c:pt idx="19">
                  <c:v>82</c:v>
                </c:pt>
                <c:pt idx="20">
                  <c:v>83</c:v>
                </c:pt>
                <c:pt idx="21">
                  <c:v>83</c:v>
                </c:pt>
                <c:pt idx="22">
                  <c:v>84</c:v>
                </c:pt>
                <c:pt idx="23">
                  <c:v>86</c:v>
                </c:pt>
                <c:pt idx="24">
                  <c:v>86</c:v>
                </c:pt>
                <c:pt idx="25">
                  <c:v>89</c:v>
                </c:pt>
                <c:pt idx="2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6-4B9E-A322-EBCCD698F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6118904"/>
        <c:axId val="-2116115304"/>
      </c:lineChart>
      <c:dateAx>
        <c:axId val="-2116118904"/>
        <c:scaling>
          <c:orientation val="minMax"/>
        </c:scaling>
        <c:delete val="0"/>
        <c:axPos val="b"/>
        <c:numFmt formatCode="d\-mmm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15304"/>
        <c:crosses val="autoZero"/>
        <c:auto val="1"/>
        <c:lblOffset val="100"/>
        <c:baseTimeUnit val="days"/>
      </c:dateAx>
      <c:valAx>
        <c:axId val="-211611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18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1099" l="0.70000000000000095" r="0.70000000000000095" t="0.75000000000001099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0</xdr:row>
      <xdr:rowOff>9525</xdr:rowOff>
    </xdr:from>
    <xdr:to>
      <xdr:col>10</xdr:col>
      <xdr:colOff>600075</xdr:colOff>
      <xdr:row>17</xdr:row>
      <xdr:rowOff>114300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0</xdr:row>
      <xdr:rowOff>0</xdr:rowOff>
    </xdr:from>
    <xdr:to>
      <xdr:col>15</xdr:col>
      <xdr:colOff>276225</xdr:colOff>
      <xdr:row>17</xdr:row>
      <xdr:rowOff>9525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400050</xdr:colOff>
      <xdr:row>0</xdr:row>
      <xdr:rowOff>0</xdr:rowOff>
    </xdr:from>
    <xdr:to>
      <xdr:col>20</xdr:col>
      <xdr:colOff>123825</xdr:colOff>
      <xdr:row>17</xdr:row>
      <xdr:rowOff>9525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17</xdr:row>
      <xdr:rowOff>133350</xdr:rowOff>
    </xdr:from>
    <xdr:to>
      <xdr:col>11</xdr:col>
      <xdr:colOff>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114300</xdr:colOff>
      <xdr:row>17</xdr:row>
      <xdr:rowOff>133350</xdr:rowOff>
    </xdr:from>
    <xdr:to>
      <xdr:col>20</xdr:col>
      <xdr:colOff>123825</xdr:colOff>
      <xdr:row>33</xdr:row>
      <xdr:rowOff>76200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6"/>
  <sheetViews>
    <sheetView tabSelected="1" zoomScale="83" zoomScaleNormal="83" zoomScalePage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10" sqref="I10"/>
    </sheetView>
  </sheetViews>
  <sheetFormatPr defaultColWidth="8.88671875" defaultRowHeight="20.100000000000001" customHeight="1" x14ac:dyDescent="0.25"/>
  <cols>
    <col min="1" max="1" width="10.88671875" customWidth="1"/>
    <col min="2" max="2" width="14.33203125" customWidth="1"/>
    <col min="3" max="3" width="11.88671875" customWidth="1"/>
    <col min="4" max="4" width="16.5546875" hidden="1" customWidth="1"/>
    <col min="5" max="5" width="17.109375" hidden="1" customWidth="1"/>
    <col min="6" max="7" width="9.109375" style="23" hidden="1" customWidth="1"/>
    <col min="8" max="8" width="9.109375" customWidth="1"/>
    <col min="9" max="9" width="32.33203125" style="3" customWidth="1"/>
    <col min="10" max="10" width="13.6640625" style="15" customWidth="1"/>
    <col min="11" max="11" width="18.88671875" customWidth="1"/>
    <col min="12" max="12" width="12.88671875" customWidth="1"/>
    <col min="13" max="13" width="15.109375" customWidth="1"/>
    <col min="14" max="16" width="9.109375" customWidth="1"/>
    <col min="17" max="17" width="15.33203125" style="27" customWidth="1"/>
    <col min="18" max="18" width="20.109375" customWidth="1"/>
    <col min="19" max="19" width="10.44140625" customWidth="1"/>
    <col min="20" max="20" width="22.109375" customWidth="1"/>
    <col min="21" max="21" width="18" customWidth="1"/>
    <col min="22" max="22" width="10.44140625" customWidth="1"/>
    <col min="23" max="23" width="16.6640625" customWidth="1"/>
    <col min="24" max="25" width="10.88671875" style="23" customWidth="1"/>
    <col min="26" max="26" width="6.88671875" customWidth="1"/>
    <col min="27" max="27" width="8.33203125" customWidth="1"/>
    <col min="28" max="28" width="10.44140625" customWidth="1"/>
    <col min="29" max="29" width="8" customWidth="1"/>
    <col min="30" max="30" width="9.33203125" customWidth="1"/>
    <col min="31" max="31" width="8" style="44" customWidth="1"/>
    <col min="32" max="32" width="10.44140625" style="30" customWidth="1"/>
    <col min="33" max="33" width="10.44140625" customWidth="1"/>
    <col min="34" max="34" width="24.88671875" customWidth="1"/>
    <col min="35" max="35" width="19.5546875" customWidth="1"/>
    <col min="36" max="37" width="8.88671875" customWidth="1"/>
  </cols>
  <sheetData>
    <row r="1" spans="1:35" s="41" customFormat="1" ht="42" thickBot="1" x14ac:dyDescent="0.35">
      <c r="A1" s="16" t="s">
        <v>0</v>
      </c>
      <c r="B1" s="16" t="s">
        <v>1</v>
      </c>
      <c r="C1" s="16" t="s">
        <v>2</v>
      </c>
      <c r="D1" s="40" t="s">
        <v>3</v>
      </c>
      <c r="E1" s="40" t="s">
        <v>4</v>
      </c>
      <c r="F1" s="24" t="s">
        <v>5</v>
      </c>
      <c r="G1" s="24" t="s">
        <v>6</v>
      </c>
      <c r="H1" s="16" t="s">
        <v>7</v>
      </c>
      <c r="I1" s="17" t="s">
        <v>8</v>
      </c>
      <c r="J1" s="20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28" t="s">
        <v>16</v>
      </c>
      <c r="R1" s="16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42" t="s">
        <v>23</v>
      </c>
      <c r="Y1" s="42" t="s">
        <v>24</v>
      </c>
      <c r="Z1" s="19" t="s">
        <v>25</v>
      </c>
      <c r="AA1" s="19" t="s">
        <v>26</v>
      </c>
      <c r="AB1" s="16" t="s">
        <v>27</v>
      </c>
      <c r="AC1" s="16" t="s">
        <v>28</v>
      </c>
      <c r="AD1" s="16" t="s">
        <v>29</v>
      </c>
      <c r="AE1" s="29" t="s">
        <v>30</v>
      </c>
      <c r="AF1" s="29" t="s">
        <v>31</v>
      </c>
      <c r="AG1" s="16" t="s">
        <v>32</v>
      </c>
      <c r="AH1" s="16" t="s">
        <v>33</v>
      </c>
      <c r="AI1" s="48"/>
    </row>
    <row r="2" spans="1:35" ht="20.100000000000001" customHeight="1" x14ac:dyDescent="0.25">
      <c r="A2" s="36">
        <f>IF(ISBLANK(Download!A7),"",Download!A7)</f>
        <v>43777.878692129627</v>
      </c>
      <c r="B2" s="1" t="str">
        <f>IF(ISBLANK($A2),"",Download!B7)</f>
        <v>Amire</v>
      </c>
      <c r="C2" s="1" t="str">
        <f>IF(ISBLANK($A2),"",Download!C7)</f>
        <v>Woolfolk</v>
      </c>
      <c r="D2" s="7"/>
      <c r="E2" s="7"/>
      <c r="F2" s="25"/>
      <c r="G2" s="25"/>
      <c r="H2" s="1" t="str">
        <f>IF(ISBLANK($A2),"",LEFT(Download!D7,1))</f>
        <v>M</v>
      </c>
      <c r="I2" s="1" t="str">
        <f>IF(ISBLANK($A2),"",Download!E7)</f>
        <v>amirewoolfolk@gmail.com</v>
      </c>
      <c r="J2" s="37">
        <f>IF(ISBLANK($A2),"",Download!F7)</f>
        <v>7737165669</v>
      </c>
      <c r="K2" s="1" t="str">
        <f>IF(ISBLANK($A2),"",Download!G7)</f>
        <v>Apartment</v>
      </c>
      <c r="L2" s="1" t="str">
        <f>IF(ISBLANK($A2),"",Download!H7)</f>
        <v>Senior</v>
      </c>
      <c r="M2" s="1" t="str">
        <f>IF(ISBLANK($A2),"",Download!I7)</f>
        <v>Apts</v>
      </c>
      <c r="N2" s="1" t="str">
        <f>VLOOKUP($M2,Definitions!$A$1:$B$18,2,FALSE)</f>
        <v>Champ</v>
      </c>
      <c r="O2" s="1" t="str">
        <f>IF(ISBLANK($A2),"",Download!J7)</f>
        <v>No</v>
      </c>
      <c r="P2" s="1">
        <f>IF(ISBLANK($A2),"",Download!K7)</f>
        <v>0</v>
      </c>
      <c r="Q2" s="38" t="str">
        <f>IF(ISBLANK($A2),"",Download!L7)</f>
        <v>Yes</v>
      </c>
      <c r="R2" s="37" t="str">
        <f>IF(ISBLANK(Download!M7),"No",Download!M7)</f>
        <v>No</v>
      </c>
      <c r="S2" s="1" t="str">
        <f>IF(ISBLANK($A2),"",Download!N7)</f>
        <v>5:00pm</v>
      </c>
      <c r="T2" s="37" t="str">
        <f>IF(ISBLANK(Download!O7),"",Download!O7)</f>
        <v/>
      </c>
      <c r="U2" s="1" t="str">
        <f>IF(ISBLANK($A2),"",Download!P7)</f>
        <v>Sheila Smith</v>
      </c>
      <c r="V2" s="1" t="str">
        <f>IF(ISBLANK($A2),"",Download!Q7)</f>
        <v>Grandmother</v>
      </c>
      <c r="W2" s="37">
        <f>IF(ISBLANK($A2),"",Download!R7)</f>
        <v>7737165669</v>
      </c>
      <c r="X2" s="25">
        <f>IF(A2&lt;DATE(2020,1,27),85,100)</f>
        <v>85</v>
      </c>
      <c r="Y2" s="25"/>
      <c r="Z2" s="1"/>
      <c r="AA2" s="1"/>
      <c r="AB2" s="1"/>
      <c r="AC2" s="1"/>
      <c r="AD2" s="1"/>
      <c r="AE2" s="43">
        <f>X2-Z2-AA2-AB2-AC2-AD2-AG2-Y2</f>
        <v>85</v>
      </c>
      <c r="AF2" s="39"/>
      <c r="AG2" s="1"/>
      <c r="AH2" s="1"/>
    </row>
    <row r="3" spans="1:35" ht="20.100000000000001" customHeight="1" x14ac:dyDescent="0.25">
      <c r="A3" s="36">
        <f>IF(ISBLANK(Download!A82),"",Download!A82)</f>
        <v>43856.997581018521</v>
      </c>
      <c r="B3" s="1" t="str">
        <f>IF(ISBLANK($A3),"",Download!B82)</f>
        <v>Arijey</v>
      </c>
      <c r="C3" s="1" t="str">
        <f>IF(ISBLANK($A3),"",Download!C82)</f>
        <v>Sura</v>
      </c>
      <c r="D3" s="7"/>
      <c r="E3" s="7"/>
      <c r="F3" s="25"/>
      <c r="G3" s="25"/>
      <c r="H3" s="1" t="str">
        <f>IF(ISBLANK($A3),"",LEFT(Download!D82,1))</f>
        <v>M</v>
      </c>
      <c r="I3" s="1" t="str">
        <f>IF(ISBLANK($A3),"",Download!E82)</f>
        <v>sarijey2@illinois.edu</v>
      </c>
      <c r="J3" s="37">
        <f>IF(ISBLANK($A3),"",Download!F82)</f>
        <v>2176509851</v>
      </c>
      <c r="K3" s="1" t="str">
        <f>IF(ISBLANK($A3),"",Download!G82)</f>
        <v>Daniels</v>
      </c>
      <c r="L3" s="1" t="str">
        <f>IF(ISBLANK($A3),"",Download!H82)</f>
        <v>Junior</v>
      </c>
      <c r="M3" s="1" t="str">
        <f>IF(ISBLANK($A3),"",Download!I82)</f>
        <v>Apts</v>
      </c>
      <c r="N3" s="1" t="str">
        <f>VLOOKUP($M3,Definitions!$A$1:$B$18,2,FALSE)</f>
        <v>Champ</v>
      </c>
      <c r="O3" s="1" t="str">
        <f>IF(ISBLANK($A3),"",Download!J82)</f>
        <v>No</v>
      </c>
      <c r="P3" s="1">
        <f>IF(ISBLANK($A3),"",Download!K82)</f>
        <v>0</v>
      </c>
      <c r="Q3" s="38" t="str">
        <f>IF(ISBLANK($A3),"",Download!L82)</f>
        <v>No</v>
      </c>
      <c r="R3" s="37" t="str">
        <f>IF(ISBLANK(Download!M82),"No",Download!M82)</f>
        <v>No</v>
      </c>
      <c r="S3" s="1" t="str">
        <f>IF(ISBLANK($A3),"",Download!N82)</f>
        <v>3:00pm</v>
      </c>
      <c r="T3" s="37" t="str">
        <f>IF(ISBLANK(Download!O82),"",Download!O82)</f>
        <v/>
      </c>
      <c r="U3" s="1" t="str">
        <f>IF(ISBLANK($A3),"",Download!P82)</f>
        <v>Jeya</v>
      </c>
      <c r="V3" s="1" t="str">
        <f>IF(ISBLANK($A3),"",Download!Q82)</f>
        <v>Mother</v>
      </c>
      <c r="W3" s="37">
        <f>IF(ISBLANK($A3),"",Download!R82)</f>
        <v>60169199903</v>
      </c>
      <c r="X3" s="25">
        <f>IF(A3&lt;DATE(2020,1,27),85,100)</f>
        <v>85</v>
      </c>
      <c r="Y3" s="25"/>
      <c r="Z3" s="1"/>
      <c r="AA3" s="1"/>
      <c r="AB3" s="1"/>
      <c r="AC3" s="1"/>
      <c r="AD3" s="1"/>
      <c r="AE3" s="43">
        <f>X3-Z3-AA3-AB3-AC3-AD3-AG3-Y3</f>
        <v>85</v>
      </c>
      <c r="AF3" s="39"/>
      <c r="AG3" s="1"/>
      <c r="AH3" s="1"/>
    </row>
    <row r="4" spans="1:35" ht="20.100000000000001" customHeight="1" x14ac:dyDescent="0.25">
      <c r="A4" s="36">
        <f>IF(ISBLANK(Download!A83),"",Download!A83)</f>
        <v>43857.696319444447</v>
      </c>
      <c r="B4" s="1" t="str">
        <f>IF(ISBLANK($A4),"",Download!B83)</f>
        <v>Courtney</v>
      </c>
      <c r="C4" s="1" t="str">
        <f>IF(ISBLANK($A4),"",Download!C83)</f>
        <v>Ketchum</v>
      </c>
      <c r="D4" s="7"/>
      <c r="E4" s="7"/>
      <c r="F4" s="25"/>
      <c r="G4" s="25"/>
      <c r="H4" s="1" t="str">
        <f>IF(ISBLANK($A4),"",LEFT(Download!D83,1))</f>
        <v>F</v>
      </c>
      <c r="I4" s="1" t="str">
        <f>IF(ISBLANK($A4),"",Download!E83)</f>
        <v>courtney.ketchum99@gmail.com</v>
      </c>
      <c r="J4" s="37" t="str">
        <f>IF(ISBLANK($A4),"",Download!F83)</f>
        <v>847-915-8839</v>
      </c>
      <c r="K4" s="1" t="str">
        <f>IF(ISBLANK($A4),"",Download!G83)</f>
        <v>Apartment</v>
      </c>
      <c r="L4" s="1" t="str">
        <f>IF(ISBLANK($A4),"",Download!H83)</f>
        <v>Junior</v>
      </c>
      <c r="M4" s="1" t="str">
        <f>IF(ISBLANK($A4),"",Download!I83)</f>
        <v>Apts</v>
      </c>
      <c r="N4" s="1" t="str">
        <f>VLOOKUP($M4,Definitions!$A$1:$B$18,2,FALSE)</f>
        <v>Champ</v>
      </c>
      <c r="O4" s="1" t="str">
        <f>IF(ISBLANK($A4),"",Download!J83)</f>
        <v>Yes</v>
      </c>
      <c r="P4" s="1">
        <f>IF(ISBLANK($A4),"",Download!K83)</f>
        <v>5</v>
      </c>
      <c r="Q4" s="38" t="str">
        <f>IF(ISBLANK($A4),"",Download!L83)</f>
        <v>No</v>
      </c>
      <c r="R4" s="37" t="str">
        <f>IF(ISBLANK(Download!M83),"No",Download!M83)</f>
        <v>No</v>
      </c>
      <c r="S4" s="1" t="str">
        <f>IF(ISBLANK($A4),"",Download!N83)</f>
        <v>2:00pm</v>
      </c>
      <c r="T4" s="37" t="str">
        <f>IF(ISBLANK(Download!O83),"",Download!O83)</f>
        <v>No pork</v>
      </c>
      <c r="U4" s="1" t="str">
        <f>IF(ISBLANK($A4),"",Download!P83)</f>
        <v>Ben Ketchum</v>
      </c>
      <c r="V4" s="1" t="str">
        <f>IF(ISBLANK($A4),"",Download!Q83)</f>
        <v>Brother</v>
      </c>
      <c r="W4" s="37" t="str">
        <f>IF(ISBLANK($A4),"",Download!R83)</f>
        <v>847-525-9474</v>
      </c>
      <c r="X4" s="25">
        <f>IF(A4&lt;DATE(2020,1,27),85,100)</f>
        <v>100</v>
      </c>
      <c r="Y4" s="25"/>
      <c r="Z4" s="1"/>
      <c r="AA4" s="1"/>
      <c r="AB4" s="1"/>
      <c r="AC4" s="1"/>
      <c r="AD4" s="1"/>
      <c r="AE4" s="43">
        <f>X4-Z4-AA4-AB4-AC4-AD4-AG4-Y4</f>
        <v>100</v>
      </c>
      <c r="AF4" s="39"/>
      <c r="AG4" s="1"/>
      <c r="AH4" s="1"/>
    </row>
    <row r="5" spans="1:35" ht="20.100000000000001" customHeight="1" x14ac:dyDescent="0.25">
      <c r="A5" s="36">
        <f>IF(ISBLANK(Download!A89),"",Download!A89)</f>
        <v>43863.948761574073</v>
      </c>
      <c r="B5" s="1" t="str">
        <f>IF(ISBLANK($A5),"",Download!B89)</f>
        <v>Joey</v>
      </c>
      <c r="C5" s="1" t="str">
        <f>IF(ISBLANK($A5),"",Download!C89)</f>
        <v>Bahary</v>
      </c>
      <c r="D5" s="7"/>
      <c r="E5" s="7"/>
      <c r="F5" s="25"/>
      <c r="G5" s="25"/>
      <c r="H5" s="1" t="str">
        <f>IF(ISBLANK($A5),"",LEFT(Download!D89,1))</f>
        <v>M</v>
      </c>
      <c r="I5" s="1" t="str">
        <f>IF(ISBLANK($A5),"",Download!E89)</f>
        <v>jbahary2@illinois.edu</v>
      </c>
      <c r="J5" s="37">
        <f>IF(ISBLANK($A5),"",Download!F89)</f>
        <v>8475212050</v>
      </c>
      <c r="K5" s="1" t="str">
        <f>IF(ISBLANK($A5),"",Download!G89)</f>
        <v>Apartment</v>
      </c>
      <c r="L5" s="1" t="str">
        <f>IF(ISBLANK($A5),"",Download!H89)</f>
        <v>Junior</v>
      </c>
      <c r="M5" s="1" t="str">
        <f>IF(ISBLANK($A5),"",Download!I89)</f>
        <v>Apts</v>
      </c>
      <c r="N5" s="1" t="str">
        <f>VLOOKUP($M5,Definitions!$A$1:$B$18,2,FALSE)</f>
        <v>Champ</v>
      </c>
      <c r="O5" s="1" t="str">
        <f>IF(ISBLANK($A5),"",Download!J89)</f>
        <v>No</v>
      </c>
      <c r="P5" s="1">
        <f>IF(ISBLANK($A5),"",Download!K89)</f>
        <v>0</v>
      </c>
      <c r="Q5" s="38" t="str">
        <f>IF(ISBLANK($A5),"",Download!L89)</f>
        <v>No</v>
      </c>
      <c r="R5" s="37" t="str">
        <f>IF(ISBLANK(Download!M89),"No",Download!M89)</f>
        <v>No</v>
      </c>
      <c r="S5" s="1" t="str">
        <f>IF(ISBLANK($A5),"",Download!N89)</f>
        <v>4:00pm</v>
      </c>
      <c r="T5" s="37" t="str">
        <f>IF(ISBLANK(Download!O89),"",Download!O89)</f>
        <v>Nope</v>
      </c>
      <c r="U5" s="1" t="str">
        <f>IF(ISBLANK($A5),"",Download!P89)</f>
        <v>Rob Bahary</v>
      </c>
      <c r="V5" s="1" t="str">
        <f>IF(ISBLANK($A5),"",Download!Q89)</f>
        <v>Father</v>
      </c>
      <c r="W5" s="37">
        <f>IF(ISBLANK($A5),"",Download!R89)</f>
        <v>8473230628</v>
      </c>
      <c r="X5" s="25">
        <f>IF(A5&lt;DATE(2020,1,27),85,100)</f>
        <v>100</v>
      </c>
      <c r="Y5" s="25"/>
      <c r="Z5" s="1"/>
      <c r="AA5" s="1"/>
      <c r="AB5" s="1"/>
      <c r="AC5" s="1"/>
      <c r="AD5" s="1"/>
      <c r="AE5" s="43">
        <f>X5-Z5-AA5-AB5-AC5-AD5-AG5-Y5</f>
        <v>100</v>
      </c>
      <c r="AF5" s="39"/>
      <c r="AG5" s="1"/>
      <c r="AH5" s="1"/>
    </row>
    <row r="6" spans="1:35" ht="20.100000000000001" customHeight="1" x14ac:dyDescent="0.25">
      <c r="A6" s="36">
        <f>IF(ISBLANK(Download!A61),"",Download!A61)</f>
        <v>43856.620092592595</v>
      </c>
      <c r="B6" s="1" t="str">
        <f>IF(ISBLANK($A6),"",Download!B61)</f>
        <v>Jonathan</v>
      </c>
      <c r="C6" s="1" t="str">
        <f>IF(ISBLANK($A6),"",Download!C61)</f>
        <v>Koon</v>
      </c>
      <c r="D6" s="7"/>
      <c r="E6" s="7"/>
      <c r="F6" s="25"/>
      <c r="G6" s="25"/>
      <c r="H6" s="1" t="str">
        <f>IF(ISBLANK($A6),"",LEFT(Download!D61,1))</f>
        <v>M</v>
      </c>
      <c r="I6" s="1" t="str">
        <f>IF(ISBLANK($A6),"",Download!E61)</f>
        <v>koon2@illinois.edu</v>
      </c>
      <c r="J6" s="37" t="str">
        <f>IF(ISBLANK($A6),"",Download!F61)</f>
        <v>217-671-6306</v>
      </c>
      <c r="K6" s="1" t="str">
        <f>IF(ISBLANK($A6),"",Download!G61)</f>
        <v>Apartment</v>
      </c>
      <c r="L6" s="1" t="str">
        <f>IF(ISBLANK($A6),"",Download!H61)</f>
        <v>Freshman</v>
      </c>
      <c r="M6" s="1" t="str">
        <f>IF(ISBLANK($A6),"",Download!I61)</f>
        <v>Apts</v>
      </c>
      <c r="N6" s="1" t="str">
        <f>VLOOKUP($M6,Definitions!$A$1:$B$18,2,FALSE)</f>
        <v>Champ</v>
      </c>
      <c r="O6" s="1" t="str">
        <f>IF(ISBLANK($A6),"",Download!J61)</f>
        <v>Yes</v>
      </c>
      <c r="P6" s="1">
        <f>IF(ISBLANK($A6),"",Download!K61)</f>
        <v>5</v>
      </c>
      <c r="Q6" s="38" t="str">
        <f>IF(ISBLANK($A6),"",Download!L61)</f>
        <v>No</v>
      </c>
      <c r="R6" s="37" t="str">
        <f>IF(ISBLANK(Download!M61),"No",Download!M61)</f>
        <v>Yes</v>
      </c>
      <c r="S6" s="1" t="str">
        <f>IF(ISBLANK($A6),"",Download!N61)</f>
        <v>5:00pm</v>
      </c>
      <c r="T6" s="37" t="str">
        <f>IF(ISBLANK(Download!O61),"",Download!O61)</f>
        <v>No</v>
      </c>
      <c r="U6" s="1" t="str">
        <f>IF(ISBLANK($A6),"",Download!P61)</f>
        <v>Mark Koon</v>
      </c>
      <c r="V6" s="1" t="str">
        <f>IF(ISBLANK($A6),"",Download!Q61)</f>
        <v>Father</v>
      </c>
      <c r="W6" s="37" t="str">
        <f>IF(ISBLANK($A6),"",Download!R61)</f>
        <v>915-892-3346</v>
      </c>
      <c r="X6" s="25">
        <f>IF(A6&lt;DATE(2020,1,27),85,100)</f>
        <v>85</v>
      </c>
      <c r="Y6" s="25"/>
      <c r="Z6" s="1"/>
      <c r="AA6" s="1"/>
      <c r="AB6" s="1"/>
      <c r="AC6" s="1"/>
      <c r="AD6" s="1"/>
      <c r="AE6" s="43">
        <f>X6-Z6-AA6-AB6-AC6-AD6-AG6-Y6</f>
        <v>85</v>
      </c>
      <c r="AF6" s="39"/>
      <c r="AG6" s="1"/>
      <c r="AH6" s="1"/>
    </row>
    <row r="7" spans="1:35" ht="20.100000000000001" customHeight="1" x14ac:dyDescent="0.25">
      <c r="A7" s="36">
        <f>IF(ISBLANK(Download!A87),"",Download!A87)</f>
        <v>43861.610474537039</v>
      </c>
      <c r="B7" s="1" t="str">
        <f>IF(ISBLANK($A7),"",Download!B87)</f>
        <v>Jonathan</v>
      </c>
      <c r="C7" s="1" t="str">
        <f>IF(ISBLANK($A7),"",Download!C87)</f>
        <v>Unger</v>
      </c>
      <c r="D7" s="7"/>
      <c r="E7" s="7"/>
      <c r="F7" s="25"/>
      <c r="G7" s="25"/>
      <c r="H7" s="1" t="str">
        <f>IF(ISBLANK($A7),"",LEFT(Download!D87,1))</f>
        <v>M</v>
      </c>
      <c r="I7" s="1" t="str">
        <f>IF(ISBLANK($A7),"",Download!E87)</f>
        <v>jonathanunger14@gmail.com</v>
      </c>
      <c r="J7" s="37">
        <f>IF(ISBLANK($A7),"",Download!F87)</f>
        <v>8157214819</v>
      </c>
      <c r="K7" s="1" t="str">
        <f>IF(ISBLANK($A7),"",Download!G87)</f>
        <v>Apartment</v>
      </c>
      <c r="L7" s="1" t="str">
        <f>IF(ISBLANK($A7),"",Download!H87)</f>
        <v>Junior</v>
      </c>
      <c r="M7" s="1" t="str">
        <f>IF(ISBLANK($A7),"",Download!I87)</f>
        <v>Apts</v>
      </c>
      <c r="N7" s="1" t="str">
        <f>VLOOKUP($M7,Definitions!$A$1:$B$18,2,FALSE)</f>
        <v>Champ</v>
      </c>
      <c r="O7" s="1" t="str">
        <f>IF(ISBLANK($A7),"",Download!J87)</f>
        <v>No</v>
      </c>
      <c r="P7" s="1">
        <f>IF(ISBLANK($A7),"",Download!K87)</f>
        <v>0</v>
      </c>
      <c r="Q7" s="38" t="str">
        <f>IF(ISBLANK($A7),"",Download!L87)</f>
        <v>No</v>
      </c>
      <c r="R7" s="37" t="str">
        <f>IF(ISBLANK(Download!M87),"No",Download!M87)</f>
        <v>No</v>
      </c>
      <c r="S7" s="1" t="str">
        <f>IF(ISBLANK($A7),"",Download!N87)</f>
        <v>3:00pm</v>
      </c>
      <c r="T7" s="37" t="str">
        <f>IF(ISBLANK(Download!O87),"",Download!O87)</f>
        <v>no</v>
      </c>
      <c r="U7" s="1" t="str">
        <f>IF(ISBLANK($A7),"",Download!P87)</f>
        <v>David Unger</v>
      </c>
      <c r="V7" s="1" t="str">
        <f>IF(ISBLANK($A7),"",Download!Q87)</f>
        <v>Father</v>
      </c>
      <c r="W7" s="37">
        <f>IF(ISBLANK($A7),"",Download!R87)</f>
        <v>8157617327</v>
      </c>
      <c r="X7" s="25">
        <f>IF(A7&lt;DATE(2020,1,27),85,100)</f>
        <v>100</v>
      </c>
      <c r="Y7" s="25"/>
      <c r="Z7" s="1"/>
      <c r="AA7" s="1"/>
      <c r="AB7" s="1"/>
      <c r="AC7" s="1"/>
      <c r="AD7" s="1"/>
      <c r="AE7" s="43">
        <f>X7-Z7-AA7-AB7-AC7-AD7-AG7-Y7</f>
        <v>100</v>
      </c>
      <c r="AF7" s="39"/>
      <c r="AG7" s="1"/>
      <c r="AH7" s="1"/>
    </row>
    <row r="8" spans="1:35" ht="20.100000000000001" customHeight="1" x14ac:dyDescent="0.25">
      <c r="A8" s="36">
        <f>IF(ISBLANK(Download!A26),"",Download!A26)</f>
        <v>43851.65761574074</v>
      </c>
      <c r="B8" s="1" t="str">
        <f>IF(ISBLANK($A8),"",Download!B26)</f>
        <v>Joshua</v>
      </c>
      <c r="C8" s="1" t="str">
        <f>IF(ISBLANK($A8),"",Download!C26)</f>
        <v>Yuan</v>
      </c>
      <c r="D8" s="7"/>
      <c r="E8" s="7"/>
      <c r="F8" s="25"/>
      <c r="G8" s="25"/>
      <c r="H8" s="1" t="str">
        <f>IF(ISBLANK($A8),"",LEFT(Download!D26,1))</f>
        <v>M</v>
      </c>
      <c r="I8" s="1" t="str">
        <f>IF(ISBLANK($A8),"",Download!E26)</f>
        <v>jyyuan2@illinois.edu</v>
      </c>
      <c r="J8" s="37">
        <f>IF(ISBLANK($A8),"",Download!F26)</f>
        <v>2403673932</v>
      </c>
      <c r="K8" s="1" t="str">
        <f>IF(ISBLANK($A8),"",Download!G26)</f>
        <v>Apartment</v>
      </c>
      <c r="L8" s="1" t="str">
        <f>IF(ISBLANK($A8),"",Download!H26)</f>
        <v>Junior</v>
      </c>
      <c r="M8" s="1" t="str">
        <f>IF(ISBLANK($A8),"",Download!I26)</f>
        <v>Apts</v>
      </c>
      <c r="N8" s="1" t="str">
        <f>VLOOKUP($M8,Definitions!$A$1:$B$18,2,FALSE)</f>
        <v>Champ</v>
      </c>
      <c r="O8" s="1" t="str">
        <f>IF(ISBLANK($A8),"",Download!J26)</f>
        <v>No</v>
      </c>
      <c r="P8" s="1">
        <f>IF(ISBLANK($A8),"",Download!K26)</f>
        <v>0</v>
      </c>
      <c r="Q8" s="38" t="str">
        <f>IF(ISBLANK($A8),"",Download!L26)</f>
        <v>No</v>
      </c>
      <c r="R8" s="37" t="str">
        <f>IF(ISBLANK(Download!M26),"No",Download!M26)</f>
        <v>No</v>
      </c>
      <c r="S8" s="1" t="str">
        <f>IF(ISBLANK($A8),"",Download!N26)</f>
        <v>3:00pm</v>
      </c>
      <c r="T8" s="37" t="str">
        <f>IF(ISBLANK(Download!O26),"",Download!O26)</f>
        <v/>
      </c>
      <c r="U8" s="1" t="str">
        <f>IF(ISBLANK($A8),"",Download!P26)</f>
        <v>Daniel Yuan</v>
      </c>
      <c r="V8" s="1" t="str">
        <f>IF(ISBLANK($A8),"",Download!Q26)</f>
        <v>Brother</v>
      </c>
      <c r="W8" s="37">
        <f>IF(ISBLANK($A8),"",Download!R26)</f>
        <v>2404219862</v>
      </c>
      <c r="X8" s="25">
        <f>IF(A8&lt;DATE(2020,1,27),85,100)</f>
        <v>85</v>
      </c>
      <c r="Y8" s="25"/>
      <c r="Z8" s="1"/>
      <c r="AA8" s="1"/>
      <c r="AB8" s="1"/>
      <c r="AC8" s="1"/>
      <c r="AD8" s="1"/>
      <c r="AE8" s="43">
        <f>X8-Z8-AA8-AB8-AC8-AD8-AG8-Y8</f>
        <v>85</v>
      </c>
      <c r="AF8" s="39"/>
      <c r="AG8" s="1"/>
      <c r="AH8" s="1"/>
    </row>
    <row r="9" spans="1:35" ht="20.100000000000001" customHeight="1" x14ac:dyDescent="0.25">
      <c r="A9" s="36">
        <f>IF(ISBLANK(Download!A71),"",Download!A71)</f>
        <v>43856.823321759257</v>
      </c>
      <c r="B9" s="1" t="str">
        <f>IF(ISBLANK($A9),"",Download!B71)</f>
        <v>Julia</v>
      </c>
      <c r="C9" s="1" t="str">
        <f>IF(ISBLANK($A9),"",Download!C71)</f>
        <v>Stillman</v>
      </c>
      <c r="D9" s="7"/>
      <c r="E9" s="7"/>
      <c r="F9" s="25"/>
      <c r="G9" s="25"/>
      <c r="H9" s="1" t="str">
        <f>IF(ISBLANK($A9),"",LEFT(Download!D71,1))</f>
        <v>f</v>
      </c>
      <c r="I9" s="1" t="str">
        <f>IF(ISBLANK($A9),"",Download!E71)</f>
        <v>jstill7@illinois.edu</v>
      </c>
      <c r="J9" s="37">
        <f>IF(ISBLANK($A9),"",Download!F71)</f>
        <v>3314573596</v>
      </c>
      <c r="K9" s="1" t="str">
        <f>IF(ISBLANK($A9),"",Download!G71)</f>
        <v>Newman</v>
      </c>
      <c r="L9" s="1" t="str">
        <f>IF(ISBLANK($A9),"",Download!H71)</f>
        <v>Sophomore</v>
      </c>
      <c r="M9" s="1" t="str">
        <f>IF(ISBLANK($A9),"",Download!I71)</f>
        <v>Apts</v>
      </c>
      <c r="N9" s="1" t="str">
        <f>VLOOKUP($M9,Definitions!$A$1:$B$18,2,FALSE)</f>
        <v>Champ</v>
      </c>
      <c r="O9" s="1" t="str">
        <f>IF(ISBLANK($A9),"",Download!J71)</f>
        <v>No</v>
      </c>
      <c r="P9" s="1">
        <f>IF(ISBLANK($A9),"",Download!K71)</f>
        <v>0</v>
      </c>
      <c r="Q9" s="38" t="str">
        <f>IF(ISBLANK($A9),"",Download!L71)</f>
        <v>No</v>
      </c>
      <c r="R9" s="37" t="str">
        <f>IF(ISBLANK(Download!M71),"No",Download!M71)</f>
        <v>No</v>
      </c>
      <c r="S9" s="1" t="str">
        <f>IF(ISBLANK($A9),"",Download!N71)</f>
        <v>3:00pm</v>
      </c>
      <c r="T9" s="37" t="str">
        <f>IF(ISBLANK(Download!O71),"",Download!O71)</f>
        <v>no</v>
      </c>
      <c r="U9" s="1" t="str">
        <f>IF(ISBLANK($A9),"",Download!P71)</f>
        <v>Maureen Stillman</v>
      </c>
      <c r="V9" s="1" t="str">
        <f>IF(ISBLANK($A9),"",Download!Q71)</f>
        <v>mother</v>
      </c>
      <c r="W9" s="37">
        <f>IF(ISBLANK($A9),"",Download!R71)</f>
        <v>6306050629</v>
      </c>
      <c r="X9" s="25">
        <f>IF(A9&lt;DATE(2020,1,27),85,100)</f>
        <v>85</v>
      </c>
      <c r="Y9" s="25"/>
      <c r="Z9" s="1"/>
      <c r="AA9" s="1"/>
      <c r="AB9" s="1"/>
      <c r="AC9" s="1"/>
      <c r="AD9" s="1"/>
      <c r="AE9" s="43">
        <f>X9-Z9-AA9-AB9-AC9-AD9-AG9-Y9</f>
        <v>85</v>
      </c>
      <c r="AF9" s="39"/>
      <c r="AG9" s="1"/>
      <c r="AH9" s="1"/>
    </row>
    <row r="10" spans="1:35" ht="20.100000000000001" customHeight="1" x14ac:dyDescent="0.25">
      <c r="A10" s="36">
        <f>IF(ISBLANK(Download!A90),"",Download!A90)</f>
        <v>43863.998912037037</v>
      </c>
      <c r="B10" s="1" t="str">
        <f>IF(ISBLANK($A10),"",Download!B90)</f>
        <v>Lauren</v>
      </c>
      <c r="C10" s="1" t="str">
        <f>IF(ISBLANK($A10),"",Download!C90)</f>
        <v>Grove</v>
      </c>
      <c r="D10" s="7"/>
      <c r="E10" s="7"/>
      <c r="F10" s="25"/>
      <c r="G10" s="25"/>
      <c r="H10" s="1" t="str">
        <f>IF(ISBLANK($A10),"",LEFT(Download!D90,1))</f>
        <v>F</v>
      </c>
      <c r="I10" s="1" t="str">
        <f>IF(ISBLANK($A10),"",Download!E90)</f>
        <v>lmgrove2@illinois.edu</v>
      </c>
      <c r="J10" s="37">
        <f>IF(ISBLANK($A10),"",Download!F90)</f>
        <v>8478302803</v>
      </c>
      <c r="K10" s="1" t="str">
        <f>IF(ISBLANK($A10),"",Download!G90)</f>
        <v>Apartment</v>
      </c>
      <c r="L10" s="1" t="str">
        <f>IF(ISBLANK($A10),"",Download!H90)</f>
        <v>Senior</v>
      </c>
      <c r="M10" s="1" t="str">
        <f>IF(ISBLANK($A10),"",Download!I90)</f>
        <v>Apts</v>
      </c>
      <c r="N10" s="1" t="str">
        <f>VLOOKUP($M10,Definitions!$A$1:$B$18,2,FALSE)</f>
        <v>Champ</v>
      </c>
      <c r="O10" s="1" t="str">
        <f>IF(ISBLANK($A10),"",Download!J90)</f>
        <v>No</v>
      </c>
      <c r="P10" s="1">
        <f>IF(ISBLANK($A10),"",Download!K90)</f>
        <v>0</v>
      </c>
      <c r="Q10" s="38" t="str">
        <f>IF(ISBLANK($A10),"",Download!L90)</f>
        <v>No</v>
      </c>
      <c r="R10" s="37" t="str">
        <f>IF(ISBLANK(Download!M90),"No",Download!M90)</f>
        <v>No</v>
      </c>
      <c r="S10" s="1" t="str">
        <f>IF(ISBLANK($A10),"",Download!N90)</f>
        <v>6:00pm</v>
      </c>
      <c r="T10" s="37" t="str">
        <f>IF(ISBLANK(Download!O90),"",Download!O90)</f>
        <v/>
      </c>
      <c r="U10" s="1" t="str">
        <f>IF(ISBLANK($A10),"",Download!P90)</f>
        <v>Brenda Grove</v>
      </c>
      <c r="V10" s="1" t="str">
        <f>IF(ISBLANK($A10),"",Download!Q90)</f>
        <v>Mother</v>
      </c>
      <c r="W10" s="37">
        <f>IF(ISBLANK($A10),"",Download!R90)</f>
        <v>8477216527</v>
      </c>
      <c r="X10" s="25">
        <f>IF(A10&lt;DATE(2020,1,27),85,100)</f>
        <v>100</v>
      </c>
      <c r="Y10" s="25"/>
      <c r="Z10" s="1"/>
      <c r="AA10" s="1"/>
      <c r="AB10" s="1"/>
      <c r="AC10" s="1"/>
      <c r="AD10" s="1"/>
      <c r="AE10" s="43">
        <f>X10-Z10-AA10-AB10-AC10-AD10-AG10-Y10</f>
        <v>100</v>
      </c>
      <c r="AF10" s="39"/>
      <c r="AG10" s="1"/>
      <c r="AH10" s="1"/>
    </row>
    <row r="11" spans="1:35" ht="20.100000000000001" customHeight="1" x14ac:dyDescent="0.25">
      <c r="A11" s="36">
        <f>IF(ISBLANK(Download!A53),"",Download!A53)</f>
        <v>43855.675740740742</v>
      </c>
      <c r="B11" s="1" t="str">
        <f>IF(ISBLANK($A11),"",Download!B53)</f>
        <v>Lia</v>
      </c>
      <c r="C11" s="1" t="str">
        <f>IF(ISBLANK($A11),"",Download!C53)</f>
        <v>Hong</v>
      </c>
      <c r="D11" s="7"/>
      <c r="E11" s="7"/>
      <c r="F11" s="25"/>
      <c r="G11" s="25"/>
      <c r="H11" s="1" t="str">
        <f>IF(ISBLANK($A11),"",LEFT(Download!D53,1))</f>
        <v>F</v>
      </c>
      <c r="I11" s="1" t="str">
        <f>IF(ISBLANK($A11),"",Download!E53)</f>
        <v>liahong04@gmail.com</v>
      </c>
      <c r="J11" s="37">
        <f>IF(ISBLANK($A11),"",Download!F53)</f>
        <v>7736569129</v>
      </c>
      <c r="K11" s="1" t="str">
        <f>IF(ISBLANK($A11),"",Download!G53)</f>
        <v>Other</v>
      </c>
      <c r="L11" s="1" t="str">
        <f>IF(ISBLANK($A11),"",Download!H53)</f>
        <v>Sophomore</v>
      </c>
      <c r="M11" s="1" t="str">
        <f>IF(ISBLANK($A11),"",Download!I53)</f>
        <v>Apts</v>
      </c>
      <c r="N11" s="1" t="str">
        <f>VLOOKUP($M11,Definitions!$A$1:$B$18,2,FALSE)</f>
        <v>Champ</v>
      </c>
      <c r="O11" s="1" t="str">
        <f>IF(ISBLANK($A11),"",Download!J53)</f>
        <v>No</v>
      </c>
      <c r="P11" s="1">
        <f>IF(ISBLANK($A11),"",Download!K53)</f>
        <v>0</v>
      </c>
      <c r="Q11" s="38" t="str">
        <f>IF(ISBLANK($A11),"",Download!L53)</f>
        <v>Yes</v>
      </c>
      <c r="R11" s="37" t="str">
        <f>IF(ISBLANK(Download!M53),"No",Download!M53)</f>
        <v>No</v>
      </c>
      <c r="S11" s="1" t="str">
        <f>IF(ISBLANK($A11),"",Download!N53)</f>
        <v>4:00pm</v>
      </c>
      <c r="T11" s="37" t="str">
        <f>IF(ISBLANK(Download!O53),"",Download!O53)</f>
        <v>allergic to tree nuts</v>
      </c>
      <c r="U11" s="1" t="str">
        <f>IF(ISBLANK($A11),"",Download!P53)</f>
        <v>Samuel Hong</v>
      </c>
      <c r="V11" s="1" t="str">
        <f>IF(ISBLANK($A11),"",Download!Q53)</f>
        <v>Father</v>
      </c>
      <c r="W11" s="37">
        <f>IF(ISBLANK($A11),"",Download!R53)</f>
        <v>7738653961</v>
      </c>
      <c r="X11" s="25">
        <f>IF(A11&lt;DATE(2020,1,27),85,100)</f>
        <v>85</v>
      </c>
      <c r="Y11" s="25"/>
      <c r="Z11" s="1"/>
      <c r="AA11" s="1"/>
      <c r="AB11" s="1"/>
      <c r="AC11" s="1"/>
      <c r="AD11" s="1"/>
      <c r="AE11" s="43">
        <f>X11-Z11-AA11-AB11-AC11-AD11-AG11-Y11</f>
        <v>85</v>
      </c>
      <c r="AF11" s="39"/>
      <c r="AG11" s="1"/>
      <c r="AH11" s="1"/>
    </row>
    <row r="12" spans="1:35" ht="20.100000000000001" customHeight="1" x14ac:dyDescent="0.25">
      <c r="A12" s="36">
        <f>IF(ISBLANK(Download!A55),"",Download!A55)</f>
        <v>43855.981203703705</v>
      </c>
      <c r="B12" s="1" t="str">
        <f>IF(ISBLANK($A12),"",Download!B55)</f>
        <v>Nayman</v>
      </c>
      <c r="C12" s="1" t="str">
        <f>IF(ISBLANK($A12),"",Download!C55)</f>
        <v>Leung</v>
      </c>
      <c r="D12" s="7"/>
      <c r="E12" s="7"/>
      <c r="F12" s="25"/>
      <c r="G12" s="25"/>
      <c r="H12" s="1" t="str">
        <f>IF(ISBLANK($A12),"",LEFT(Download!D55,1))</f>
        <v>M</v>
      </c>
      <c r="I12" s="1" t="str">
        <f>IF(ISBLANK($A12),"",Download!E55)</f>
        <v>naymanl2@illinois.edu</v>
      </c>
      <c r="J12" s="37">
        <f>IF(ISBLANK($A12),"",Download!F55)</f>
        <v>3012339552</v>
      </c>
      <c r="K12" s="1" t="str">
        <f>IF(ISBLANK($A12),"",Download!G55)</f>
        <v>Apartment</v>
      </c>
      <c r="L12" s="1" t="str">
        <f>IF(ISBLANK($A12),"",Download!H55)</f>
        <v>Junior</v>
      </c>
      <c r="M12" s="1" t="str">
        <f>IF(ISBLANK($A12),"",Download!I55)</f>
        <v>Apts</v>
      </c>
      <c r="N12" s="1" t="str">
        <f>VLOOKUP($M12,Definitions!$A$1:$B$18,2,FALSE)</f>
        <v>Champ</v>
      </c>
      <c r="O12" s="1" t="str">
        <f>IF(ISBLANK($A12),"",Download!J55)</f>
        <v>No</v>
      </c>
      <c r="P12" s="1">
        <f>IF(ISBLANK($A12),"",Download!K55)</f>
        <v>0</v>
      </c>
      <c r="Q12" s="38" t="str">
        <f>IF(ISBLANK($A12),"",Download!L55)</f>
        <v>No</v>
      </c>
      <c r="R12" s="37" t="str">
        <f>IF(ISBLANK(Download!M55),"No",Download!M55)</f>
        <v>No</v>
      </c>
      <c r="S12" s="1" t="str">
        <f>IF(ISBLANK($A12),"",Download!N55)</f>
        <v>4:00pm</v>
      </c>
      <c r="T12" s="37" t="str">
        <f>IF(ISBLANK(Download!O55),"",Download!O55)</f>
        <v>Peanut Allergy</v>
      </c>
      <c r="U12" s="1" t="str">
        <f>IF(ISBLANK($A12),"",Download!P55)</f>
        <v>Chris Leung</v>
      </c>
      <c r="V12" s="1" t="str">
        <f>IF(ISBLANK($A12),"",Download!Q55)</f>
        <v>Father</v>
      </c>
      <c r="W12" s="37">
        <f>IF(ISBLANK($A12),"",Download!R55)</f>
        <v>3012338611</v>
      </c>
      <c r="X12" s="25">
        <f>IF(A12&lt;DATE(2020,1,27),85,100)</f>
        <v>85</v>
      </c>
      <c r="Y12" s="25"/>
      <c r="Z12" s="1"/>
      <c r="AA12" s="1"/>
      <c r="AB12" s="1"/>
      <c r="AC12" s="1"/>
      <c r="AD12" s="1"/>
      <c r="AE12" s="43">
        <f>X12-Z12-AA12-AB12-AC12-AD12-AG12-Y12</f>
        <v>85</v>
      </c>
      <c r="AF12" s="39"/>
      <c r="AG12" s="1"/>
      <c r="AH12" s="1"/>
    </row>
    <row r="13" spans="1:35" ht="20.100000000000001" customHeight="1" x14ac:dyDescent="0.25">
      <c r="A13" s="36">
        <f>IF(ISBLANK(Download!A45),"",Download!A45)</f>
        <v>43854.889722222222</v>
      </c>
      <c r="B13" s="1" t="str">
        <f>IF(ISBLANK($A13),"",Download!B45)</f>
        <v>Anthony</v>
      </c>
      <c r="C13" s="1" t="str">
        <f>IF(ISBLANK($A13),"",Download!C45)</f>
        <v>Chan</v>
      </c>
      <c r="D13" s="7"/>
      <c r="E13" s="7"/>
      <c r="F13" s="25"/>
      <c r="G13" s="25"/>
      <c r="H13" s="1" t="str">
        <f>IF(ISBLANK($A13),"",LEFT(Download!D45,1))</f>
        <v>m</v>
      </c>
      <c r="I13" s="1" t="str">
        <f>IF(ISBLANK($A13),"",Download!E45)</f>
        <v>achan47@illinois.edu</v>
      </c>
      <c r="J13" s="37">
        <f>IF(ISBLANK($A13),"",Download!F45)</f>
        <v>6308856009</v>
      </c>
      <c r="K13" s="1" t="str">
        <f>IF(ISBLANK($A13),"",Download!G45)</f>
        <v>Wassaja</v>
      </c>
      <c r="L13" s="1" t="str">
        <f>IF(ISBLANK($A13),"",Download!H45)</f>
        <v>Sophomore</v>
      </c>
      <c r="M13" s="1" t="str">
        <f>IF(ISBLANK($A13),"",Download!I45)</f>
        <v>Ike</v>
      </c>
      <c r="N13" s="1" t="str">
        <f>VLOOKUP($M13,Definitions!$A$1:$B$18,2,FALSE)</f>
        <v>Champ</v>
      </c>
      <c r="O13" s="1" t="str">
        <f>IF(ISBLANK($A13),"",Download!J45)</f>
        <v>No</v>
      </c>
      <c r="P13" s="1">
        <f>IF(ISBLANK($A13),"",Download!K45)</f>
        <v>0</v>
      </c>
      <c r="Q13" s="38" t="str">
        <f>IF(ISBLANK($A13),"",Download!L45)</f>
        <v>Yes</v>
      </c>
      <c r="R13" s="37" t="str">
        <f>IF(ISBLANK(Download!M45),"No",Download!M45)</f>
        <v>No</v>
      </c>
      <c r="S13" s="1" t="str">
        <f>IF(ISBLANK($A13),"",Download!N45)</f>
        <v>6:00pm</v>
      </c>
      <c r="T13" s="37" t="str">
        <f>IF(ISBLANK(Download!O45),"",Download!O45)</f>
        <v>no</v>
      </c>
      <c r="U13" s="1" t="str">
        <f>IF(ISBLANK($A13),"",Download!P45)</f>
        <v>Keith</v>
      </c>
      <c r="V13" s="1" t="str">
        <f>IF(ISBLANK($A13),"",Download!Q45)</f>
        <v>father</v>
      </c>
      <c r="W13" s="37">
        <f>IF(ISBLANK($A13),"",Download!R45)</f>
        <v>6308856009</v>
      </c>
      <c r="X13" s="25">
        <f>IF(A13&lt;DATE(2020,1,27),85,100)</f>
        <v>85</v>
      </c>
      <c r="Y13" s="25"/>
      <c r="Z13" s="1"/>
      <c r="AA13" s="1"/>
      <c r="AB13" s="1"/>
      <c r="AC13" s="1"/>
      <c r="AD13" s="1"/>
      <c r="AE13" s="43">
        <f>X13-Z13-AA13-AB13-AC13-AD13-AG13-Y13</f>
        <v>85</v>
      </c>
      <c r="AF13" s="39"/>
      <c r="AG13" s="1"/>
      <c r="AH13" s="1"/>
    </row>
    <row r="14" spans="1:35" ht="20.100000000000001" customHeight="1" x14ac:dyDescent="0.25">
      <c r="A14" s="36">
        <f>IF(ISBLANK(Download!A43),"",Download!A43)</f>
        <v>43854.887673611112</v>
      </c>
      <c r="B14" s="1" t="str">
        <f>IF(ISBLANK($A14),"",Download!B43)</f>
        <v>brian</v>
      </c>
      <c r="C14" s="1" t="str">
        <f>IF(ISBLANK($A14),"",Download!C43)</f>
        <v>Cheng</v>
      </c>
      <c r="D14" s="7"/>
      <c r="E14" s="7"/>
      <c r="F14" s="25"/>
      <c r="G14" s="25"/>
      <c r="H14" s="1" t="str">
        <f>IF(ISBLANK($A14),"",LEFT(Download!D43,1))</f>
        <v>M</v>
      </c>
      <c r="I14" s="1" t="str">
        <f>IF(ISBLANK($A14),"",Download!E43)</f>
        <v>bcheng6313@gmail.com</v>
      </c>
      <c r="J14" s="37">
        <f>IF(ISBLANK($A14),"",Download!F43)</f>
        <v>3142403448</v>
      </c>
      <c r="K14" s="1" t="str">
        <f>IF(ISBLANK($A14),"",Download!G43)</f>
        <v>Snyder</v>
      </c>
      <c r="L14" s="1" t="str">
        <f>IF(ISBLANK($A14),"",Download!H43)</f>
        <v>Freshman</v>
      </c>
      <c r="M14" s="1" t="str">
        <f>IF(ISBLANK($A14),"",Download!I43)</f>
        <v>Ike</v>
      </c>
      <c r="N14" s="1" t="str">
        <f>VLOOKUP($M14,Definitions!$A$1:$B$18,2,FALSE)</f>
        <v>Champ</v>
      </c>
      <c r="O14" s="1" t="str">
        <f>IF(ISBLANK($A14),"",Download!J43)</f>
        <v>No</v>
      </c>
      <c r="P14" s="1">
        <f>IF(ISBLANK($A14),"",Download!K43)</f>
        <v>0</v>
      </c>
      <c r="Q14" s="38" t="str">
        <f>IF(ISBLANK($A14),"",Download!L43)</f>
        <v>No</v>
      </c>
      <c r="R14" s="37" t="str">
        <f>IF(ISBLANK(Download!M43),"No",Download!M43)</f>
        <v>No</v>
      </c>
      <c r="S14" s="1" t="str">
        <f>IF(ISBLANK($A14),"",Download!N43)</f>
        <v>2:00pm</v>
      </c>
      <c r="T14" s="37" t="str">
        <f>IF(ISBLANK(Download!O43),"",Download!O43)</f>
        <v>poison</v>
      </c>
      <c r="U14" s="1" t="str">
        <f>IF(ISBLANK($A14),"",Download!P43)</f>
        <v>Tammy Seto</v>
      </c>
      <c r="V14" s="1" t="str">
        <f>IF(ISBLANK($A14),"",Download!Q43)</f>
        <v>Monster in law</v>
      </c>
      <c r="W14" s="37">
        <f>IF(ISBLANK($A14),"",Download!R43)</f>
        <v>3312501809</v>
      </c>
      <c r="X14" s="25">
        <f>IF(A14&lt;DATE(2020,1,27),85,100)</f>
        <v>85</v>
      </c>
      <c r="Y14" s="25"/>
      <c r="Z14" s="1"/>
      <c r="AA14" s="1"/>
      <c r="AB14" s="1"/>
      <c r="AC14" s="1"/>
      <c r="AD14" s="1"/>
      <c r="AE14" s="43">
        <f>X14-Z14-AA14-AB14-AC14-AD14-AG14-Y14</f>
        <v>85</v>
      </c>
      <c r="AF14" s="39"/>
      <c r="AG14" s="1"/>
      <c r="AH14" s="1"/>
    </row>
    <row r="15" spans="1:35" ht="20.100000000000001" customHeight="1" x14ac:dyDescent="0.25">
      <c r="A15" s="36">
        <f>IF(ISBLANK(Download!A56),"",Download!A56)</f>
        <v>43856.012361111112</v>
      </c>
      <c r="B15" s="1" t="str">
        <f>IF(ISBLANK($A15),"",Download!B56)</f>
        <v>Calvin</v>
      </c>
      <c r="C15" s="1" t="str">
        <f>IF(ISBLANK($A15),"",Download!C56)</f>
        <v>Lee</v>
      </c>
      <c r="D15" s="7"/>
      <c r="E15" s="7"/>
      <c r="F15" s="25"/>
      <c r="G15" s="25"/>
      <c r="H15" s="1" t="str">
        <f>IF(ISBLANK($A15),"",LEFT(Download!D56,1))</f>
        <v>M</v>
      </c>
      <c r="I15" s="1" t="str">
        <f>IF(ISBLANK($A15),"",Download!E56)</f>
        <v>calvinl4@illinois.edu</v>
      </c>
      <c r="J15" s="37">
        <f>IF(ISBLANK($A15),"",Download!F56)</f>
        <v>9493459238</v>
      </c>
      <c r="K15" s="1" t="str">
        <f>IF(ISBLANK($A15),"",Download!G56)</f>
        <v>Wassaja</v>
      </c>
      <c r="L15" s="1" t="str">
        <f>IF(ISBLANK($A15),"",Download!H56)</f>
        <v>Freshman</v>
      </c>
      <c r="M15" s="1" t="str">
        <f>IF(ISBLANK($A15),"",Download!I56)</f>
        <v>Ike</v>
      </c>
      <c r="N15" s="1" t="str">
        <f>VLOOKUP($M15,Definitions!$A$1:$B$18,2,FALSE)</f>
        <v>Champ</v>
      </c>
      <c r="O15" s="1" t="str">
        <f>IF(ISBLANK($A15),"",Download!J56)</f>
        <v>No</v>
      </c>
      <c r="P15" s="1">
        <f>IF(ISBLANK($A15),"",Download!K56)</f>
        <v>0</v>
      </c>
      <c r="Q15" s="38" t="str">
        <f>IF(ISBLANK($A15),"",Download!L56)</f>
        <v>No</v>
      </c>
      <c r="R15" s="37" t="str">
        <f>IF(ISBLANK(Download!M56),"No",Download!M56)</f>
        <v>No</v>
      </c>
      <c r="S15" s="1" t="str">
        <f>IF(ISBLANK($A15),"",Download!N56)</f>
        <v>5:00pm</v>
      </c>
      <c r="T15" s="37" t="str">
        <f>IF(ISBLANK(Download!O56),"",Download!O56)</f>
        <v/>
      </c>
      <c r="U15" s="1" t="str">
        <f>IF(ISBLANK($A15),"",Download!P56)</f>
        <v>Chi Lee</v>
      </c>
      <c r="V15" s="1" t="str">
        <f>IF(ISBLANK($A15),"",Download!Q56)</f>
        <v>Mother</v>
      </c>
      <c r="W15" s="37">
        <f>IF(ISBLANK($A15),"",Download!R56)</f>
        <v>9492783526</v>
      </c>
      <c r="X15" s="25">
        <f>IF(A15&lt;DATE(2020,1,27),85,100)</f>
        <v>85</v>
      </c>
      <c r="Y15" s="25"/>
      <c r="Z15" s="1"/>
      <c r="AA15" s="1"/>
      <c r="AB15" s="1"/>
      <c r="AC15" s="1"/>
      <c r="AD15" s="1"/>
      <c r="AE15" s="43">
        <f>X15-Z15-AA15-AB15-AC15-AD15-AG15-Y15</f>
        <v>85</v>
      </c>
      <c r="AF15" s="39"/>
      <c r="AG15" s="1"/>
      <c r="AH15" s="1"/>
    </row>
    <row r="16" spans="1:35" ht="20.100000000000001" customHeight="1" x14ac:dyDescent="0.25">
      <c r="A16" s="36">
        <f>IF(ISBLANK(Download!A46),"",Download!A46)</f>
        <v>43854.890081018515</v>
      </c>
      <c r="B16" s="1" t="str">
        <f>IF(ISBLANK($A16),"",Download!B46)</f>
        <v>Chris</v>
      </c>
      <c r="C16" s="1" t="str">
        <f>IF(ISBLANK($A16),"",Download!C46)</f>
        <v>Hostetler</v>
      </c>
      <c r="D16" s="7"/>
      <c r="E16" s="7"/>
      <c r="F16" s="25"/>
      <c r="G16" s="25"/>
      <c r="H16" s="1" t="str">
        <f>IF(ISBLANK($A16),"",LEFT(Download!D46,1))</f>
        <v>M</v>
      </c>
      <c r="I16" s="1" t="str">
        <f>IF(ISBLANK($A16),"",Download!E46)</f>
        <v>cph172@gmail.com</v>
      </c>
      <c r="J16" s="37">
        <f>IF(ISBLANK($A16),"",Download!F46)</f>
        <v>9739785148</v>
      </c>
      <c r="K16" s="1" t="str">
        <f>IF(ISBLANK($A16),"",Download!G46)</f>
        <v>Wassaja</v>
      </c>
      <c r="L16" s="1" t="str">
        <f>IF(ISBLANK($A16),"",Download!H46)</f>
        <v>Sophomore</v>
      </c>
      <c r="M16" s="1" t="str">
        <f>IF(ISBLANK($A16),"",Download!I46)</f>
        <v>Ike</v>
      </c>
      <c r="N16" s="1" t="str">
        <f>VLOOKUP($M16,Definitions!$A$1:$B$18,2,FALSE)</f>
        <v>Champ</v>
      </c>
      <c r="O16" s="1" t="str">
        <f>IF(ISBLANK($A16),"",Download!J46)</f>
        <v>No</v>
      </c>
      <c r="P16" s="1">
        <f>IF(ISBLANK($A16),"",Download!K46)</f>
        <v>0</v>
      </c>
      <c r="Q16" s="38" t="str">
        <f>IF(ISBLANK($A16),"",Download!L46)</f>
        <v>No</v>
      </c>
      <c r="R16" s="37" t="str">
        <f>IF(ISBLANK(Download!M46),"No",Download!M46)</f>
        <v>No</v>
      </c>
      <c r="S16" s="1" t="str">
        <f>IF(ISBLANK($A16),"",Download!N46)</f>
        <v>4:00pm</v>
      </c>
      <c r="T16" s="37" t="str">
        <f>IF(ISBLANK(Download!O46),"",Download!O46)</f>
        <v>Peanut allergy</v>
      </c>
      <c r="U16" s="1" t="str">
        <f>IF(ISBLANK($A16),"",Download!P46)</f>
        <v>Caecilia Hostetler</v>
      </c>
      <c r="V16" s="1" t="str">
        <f>IF(ISBLANK($A16),"",Download!Q46)</f>
        <v>Mom</v>
      </c>
      <c r="W16" s="37">
        <f>IF(ISBLANK($A16),"",Download!R46)</f>
        <v>9732955116</v>
      </c>
      <c r="X16" s="25">
        <f>IF(A16&lt;DATE(2020,1,27),85,100)</f>
        <v>85</v>
      </c>
      <c r="Y16" s="25"/>
      <c r="Z16" s="1"/>
      <c r="AA16" s="1"/>
      <c r="AB16" s="1"/>
      <c r="AC16" s="1"/>
      <c r="AD16" s="1"/>
      <c r="AE16" s="43">
        <f>X16-Z16-AA16-AB16-AC16-AD16-AG16-Y16</f>
        <v>85</v>
      </c>
      <c r="AF16" s="39"/>
      <c r="AG16" s="1"/>
      <c r="AH16" s="1"/>
    </row>
    <row r="17" spans="1:34" ht="20.100000000000001" customHeight="1" x14ac:dyDescent="0.25">
      <c r="A17" s="36">
        <f>IF(ISBLANK(Download!A79),"",Download!A79)</f>
        <v>43856.963472222225</v>
      </c>
      <c r="B17" s="1" t="str">
        <f>IF(ISBLANK($A17),"",Download!B79)</f>
        <v>eddie</v>
      </c>
      <c r="C17" s="1" t="str">
        <f>IF(ISBLANK($A17),"",Download!C79)</f>
        <v>oh</v>
      </c>
      <c r="D17" s="7"/>
      <c r="E17" s="7"/>
      <c r="F17" s="25"/>
      <c r="G17" s="25"/>
      <c r="H17" s="1" t="str">
        <f>IF(ISBLANK($A17),"",LEFT(Download!D79,1))</f>
        <v>M</v>
      </c>
      <c r="I17" s="1" t="str">
        <f>IF(ISBLANK($A17),"",Download!E79)</f>
        <v>eeoh32401@gmail.com</v>
      </c>
      <c r="J17" s="37">
        <f>IF(ISBLANK($A17),"",Download!F79)</f>
        <v>3127217828</v>
      </c>
      <c r="K17" s="1" t="str">
        <f>IF(ISBLANK($A17),"",Download!G79)</f>
        <v>Weston</v>
      </c>
      <c r="L17" s="1" t="str">
        <f>IF(ISBLANK($A17),"",Download!H79)</f>
        <v>Freshman</v>
      </c>
      <c r="M17" s="1" t="str">
        <f>IF(ISBLANK($A17),"",Download!I79)</f>
        <v>Ike</v>
      </c>
      <c r="N17" s="1" t="str">
        <f>VLOOKUP($M17,Definitions!$A$1:$B$18,2,FALSE)</f>
        <v>Champ</v>
      </c>
      <c r="O17" s="1" t="str">
        <f>IF(ISBLANK($A17),"",Download!J79)</f>
        <v>No</v>
      </c>
      <c r="P17" s="1">
        <f>IF(ISBLANK($A17),"",Download!K79)</f>
        <v>0</v>
      </c>
      <c r="Q17" s="38" t="str">
        <f>IF(ISBLANK($A17),"",Download!L79)</f>
        <v>No</v>
      </c>
      <c r="R17" s="37" t="str">
        <f>IF(ISBLANK(Download!M79),"No",Download!M79)</f>
        <v>No</v>
      </c>
      <c r="S17" s="1" t="str">
        <f>IF(ISBLANK($A17),"",Download!N79)</f>
        <v>4:00pm</v>
      </c>
      <c r="T17" s="37" t="str">
        <f>IF(ISBLANK(Download!O79),"",Download!O79)</f>
        <v>no</v>
      </c>
      <c r="U17" s="1" t="str">
        <f>IF(ISBLANK($A17),"",Download!P79)</f>
        <v>eunkyung oh</v>
      </c>
      <c r="V17" s="1" t="str">
        <f>IF(ISBLANK($A17),"",Download!Q79)</f>
        <v>mother</v>
      </c>
      <c r="W17" s="37">
        <f>IF(ISBLANK($A17),"",Download!R79)</f>
        <v>7739480211</v>
      </c>
      <c r="X17" s="25">
        <f>IF(A17&lt;DATE(2020,1,27),85,100)</f>
        <v>85</v>
      </c>
      <c r="Y17" s="25"/>
      <c r="Z17" s="1"/>
      <c r="AA17" s="1"/>
      <c r="AB17" s="1"/>
      <c r="AC17" s="1"/>
      <c r="AD17" s="1"/>
      <c r="AE17" s="43">
        <f>X17-Z17-AA17-AB17-AC17-AD17-AG17-Y17</f>
        <v>85</v>
      </c>
      <c r="AF17" s="39"/>
      <c r="AG17" s="1"/>
      <c r="AH17" s="1"/>
    </row>
    <row r="18" spans="1:34" ht="20.100000000000001" customHeight="1" x14ac:dyDescent="0.25">
      <c r="A18" s="36">
        <f>IF(ISBLANK(Download!A63),"",Download!A63)</f>
        <v>43856.701145833336</v>
      </c>
      <c r="B18" s="1" t="str">
        <f>IF(ISBLANK($A18),"",Download!B63)</f>
        <v>Eliza</v>
      </c>
      <c r="C18" s="1" t="str">
        <f>IF(ISBLANK($A18),"",Download!C63)</f>
        <v>Peng</v>
      </c>
      <c r="D18" s="7"/>
      <c r="E18" s="7"/>
      <c r="F18" s="25"/>
      <c r="G18" s="25"/>
      <c r="H18" s="1" t="str">
        <f>IF(ISBLANK($A18),"",LEFT(Download!D63,1))</f>
        <v>F</v>
      </c>
      <c r="I18" s="1" t="str">
        <f>IF(ISBLANK($A18),"",Download!E63)</f>
        <v>epeng3@illinois.edu</v>
      </c>
      <c r="J18" s="37">
        <f>IF(ISBLANK($A18),"",Download!F63)</f>
        <v>3312131669</v>
      </c>
      <c r="K18" s="1" t="str">
        <f>IF(ISBLANK($A18),"",Download!G63)</f>
        <v>Weston</v>
      </c>
      <c r="L18" s="1" t="str">
        <f>IF(ISBLANK($A18),"",Download!H63)</f>
        <v>Sophomore</v>
      </c>
      <c r="M18" s="1" t="str">
        <f>IF(ISBLANK($A18),"",Download!I63)</f>
        <v>Ike</v>
      </c>
      <c r="N18" s="1" t="str">
        <f>VLOOKUP($M18,Definitions!$A$1:$B$18,2,FALSE)</f>
        <v>Champ</v>
      </c>
      <c r="O18" s="1" t="str">
        <f>IF(ISBLANK($A18),"",Download!J63)</f>
        <v>No</v>
      </c>
      <c r="P18" s="1">
        <f>IF(ISBLANK($A18),"",Download!K63)</f>
        <v>0</v>
      </c>
      <c r="Q18" s="38" t="str">
        <f>IF(ISBLANK($A18),"",Download!L63)</f>
        <v>No</v>
      </c>
      <c r="R18" s="37" t="str">
        <f>IF(ISBLANK(Download!M63),"No",Download!M63)</f>
        <v>No</v>
      </c>
      <c r="S18" s="1" t="str">
        <f>IF(ISBLANK($A18),"",Download!N63)</f>
        <v>2:00pm</v>
      </c>
      <c r="T18" s="37" t="str">
        <f>IF(ISBLANK(Download!O63),"",Download!O63)</f>
        <v/>
      </c>
      <c r="U18" s="1" t="str">
        <f>IF(ISBLANK($A18),"",Download!P63)</f>
        <v>Allen Peng</v>
      </c>
      <c r="V18" s="1" t="str">
        <f>IF(ISBLANK($A18),"",Download!Q63)</f>
        <v>Father</v>
      </c>
      <c r="W18" s="37" t="str">
        <f>IF(ISBLANK($A18),"",Download!R63)</f>
        <v>630-639-2331</v>
      </c>
      <c r="X18" s="25">
        <f>IF(A18&lt;DATE(2020,1,27),85,100)</f>
        <v>85</v>
      </c>
      <c r="Y18" s="25"/>
      <c r="Z18" s="1"/>
      <c r="AA18" s="1"/>
      <c r="AB18" s="1"/>
      <c r="AC18" s="1"/>
      <c r="AD18" s="1"/>
      <c r="AE18" s="43">
        <f>X18-Z18-AA18-AB18-AC18-AD18-AG18-Y18</f>
        <v>85</v>
      </c>
      <c r="AF18" s="39"/>
      <c r="AG18" s="1"/>
      <c r="AH18" s="1"/>
    </row>
    <row r="19" spans="1:34" ht="20.100000000000001" customHeight="1" x14ac:dyDescent="0.25">
      <c r="A19" s="36">
        <f>IF(ISBLANK(Download!A74),"",Download!A74)</f>
        <v>43856.867349537039</v>
      </c>
      <c r="B19" s="1" t="str">
        <f>IF(ISBLANK($A19),"",Download!B74)</f>
        <v>Eric</v>
      </c>
      <c r="C19" s="1" t="str">
        <f>IF(ISBLANK($A19),"",Download!C74)</f>
        <v>Monson</v>
      </c>
      <c r="D19" s="7"/>
      <c r="E19" s="7"/>
      <c r="F19" s="25"/>
      <c r="G19" s="25"/>
      <c r="H19" s="1" t="str">
        <f>IF(ISBLANK($A19),"",LEFT(Download!D74,1))</f>
        <v>M</v>
      </c>
      <c r="I19" s="1" t="str">
        <f>IF(ISBLANK($A19),"",Download!E74)</f>
        <v>emonson2@illinois.edu</v>
      </c>
      <c r="J19" s="37">
        <f>IF(ISBLANK($A19),"",Download!F74)</f>
        <v>6308999950</v>
      </c>
      <c r="K19" s="1" t="str">
        <f>IF(ISBLANK($A19),"",Download!G74)</f>
        <v>Illini Tower</v>
      </c>
      <c r="L19" s="1" t="str">
        <f>IF(ISBLANK($A19),"",Download!H74)</f>
        <v>Freshman</v>
      </c>
      <c r="M19" s="1" t="str">
        <f>IF(ISBLANK($A19),"",Download!I74)</f>
        <v>Ike</v>
      </c>
      <c r="N19" s="1" t="str">
        <f>VLOOKUP($M19,Definitions!$A$1:$B$18,2,FALSE)</f>
        <v>Champ</v>
      </c>
      <c r="O19" s="1" t="str">
        <f>IF(ISBLANK($A19),"",Download!J74)</f>
        <v>No</v>
      </c>
      <c r="P19" s="1">
        <f>IF(ISBLANK($A19),"",Download!K74)</f>
        <v>0</v>
      </c>
      <c r="Q19" s="38" t="str">
        <f>IF(ISBLANK($A19),"",Download!L74)</f>
        <v>No</v>
      </c>
      <c r="R19" s="37" t="str">
        <f>IF(ISBLANK(Download!M74),"No",Download!M74)</f>
        <v>No</v>
      </c>
      <c r="S19" s="1" t="str">
        <f>IF(ISBLANK($A19),"",Download!N74)</f>
        <v>3:00pm</v>
      </c>
      <c r="T19" s="37" t="str">
        <f>IF(ISBLANK(Download!O74),"",Download!O74)</f>
        <v>no</v>
      </c>
      <c r="U19" s="1" t="str">
        <f>IF(ISBLANK($A19),"",Download!P74)</f>
        <v>Ute Monson</v>
      </c>
      <c r="V19" s="1" t="str">
        <f>IF(ISBLANK($A19),"",Download!Q74)</f>
        <v>Mother</v>
      </c>
      <c r="W19" s="37">
        <f>IF(ISBLANK($A19),"",Download!R74)</f>
        <v>6308905441</v>
      </c>
      <c r="X19" s="25">
        <f>IF(A19&lt;DATE(2020,1,27),85,100)</f>
        <v>85</v>
      </c>
      <c r="Y19" s="25"/>
      <c r="Z19" s="1"/>
      <c r="AA19" s="1"/>
      <c r="AB19" s="1"/>
      <c r="AC19" s="1"/>
      <c r="AD19" s="1"/>
      <c r="AE19" s="43">
        <f>X19-Z19-AA19-AB19-AC19-AD19-AG19-Y19</f>
        <v>85</v>
      </c>
      <c r="AF19" s="39"/>
      <c r="AG19" s="1"/>
      <c r="AH19" s="1"/>
    </row>
    <row r="20" spans="1:34" ht="20.100000000000001" customHeight="1" x14ac:dyDescent="0.25">
      <c r="A20" s="36">
        <f>IF(ISBLANK(Download!A68),"",Download!A68)</f>
        <v>43856.789675925924</v>
      </c>
      <c r="B20" s="1" t="str">
        <f>IF(ISBLANK($A20),"",Download!B68)</f>
        <v>Giovana</v>
      </c>
      <c r="C20" s="1" t="str">
        <f>IF(ISBLANK($A20),"",Download!C68)</f>
        <v>Mete</v>
      </c>
      <c r="D20" s="7"/>
      <c r="E20" s="7"/>
      <c r="F20" s="25"/>
      <c r="G20" s="25"/>
      <c r="H20" s="1" t="str">
        <f>IF(ISBLANK($A20),"",LEFT(Download!D68,1))</f>
        <v>F</v>
      </c>
      <c r="I20" s="1" t="str">
        <f>IF(ISBLANK($A20),"",Download!E68)</f>
        <v>gmete2@illinois.edu</v>
      </c>
      <c r="J20" s="37">
        <f>IF(ISBLANK($A20),"",Download!F68)</f>
        <v>8477727571</v>
      </c>
      <c r="K20" s="1" t="str">
        <f>IF(ISBLANK($A20),"",Download!G68)</f>
        <v>Bousfield</v>
      </c>
      <c r="L20" s="1" t="str">
        <f>IF(ISBLANK($A20),"",Download!H68)</f>
        <v>Sophomore</v>
      </c>
      <c r="M20" s="1" t="str">
        <f>IF(ISBLANK($A20),"",Download!I68)</f>
        <v>Ike</v>
      </c>
      <c r="N20" s="1" t="str">
        <f>VLOOKUP($M20,Definitions!$A$1:$B$18,2,FALSE)</f>
        <v>Champ</v>
      </c>
      <c r="O20" s="1" t="str">
        <f>IF(ISBLANK($A20),"",Download!J68)</f>
        <v>No</v>
      </c>
      <c r="P20" s="1">
        <f>IF(ISBLANK($A20),"",Download!K68)</f>
        <v>0</v>
      </c>
      <c r="Q20" s="38" t="str">
        <f>IF(ISBLANK($A20),"",Download!L68)</f>
        <v>No</v>
      </c>
      <c r="R20" s="37" t="str">
        <f>IF(ISBLANK(Download!M68),"No",Download!M68)</f>
        <v>No</v>
      </c>
      <c r="S20" s="1" t="str">
        <f>IF(ISBLANK($A20),"",Download!N68)</f>
        <v>2:00pm</v>
      </c>
      <c r="T20" s="37" t="str">
        <f>IF(ISBLANK(Download!O68),"",Download!O68)</f>
        <v/>
      </c>
      <c r="U20" s="1" t="str">
        <f>IF(ISBLANK($A20),"",Download!P68)</f>
        <v>Zoya Mete</v>
      </c>
      <c r="V20" s="1" t="str">
        <f>IF(ISBLANK($A20),"",Download!Q68)</f>
        <v>Mother</v>
      </c>
      <c r="W20" s="37" t="str">
        <f>IF(ISBLANK($A20),"",Download!R68)</f>
        <v>847-341-5051</v>
      </c>
      <c r="X20" s="25">
        <f>IF(A20&lt;DATE(2020,1,27),85,100)</f>
        <v>85</v>
      </c>
      <c r="Y20" s="25"/>
      <c r="Z20" s="1"/>
      <c r="AA20" s="1"/>
      <c r="AB20" s="1"/>
      <c r="AC20" s="1"/>
      <c r="AD20" s="1"/>
      <c r="AE20" s="43">
        <f>X20-Z20-AA20-AB20-AC20-AD20-AG20-Y20</f>
        <v>85</v>
      </c>
      <c r="AF20" s="39"/>
      <c r="AG20" s="1"/>
      <c r="AH20" s="1"/>
    </row>
    <row r="21" spans="1:34" ht="20.100000000000001" customHeight="1" x14ac:dyDescent="0.25">
      <c r="A21" s="36">
        <f>IF(ISBLANK(Download!A59),"",Download!A59)</f>
        <v>43856.077986111108</v>
      </c>
      <c r="B21" s="1" t="str">
        <f>IF(ISBLANK($A21),"",Download!B59)</f>
        <v>Jeremy</v>
      </c>
      <c r="C21" s="1" t="str">
        <f>IF(ISBLANK($A21),"",Download!C59)</f>
        <v>Wu</v>
      </c>
      <c r="D21" s="7"/>
      <c r="E21" s="7"/>
      <c r="F21" s="25"/>
      <c r="G21" s="25"/>
      <c r="H21" s="1" t="str">
        <f>IF(ISBLANK($A21),"",LEFT(Download!D59,1))</f>
        <v>M</v>
      </c>
      <c r="I21" s="1" t="str">
        <f>IF(ISBLANK($A21),"",Download!E59)</f>
        <v>jmwu5@illinois.edu</v>
      </c>
      <c r="J21" s="37">
        <f>IF(ISBLANK($A21),"",Download!F59)</f>
        <v>9495318332</v>
      </c>
      <c r="K21" s="1" t="str">
        <f>IF(ISBLANK($A21),"",Download!G59)</f>
        <v>Wassaja</v>
      </c>
      <c r="L21" s="1" t="str">
        <f>IF(ISBLANK($A21),"",Download!H59)</f>
        <v>Sophomore</v>
      </c>
      <c r="M21" s="1" t="str">
        <f>IF(ISBLANK($A21),"",Download!I59)</f>
        <v>Ike</v>
      </c>
      <c r="N21" s="1" t="str">
        <f>VLOOKUP($M21,Definitions!$A$1:$B$18,2,FALSE)</f>
        <v>Champ</v>
      </c>
      <c r="O21" s="1" t="str">
        <f>IF(ISBLANK($A21),"",Download!J59)</f>
        <v>No</v>
      </c>
      <c r="P21" s="1">
        <f>IF(ISBLANK($A21),"",Download!K59)</f>
        <v>0</v>
      </c>
      <c r="Q21" s="38" t="str">
        <f>IF(ISBLANK($A21),"",Download!L59)</f>
        <v>No</v>
      </c>
      <c r="R21" s="37" t="str">
        <f>IF(ISBLANK(Download!M59),"No",Download!M59)</f>
        <v>No</v>
      </c>
      <c r="S21" s="1" t="str">
        <f>IF(ISBLANK($A21),"",Download!N59)</f>
        <v>4:00pm</v>
      </c>
      <c r="T21" s="37" t="str">
        <f>IF(ISBLANK(Download!O59),"",Download!O59)</f>
        <v/>
      </c>
      <c r="U21" s="1" t="str">
        <f>IF(ISBLANK($A21),"",Download!P59)</f>
        <v>Lanyen Wu</v>
      </c>
      <c r="V21" s="1" t="str">
        <f>IF(ISBLANK($A21),"",Download!Q59)</f>
        <v>Mother</v>
      </c>
      <c r="W21" s="37">
        <f>IF(ISBLANK($A21),"",Download!R59)</f>
        <v>9495318332</v>
      </c>
      <c r="X21" s="25">
        <f>IF(A21&lt;DATE(2020,1,27),85,100)</f>
        <v>85</v>
      </c>
      <c r="Y21" s="25"/>
      <c r="Z21" s="1"/>
      <c r="AA21" s="1"/>
      <c r="AB21" s="1"/>
      <c r="AC21" s="1"/>
      <c r="AD21" s="1"/>
      <c r="AE21" s="43">
        <f>X21-Z21-AA21-AB21-AC21-AD21-AG21-Y21</f>
        <v>85</v>
      </c>
      <c r="AF21" s="39"/>
      <c r="AG21" s="1"/>
      <c r="AH21" s="1"/>
    </row>
    <row r="22" spans="1:34" ht="20.100000000000001" customHeight="1" x14ac:dyDescent="0.25">
      <c r="A22" s="36">
        <f>IF(ISBLANK(Download!A81),"",Download!A81)</f>
        <v>43856.996840277781</v>
      </c>
      <c r="B22" s="1" t="str">
        <f>IF(ISBLANK($A22),"",Download!B81)</f>
        <v>Joe</v>
      </c>
      <c r="C22" s="1" t="str">
        <f>IF(ISBLANK($A22),"",Download!C81)</f>
        <v>Taylor</v>
      </c>
      <c r="D22" s="7"/>
      <c r="E22" s="7"/>
      <c r="F22" s="25"/>
      <c r="G22" s="25"/>
      <c r="H22" s="1" t="str">
        <f>IF(ISBLANK($A22),"",LEFT(Download!D81,1))</f>
        <v>M</v>
      </c>
      <c r="I22" s="1" t="str">
        <f>IF(ISBLANK($A22),"",Download!E81)</f>
        <v>jtaylo58@illinois.edu</v>
      </c>
      <c r="J22" s="37">
        <f>IF(ISBLANK($A22),"",Download!F81)</f>
        <v>7795377099</v>
      </c>
      <c r="K22" s="1" t="str">
        <f>IF(ISBLANK($A22),"",Download!G81)</f>
        <v>Bousfield</v>
      </c>
      <c r="L22" s="1" t="str">
        <f>IF(ISBLANK($A22),"",Download!H81)</f>
        <v>Junior</v>
      </c>
      <c r="M22" s="1" t="str">
        <f>IF(ISBLANK($A22),"",Download!I81)</f>
        <v>Ike</v>
      </c>
      <c r="N22" s="1" t="str">
        <f>VLOOKUP($M22,Definitions!$A$1:$B$18,2,FALSE)</f>
        <v>Champ</v>
      </c>
      <c r="O22" s="1" t="str">
        <f>IF(ISBLANK($A22),"",Download!J81)</f>
        <v>No</v>
      </c>
      <c r="P22" s="1">
        <f>IF(ISBLANK($A22),"",Download!K81)</f>
        <v>0</v>
      </c>
      <c r="Q22" s="38" t="str">
        <f>IF(ISBLANK($A22),"",Download!L81)</f>
        <v>Yes</v>
      </c>
      <c r="R22" s="37" t="str">
        <f>IF(ISBLANK(Download!M81),"No",Download!M81)</f>
        <v>No</v>
      </c>
      <c r="S22" s="1" t="str">
        <f>IF(ISBLANK($A22),"",Download!N81)</f>
        <v>3:00pm</v>
      </c>
      <c r="T22" s="37" t="str">
        <f>IF(ISBLANK(Download!O81),"",Download!O81)</f>
        <v/>
      </c>
      <c r="U22" s="1" t="str">
        <f>IF(ISBLANK($A22),"",Download!P81)</f>
        <v>Jennifer Brown</v>
      </c>
      <c r="V22" s="1" t="str">
        <f>IF(ISBLANK($A22),"",Download!Q81)</f>
        <v>Mother</v>
      </c>
      <c r="W22" s="37">
        <f>IF(ISBLANK($A22),"",Download!R81)</f>
        <v>8155197595</v>
      </c>
      <c r="X22" s="25">
        <f>IF(A22&lt;DATE(2020,1,27),85,100)</f>
        <v>85</v>
      </c>
      <c r="Y22" s="25"/>
      <c r="Z22" s="1"/>
      <c r="AA22" s="1"/>
      <c r="AB22" s="1"/>
      <c r="AC22" s="1"/>
      <c r="AD22" s="1"/>
      <c r="AE22" s="43">
        <f>X22-Z22-AA22-AB22-AC22-AD22-AG22-Y22</f>
        <v>85</v>
      </c>
      <c r="AF22" s="39"/>
      <c r="AG22" s="1"/>
      <c r="AH22" s="1"/>
    </row>
    <row r="23" spans="1:34" ht="20.100000000000001" customHeight="1" x14ac:dyDescent="0.25">
      <c r="A23" s="36">
        <f>IF(ISBLANK(Download!A57),"",Download!A57)</f>
        <v>43856.031180555554</v>
      </c>
      <c r="B23" s="1" t="str">
        <f>IF(ISBLANK($A23),"",Download!B57)</f>
        <v>John (JP)</v>
      </c>
      <c r="C23" s="1" t="str">
        <f>IF(ISBLANK($A23),"",Download!C57)</f>
        <v>Legarte</v>
      </c>
      <c r="D23" s="7"/>
      <c r="E23" s="7"/>
      <c r="F23" s="25"/>
      <c r="G23" s="25"/>
      <c r="H23" s="1" t="str">
        <f>IF(ISBLANK($A23),"",LEFT(Download!D57,1))</f>
        <v>M</v>
      </c>
      <c r="I23" s="1" t="str">
        <f>IF(ISBLANK($A23),"",Download!E57)</f>
        <v>jlegar4@illinois.edu</v>
      </c>
      <c r="J23" s="37" t="str">
        <f>IF(ISBLANK($A23),"",Download!F57)</f>
        <v>630-337-3385</v>
      </c>
      <c r="K23" s="1" t="str">
        <f>IF(ISBLANK($A23),"",Download!G57)</f>
        <v>Nugent</v>
      </c>
      <c r="L23" s="1" t="str">
        <f>IF(ISBLANK($A23),"",Download!H57)</f>
        <v>Freshman</v>
      </c>
      <c r="M23" s="1" t="str">
        <f>IF(ISBLANK($A23),"",Download!I57)</f>
        <v>Ike</v>
      </c>
      <c r="N23" s="1" t="str">
        <f>VLOOKUP($M23,Definitions!$A$1:$B$18,2,FALSE)</f>
        <v>Champ</v>
      </c>
      <c r="O23" s="1" t="str">
        <f>IF(ISBLANK($A23),"",Download!J57)</f>
        <v>No</v>
      </c>
      <c r="P23" s="1">
        <f>IF(ISBLANK($A23),"",Download!K57)</f>
        <v>0</v>
      </c>
      <c r="Q23" s="38" t="str">
        <f>IF(ISBLANK($A23),"",Download!L57)</f>
        <v>No</v>
      </c>
      <c r="R23" s="37" t="str">
        <f>IF(ISBLANK(Download!M57),"No",Download!M57)</f>
        <v>No</v>
      </c>
      <c r="S23" s="1" t="str">
        <f>IF(ISBLANK($A23),"",Download!N57)</f>
        <v>2:00pm</v>
      </c>
      <c r="T23" s="37" t="str">
        <f>IF(ISBLANK(Download!O57),"",Download!O57)</f>
        <v/>
      </c>
      <c r="U23" s="1" t="str">
        <f>IF(ISBLANK($A23),"",Download!P57)</f>
        <v>Nenita Legarte</v>
      </c>
      <c r="V23" s="1" t="str">
        <f>IF(ISBLANK($A23),"",Download!Q57)</f>
        <v>Mother</v>
      </c>
      <c r="W23" s="37" t="str">
        <f>IF(ISBLANK($A23),"",Download!R57)</f>
        <v>630-347-0928</v>
      </c>
      <c r="X23" s="25">
        <f>IF(A23&lt;DATE(2020,1,27),85,100)</f>
        <v>85</v>
      </c>
      <c r="Y23" s="25"/>
      <c r="Z23" s="1"/>
      <c r="AA23" s="1"/>
      <c r="AB23" s="1"/>
      <c r="AC23" s="1"/>
      <c r="AD23" s="1"/>
      <c r="AE23" s="43">
        <f>X23-Z23-AA23-AB23-AC23-AD23-AG23-Y23</f>
        <v>85</v>
      </c>
      <c r="AF23" s="39"/>
      <c r="AG23" s="1"/>
      <c r="AH23" s="1"/>
    </row>
    <row r="24" spans="1:34" ht="20.100000000000001" customHeight="1" x14ac:dyDescent="0.25">
      <c r="A24" s="36">
        <f>IF(ISBLANK(Download!A23),"",Download!A23)</f>
        <v>43850.753680555557</v>
      </c>
      <c r="B24" s="1" t="str">
        <f>IF(ISBLANK($A24),"",Download!B23)</f>
        <v>Jonny</v>
      </c>
      <c r="C24" s="1" t="str">
        <f>IF(ISBLANK($A24),"",Download!C23)</f>
        <v>Chan</v>
      </c>
      <c r="D24" s="7"/>
      <c r="E24" s="7"/>
      <c r="F24" s="25"/>
      <c r="G24" s="25"/>
      <c r="H24" s="1" t="str">
        <f>IF(ISBLANK($A24),"",LEFT(Download!D23,1))</f>
        <v>M</v>
      </c>
      <c r="I24" s="1" t="str">
        <f>IF(ISBLANK($A24),"",Download!E23)</f>
        <v>jonnywchan7@gmail.com</v>
      </c>
      <c r="J24" s="37">
        <f>IF(ISBLANK($A24),"",Download!F23)</f>
        <v>6307881235</v>
      </c>
      <c r="K24" s="1" t="str">
        <f>IF(ISBLANK($A24),"",Download!G23)</f>
        <v>Wassaja</v>
      </c>
      <c r="L24" s="1" t="str">
        <f>IF(ISBLANK($A24),"",Download!H23)</f>
        <v>Sophomore</v>
      </c>
      <c r="M24" s="1" t="str">
        <f>IF(ISBLANK($A24),"",Download!I23)</f>
        <v>Ike</v>
      </c>
      <c r="N24" s="1" t="str">
        <f>VLOOKUP($M24,Definitions!$A$1:$B$18,2,FALSE)</f>
        <v>Champ</v>
      </c>
      <c r="O24" s="1" t="str">
        <f>IF(ISBLANK($A24),"",Download!J23)</f>
        <v>No</v>
      </c>
      <c r="P24" s="1">
        <f>IF(ISBLANK($A24),"",Download!K23)</f>
        <v>0</v>
      </c>
      <c r="Q24" s="38" t="str">
        <f>IF(ISBLANK($A24),"",Download!L23)</f>
        <v>No</v>
      </c>
      <c r="R24" s="37" t="str">
        <f>IF(ISBLANK(Download!M23),"No",Download!M23)</f>
        <v>No</v>
      </c>
      <c r="S24" s="1" t="str">
        <f>IF(ISBLANK($A24),"",Download!N23)</f>
        <v>2:00pm</v>
      </c>
      <c r="T24" s="37" t="str">
        <f>IF(ISBLANK(Download!O23),"",Download!O23)</f>
        <v>Good foods only</v>
      </c>
      <c r="U24" s="1" t="str">
        <f>IF(ISBLANK($A24),"",Download!P23)</f>
        <v>Louisa Chan</v>
      </c>
      <c r="V24" s="1" t="str">
        <f>IF(ISBLANK($A24),"",Download!Q23)</f>
        <v>Mother</v>
      </c>
      <c r="W24" s="37">
        <f>IF(ISBLANK($A24),"",Download!R23)</f>
        <v>6307884296</v>
      </c>
      <c r="X24" s="25">
        <f>IF(A24&lt;DATE(2020,1,27),85,100)</f>
        <v>85</v>
      </c>
      <c r="Y24" s="25"/>
      <c r="Z24" s="1"/>
      <c r="AA24" s="1"/>
      <c r="AB24" s="1"/>
      <c r="AC24" s="1"/>
      <c r="AD24" s="1"/>
      <c r="AE24" s="43">
        <f>X24-Z24-AA24-AB24-AC24-AD24-AG24-Y24</f>
        <v>85</v>
      </c>
      <c r="AF24" s="39"/>
      <c r="AG24" s="1"/>
      <c r="AH24" s="1"/>
    </row>
    <row r="25" spans="1:34" ht="20.100000000000001" customHeight="1" x14ac:dyDescent="0.25">
      <c r="A25" s="36">
        <f>IF(ISBLANK(Download!A12),"",Download!A12)</f>
        <v>43810.516168981485</v>
      </c>
      <c r="B25" s="1" t="str">
        <f>IF(ISBLANK($A25),"",Download!B12)</f>
        <v>Julia</v>
      </c>
      <c r="C25" s="1" t="str">
        <f>IF(ISBLANK($A25),"",Download!C12)</f>
        <v>Prendrgast</v>
      </c>
      <c r="D25" s="7"/>
      <c r="E25" s="7"/>
      <c r="F25" s="25"/>
      <c r="G25" s="25"/>
      <c r="H25" s="1" t="str">
        <f>IF(ISBLANK($A25),"",LEFT(Download!D12,1))</f>
        <v>F</v>
      </c>
      <c r="I25" s="1" t="str">
        <f>IF(ISBLANK($A25),"",Download!E12)</f>
        <v>juliawp2@illinois.edu</v>
      </c>
      <c r="J25" s="37">
        <f>IF(ISBLANK($A25),"",Download!F12)</f>
        <v>3027665303</v>
      </c>
      <c r="K25" s="1" t="str">
        <f>IF(ISBLANK($A25),"",Download!G12)</f>
        <v>Taft-VanDoren</v>
      </c>
      <c r="L25" s="1" t="str">
        <f>IF(ISBLANK($A25),"",Download!H12)</f>
        <v>Freshman</v>
      </c>
      <c r="M25" s="1" t="str">
        <f>IF(ISBLANK($A25),"",Download!I12)</f>
        <v>Ike</v>
      </c>
      <c r="N25" s="1" t="str">
        <f>VLOOKUP($M25,Definitions!$A$1:$B$18,2,FALSE)</f>
        <v>Champ</v>
      </c>
      <c r="O25" s="1" t="str">
        <f>IF(ISBLANK($A25),"",Download!J12)</f>
        <v>No</v>
      </c>
      <c r="P25" s="1">
        <f>IF(ISBLANK($A25),"",Download!K12)</f>
        <v>0</v>
      </c>
      <c r="Q25" s="38" t="str">
        <f>IF(ISBLANK($A25),"",Download!L12)</f>
        <v>No</v>
      </c>
      <c r="R25" s="37" t="str">
        <f>IF(ISBLANK(Download!M12),"No",Download!M12)</f>
        <v>No</v>
      </c>
      <c r="S25" s="1" t="str">
        <f>IF(ISBLANK($A25),"",Download!N12)</f>
        <v>4:00pm</v>
      </c>
      <c r="T25" s="37" t="str">
        <f>IF(ISBLANK(Download!O12),"",Download!O12)</f>
        <v/>
      </c>
      <c r="U25" s="1" t="str">
        <f>IF(ISBLANK($A25),"",Download!P12)</f>
        <v>Jim Prendergast</v>
      </c>
      <c r="V25" s="1" t="str">
        <f>IF(ISBLANK($A25),"",Download!Q12)</f>
        <v>Father</v>
      </c>
      <c r="W25" s="37">
        <f>IF(ISBLANK($A25),"",Download!R12)</f>
        <v>3025593629</v>
      </c>
      <c r="X25" s="25">
        <f>IF(A25&lt;DATE(2020,1,27),85,100)</f>
        <v>85</v>
      </c>
      <c r="Y25" s="25"/>
      <c r="Z25" s="1"/>
      <c r="AA25" s="1"/>
      <c r="AB25" s="1"/>
      <c r="AC25" s="1"/>
      <c r="AD25" s="1"/>
      <c r="AE25" s="43">
        <f>X25-Z25-AA25-AB25-AC25-AD25-AG25-Y25</f>
        <v>85</v>
      </c>
      <c r="AF25" s="39"/>
      <c r="AG25" s="1"/>
      <c r="AH25" s="1"/>
    </row>
    <row r="26" spans="1:34" ht="20.100000000000001" customHeight="1" x14ac:dyDescent="0.25">
      <c r="A26" s="36">
        <f>IF(ISBLANK(Download!A17),"",Download!A17)</f>
        <v>43822.776759259257</v>
      </c>
      <c r="B26" s="1" t="str">
        <f>IF(ISBLANK($A26),"",Download!B17)</f>
        <v>Katherine</v>
      </c>
      <c r="C26" s="1" t="str">
        <f>IF(ISBLANK($A26),"",Download!C17)</f>
        <v>Krupicka</v>
      </c>
      <c r="D26" s="7"/>
      <c r="E26" s="7"/>
      <c r="F26" s="25"/>
      <c r="G26" s="25"/>
      <c r="H26" s="1" t="str">
        <f>IF(ISBLANK($A26),"",LEFT(Download!D17,1))</f>
        <v>F</v>
      </c>
      <c r="I26" s="1" t="str">
        <f>IF(ISBLANK($A26),"",Download!E17)</f>
        <v>katherine2011@krupicka.org</v>
      </c>
      <c r="J26" s="37" t="str">
        <f>IF(ISBLANK($A26),"",Download!F17)</f>
        <v>(630) 453 - 4545</v>
      </c>
      <c r="K26" s="1" t="str">
        <f>IF(ISBLANK($A26),"",Download!G17)</f>
        <v>Wassaja</v>
      </c>
      <c r="L26" s="1" t="str">
        <f>IF(ISBLANK($A26),"",Download!H17)</f>
        <v>Freshman</v>
      </c>
      <c r="M26" s="1" t="str">
        <f>IF(ISBLANK($A26),"",Download!I17)</f>
        <v>Ike</v>
      </c>
      <c r="N26" s="1" t="str">
        <f>VLOOKUP($M26,Definitions!$A$1:$B$18,2,FALSE)</f>
        <v>Champ</v>
      </c>
      <c r="O26" s="1" t="str">
        <f>IF(ISBLANK($A26),"",Download!J17)</f>
        <v>No</v>
      </c>
      <c r="P26" s="1">
        <f>IF(ISBLANK($A26),"",Download!K17)</f>
        <v>0</v>
      </c>
      <c r="Q26" s="38" t="str">
        <f>IF(ISBLANK($A26),"",Download!L17)</f>
        <v>No</v>
      </c>
      <c r="R26" s="37" t="str">
        <f>IF(ISBLANK(Download!M17),"No",Download!M17)</f>
        <v>No</v>
      </c>
      <c r="S26" s="1" t="str">
        <f>IF(ISBLANK($A26),"",Download!N17)</f>
        <v>3:00pm</v>
      </c>
      <c r="T26" s="37" t="str">
        <f>IF(ISBLANK(Download!O17),"",Download!O17)</f>
        <v/>
      </c>
      <c r="U26" s="1" t="str">
        <f>IF(ISBLANK($A26),"",Download!P17)</f>
        <v>Lara Krupicka</v>
      </c>
      <c r="V26" s="1" t="str">
        <f>IF(ISBLANK($A26),"",Download!Q17)</f>
        <v>Mother</v>
      </c>
      <c r="W26" s="37" t="str">
        <f>IF(ISBLANK($A26),"",Download!R17)</f>
        <v>(630) 254 - 2670</v>
      </c>
      <c r="X26" s="25">
        <f>IF(A26&lt;DATE(2020,1,27),85,100)</f>
        <v>85</v>
      </c>
      <c r="Y26" s="25"/>
      <c r="Z26" s="1"/>
      <c r="AA26" s="1"/>
      <c r="AB26" s="1"/>
      <c r="AC26" s="1"/>
      <c r="AD26" s="1"/>
      <c r="AE26" s="43">
        <f>X26-Z26-AA26-AB26-AC26-AD26-AG26-Y26</f>
        <v>85</v>
      </c>
      <c r="AF26" s="39"/>
      <c r="AG26" s="1"/>
      <c r="AH26" s="1"/>
    </row>
    <row r="27" spans="1:34" ht="20.100000000000001" customHeight="1" x14ac:dyDescent="0.25">
      <c r="A27" s="36">
        <f>IF(ISBLANK(Download!A14),"",Download!A14)</f>
        <v>43816.677789351852</v>
      </c>
      <c r="B27" s="1" t="str">
        <f>IF(ISBLANK($A27),"",Download!B14)</f>
        <v>Katie</v>
      </c>
      <c r="C27" s="1" t="str">
        <f>IF(ISBLANK($A27),"",Download!C14)</f>
        <v>Goebel</v>
      </c>
      <c r="D27" s="7"/>
      <c r="E27" s="7"/>
      <c r="F27" s="25"/>
      <c r="G27" s="25"/>
      <c r="H27" s="1" t="str">
        <f>IF(ISBLANK($A27),"",LEFT(Download!D14,1))</f>
        <v>F</v>
      </c>
      <c r="I27" s="1" t="str">
        <f>IF(ISBLANK($A27),"",Download!E14)</f>
        <v>akigoebel@yahoo.com</v>
      </c>
      <c r="J27" s="37" t="str">
        <f>IF(ISBLANK($A27),"",Download!F14)</f>
        <v>630-699-9192</v>
      </c>
      <c r="K27" s="1" t="str">
        <f>IF(ISBLANK($A27),"",Download!G14)</f>
        <v>Wassaja</v>
      </c>
      <c r="L27" s="1" t="str">
        <f>IF(ISBLANK($A27),"",Download!H14)</f>
        <v>Junior</v>
      </c>
      <c r="M27" s="1" t="str">
        <f>IF(ISBLANK($A27),"",Download!I14)</f>
        <v>Ike</v>
      </c>
      <c r="N27" s="1" t="str">
        <f>VLOOKUP($M27,Definitions!$A$1:$B$18,2,FALSE)</f>
        <v>Champ</v>
      </c>
      <c r="O27" s="1" t="str">
        <f>IF(ISBLANK($A27),"",Download!J14)</f>
        <v>No</v>
      </c>
      <c r="P27" s="1">
        <f>IF(ISBLANK($A27),"",Download!K14)</f>
        <v>0</v>
      </c>
      <c r="Q27" s="38" t="str">
        <f>IF(ISBLANK($A27),"",Download!L14)</f>
        <v>No</v>
      </c>
      <c r="R27" s="37" t="str">
        <f>IF(ISBLANK(Download!M14),"No",Download!M14)</f>
        <v>No</v>
      </c>
      <c r="S27" s="1" t="str">
        <f>IF(ISBLANK($A27),"",Download!N14)</f>
        <v>2:00pm</v>
      </c>
      <c r="T27" s="37" t="str">
        <f>IF(ISBLANK(Download!O14),"",Download!O14)</f>
        <v/>
      </c>
      <c r="U27" s="1" t="str">
        <f>IF(ISBLANK($A27),"",Download!P14)</f>
        <v>Chris Goebel</v>
      </c>
      <c r="V27" s="1" t="str">
        <f>IF(ISBLANK($A27),"",Download!Q14)</f>
        <v>Father</v>
      </c>
      <c r="W27" s="37" t="str">
        <f>IF(ISBLANK($A27),"",Download!R14)</f>
        <v>847-648-3149</v>
      </c>
      <c r="X27" s="25">
        <f>IF(A27&lt;DATE(2020,1,27),85,100)</f>
        <v>85</v>
      </c>
      <c r="Y27" s="25"/>
      <c r="Z27" s="1"/>
      <c r="AA27" s="1"/>
      <c r="AB27" s="1"/>
      <c r="AC27" s="1"/>
      <c r="AD27" s="1"/>
      <c r="AE27" s="43">
        <f>X27-Z27-AA27-AB27-AC27-AD27-AG27-Y27</f>
        <v>85</v>
      </c>
      <c r="AF27" s="39"/>
      <c r="AG27" s="1"/>
      <c r="AH27" s="1"/>
    </row>
    <row r="28" spans="1:34" ht="20.100000000000001" customHeight="1" x14ac:dyDescent="0.25">
      <c r="A28" s="36">
        <f>IF(ISBLANK(Download!A6),"",Download!A6)</f>
        <v>43776.858900462961</v>
      </c>
      <c r="B28" s="1" t="str">
        <f>IF(ISBLANK($A28),"",Download!B6)</f>
        <v>Kevin</v>
      </c>
      <c r="C28" s="1" t="str">
        <f>IF(ISBLANK($A28),"",Download!C6)</f>
        <v>Gao</v>
      </c>
      <c r="D28" s="7"/>
      <c r="E28" s="7"/>
      <c r="F28" s="25"/>
      <c r="G28" s="25"/>
      <c r="H28" s="1" t="str">
        <f>IF(ISBLANK($A28),"",LEFT(Download!D6,1))</f>
        <v>M</v>
      </c>
      <c r="I28" s="1" t="str">
        <f>IF(ISBLANK($A28),"",Download!E6)</f>
        <v>keving6@illinois.edu</v>
      </c>
      <c r="J28" s="37">
        <f>IF(ISBLANK($A28),"",Download!F6)</f>
        <v>6463712258</v>
      </c>
      <c r="K28" s="1" t="str">
        <f>IF(ISBLANK($A28),"",Download!G6)</f>
        <v>Snyder</v>
      </c>
      <c r="L28" s="1" t="str">
        <f>IF(ISBLANK($A28),"",Download!H6)</f>
        <v>Freshman</v>
      </c>
      <c r="M28" s="1" t="str">
        <f>IF(ISBLANK($A28),"",Download!I6)</f>
        <v>Ike</v>
      </c>
      <c r="N28" s="1" t="str">
        <f>VLOOKUP($M28,Definitions!$A$1:$B$18,2,FALSE)</f>
        <v>Champ</v>
      </c>
      <c r="O28" s="1" t="str">
        <f>IF(ISBLANK($A28),"",Download!J6)</f>
        <v>No</v>
      </c>
      <c r="P28" s="1">
        <f>IF(ISBLANK($A28),"",Download!K6)</f>
        <v>0</v>
      </c>
      <c r="Q28" s="38" t="str">
        <f>IF(ISBLANK($A28),"",Download!L6)</f>
        <v>Yes</v>
      </c>
      <c r="R28" s="37" t="str">
        <f>IF(ISBLANK(Download!M6),"No",Download!M6)</f>
        <v>Yes</v>
      </c>
      <c r="S28" s="1" t="str">
        <f>IF(ISBLANK($A28),"",Download!N6)</f>
        <v>4:00pm</v>
      </c>
      <c r="T28" s="37" t="str">
        <f>IF(ISBLANK(Download!O6),"",Download!O6)</f>
        <v/>
      </c>
      <c r="U28" s="1" t="str">
        <f>IF(ISBLANK($A28),"",Download!P6)</f>
        <v>Qin Zheng</v>
      </c>
      <c r="V28" s="1" t="str">
        <f>IF(ISBLANK($A28),"",Download!Q6)</f>
        <v>Mom</v>
      </c>
      <c r="W28" s="37">
        <f>IF(ISBLANK($A28),"",Download!R6)</f>
        <v>9176090827</v>
      </c>
      <c r="X28" s="25">
        <f>IF(A28&lt;DATE(2020,1,27),85,100)</f>
        <v>85</v>
      </c>
      <c r="Y28" s="25"/>
      <c r="Z28" s="1"/>
      <c r="AA28" s="1"/>
      <c r="AB28" s="1"/>
      <c r="AC28" s="1"/>
      <c r="AD28" s="1"/>
      <c r="AE28" s="43">
        <f>X28-Z28-AA28-AB28-AC28-AD28-AG28-Y28</f>
        <v>85</v>
      </c>
      <c r="AF28" s="39"/>
      <c r="AG28" s="1"/>
      <c r="AH28" s="1"/>
    </row>
    <row r="29" spans="1:34" ht="20.100000000000001" customHeight="1" x14ac:dyDescent="0.25">
      <c r="A29" s="36">
        <f>IF(ISBLANK(Download!A39),"",Download!A39)</f>
        <v>43854.879502314812</v>
      </c>
      <c r="B29" s="1" t="str">
        <f>IF(ISBLANK($A29),"",Download!B39)</f>
        <v>Kimberly</v>
      </c>
      <c r="C29" s="1" t="str">
        <f>IF(ISBLANK($A29),"",Download!C39)</f>
        <v>Chen</v>
      </c>
      <c r="D29" s="7"/>
      <c r="E29" s="7"/>
      <c r="F29" s="25"/>
      <c r="G29" s="25"/>
      <c r="H29" s="1" t="str">
        <f>IF(ISBLANK($A29),"",LEFT(Download!D39,1))</f>
        <v>F</v>
      </c>
      <c r="I29" s="1" t="str">
        <f>IF(ISBLANK($A29),"",Download!E39)</f>
        <v>kcchen11@yahoo.com</v>
      </c>
      <c r="J29" s="37">
        <f>IF(ISBLANK($A29),"",Download!F39)</f>
        <v>2244193974</v>
      </c>
      <c r="K29" s="1" t="str">
        <f>IF(ISBLANK($A29),"",Download!G39)</f>
        <v>Snyder</v>
      </c>
      <c r="L29" s="1" t="str">
        <f>IF(ISBLANK($A29),"",Download!H39)</f>
        <v>Freshman</v>
      </c>
      <c r="M29" s="1" t="str">
        <f>IF(ISBLANK($A29),"",Download!I39)</f>
        <v>Ike</v>
      </c>
      <c r="N29" s="1" t="str">
        <f>VLOOKUP($M29,Definitions!$A$1:$B$18,2,FALSE)</f>
        <v>Champ</v>
      </c>
      <c r="O29" s="1" t="str">
        <f>IF(ISBLANK($A29),"",Download!J39)</f>
        <v>No</v>
      </c>
      <c r="P29" s="1">
        <f>IF(ISBLANK($A29),"",Download!K39)</f>
        <v>0</v>
      </c>
      <c r="Q29" s="38" t="str">
        <f>IF(ISBLANK($A29),"",Download!L39)</f>
        <v>No</v>
      </c>
      <c r="R29" s="37" t="str">
        <f>IF(ISBLANK(Download!M39),"No",Download!M39)</f>
        <v>No</v>
      </c>
      <c r="S29" s="1" t="str">
        <f>IF(ISBLANK($A29),"",Download!N39)</f>
        <v>5:00pm</v>
      </c>
      <c r="T29" s="37" t="str">
        <f>IF(ISBLANK(Download!O39),"",Download!O39)</f>
        <v/>
      </c>
      <c r="U29" s="1" t="str">
        <f>IF(ISBLANK($A29),"",Download!P39)</f>
        <v>Daniel Chen</v>
      </c>
      <c r="V29" s="1" t="str">
        <f>IF(ISBLANK($A29),"",Download!Q39)</f>
        <v>Brother</v>
      </c>
      <c r="W29" s="37">
        <f>IF(ISBLANK($A29),"",Download!R39)</f>
        <v>2244193852</v>
      </c>
      <c r="X29" s="25">
        <f>IF(A29&lt;DATE(2020,1,27),85,100)</f>
        <v>85</v>
      </c>
      <c r="Y29" s="25"/>
      <c r="Z29" s="1"/>
      <c r="AA29" s="1"/>
      <c r="AB29" s="1"/>
      <c r="AC29" s="1"/>
      <c r="AD29" s="1"/>
      <c r="AE29" s="43">
        <f>X29-Z29-AA29-AB29-AC29-AD29-AG29-Y29</f>
        <v>85</v>
      </c>
      <c r="AF29" s="39"/>
      <c r="AG29" s="1"/>
      <c r="AH29" s="1"/>
    </row>
    <row r="30" spans="1:34" ht="20.100000000000001" customHeight="1" x14ac:dyDescent="0.25">
      <c r="A30" s="36">
        <f>IF(ISBLANK(Download!A24),"",Download!A24)</f>
        <v>43850.912349537037</v>
      </c>
      <c r="B30" s="1" t="str">
        <f>IF(ISBLANK($A30),"",Download!B24)</f>
        <v>Marie</v>
      </c>
      <c r="C30" s="1" t="str">
        <f>IF(ISBLANK($A30),"",Download!C24)</f>
        <v>Fredrickson</v>
      </c>
      <c r="D30" s="7"/>
      <c r="E30" s="7"/>
      <c r="F30" s="25"/>
      <c r="G30" s="25"/>
      <c r="H30" s="1" t="str">
        <f>IF(ISBLANK($A30),"",LEFT(Download!D24,1))</f>
        <v>F</v>
      </c>
      <c r="I30" s="1" t="str">
        <f>IF(ISBLANK($A30),"",Download!E24)</f>
        <v>fredrickson8905@gmail.com</v>
      </c>
      <c r="J30" s="37" t="str">
        <f>IF(ISBLANK($A30),"",Download!F24)</f>
        <v>309-221-3914</v>
      </c>
      <c r="K30" s="1" t="str">
        <f>IF(ISBLANK($A30),"",Download!G24)</f>
        <v>Barton</v>
      </c>
      <c r="L30" s="1" t="str">
        <f>IF(ISBLANK($A30),"",Download!H24)</f>
        <v>Freshman</v>
      </c>
      <c r="M30" s="1" t="str">
        <f>IF(ISBLANK($A30),"",Download!I24)</f>
        <v>Ike</v>
      </c>
      <c r="N30" s="1" t="str">
        <f>VLOOKUP($M30,Definitions!$A$1:$B$18,2,FALSE)</f>
        <v>Champ</v>
      </c>
      <c r="O30" s="1" t="str">
        <f>IF(ISBLANK($A30),"",Download!J24)</f>
        <v>No</v>
      </c>
      <c r="P30" s="1">
        <f>IF(ISBLANK($A30),"",Download!K24)</f>
        <v>0</v>
      </c>
      <c r="Q30" s="38" t="str">
        <f>IF(ISBLANK($A30),"",Download!L24)</f>
        <v>No</v>
      </c>
      <c r="R30" s="37" t="str">
        <f>IF(ISBLANK(Download!M24),"No",Download!M24)</f>
        <v>No</v>
      </c>
      <c r="S30" s="1" t="str">
        <f>IF(ISBLANK($A30),"",Download!N24)</f>
        <v>4:00pm</v>
      </c>
      <c r="T30" s="37" t="str">
        <f>IF(ISBLANK(Download!O24),"",Download!O24)</f>
        <v>No</v>
      </c>
      <c r="U30" s="1" t="str">
        <f>IF(ISBLANK($A30),"",Download!P24)</f>
        <v>David Fredrickson</v>
      </c>
      <c r="V30" s="1" t="str">
        <f>IF(ISBLANK($A30),"",Download!Q24)</f>
        <v>Dad</v>
      </c>
      <c r="W30" s="37" t="str">
        <f>IF(ISBLANK($A30),"",Download!R24)</f>
        <v>309-221-8328</v>
      </c>
      <c r="X30" s="25">
        <f>IF(A30&lt;DATE(2020,1,27),85,100)</f>
        <v>85</v>
      </c>
      <c r="Y30" s="25"/>
      <c r="Z30" s="1"/>
      <c r="AA30" s="1"/>
      <c r="AB30" s="1"/>
      <c r="AC30" s="1"/>
      <c r="AD30" s="1"/>
      <c r="AE30" s="43">
        <f>X30-Z30-AA30-AB30-AC30-AD30-AG30-Y30</f>
        <v>85</v>
      </c>
      <c r="AF30" s="39"/>
      <c r="AG30" s="1"/>
      <c r="AH30" s="1"/>
    </row>
    <row r="31" spans="1:34" ht="20.100000000000001" customHeight="1" x14ac:dyDescent="0.25">
      <c r="A31" s="36">
        <f>IF(ISBLANK(Download!A88),"",Download!A88)</f>
        <v>43863.623611111114</v>
      </c>
      <c r="B31" s="1" t="str">
        <f>IF(ISBLANK($A31),"",Download!B88)</f>
        <v>Mary</v>
      </c>
      <c r="C31" s="1" t="str">
        <f>IF(ISBLANK($A31),"",Download!C88)</f>
        <v>Pelzer</v>
      </c>
      <c r="D31" s="7"/>
      <c r="E31" s="7"/>
      <c r="F31" s="25"/>
      <c r="G31" s="25"/>
      <c r="H31" s="1" t="str">
        <f>IF(ISBLANK($A31),"",LEFT(Download!D88,1))</f>
        <v>F</v>
      </c>
      <c r="I31" s="1" t="str">
        <f>IF(ISBLANK($A31),"",Download!E88)</f>
        <v>mpelze2@illinois.edu</v>
      </c>
      <c r="J31" s="37">
        <f>IF(ISBLANK($A31),"",Download!F88)</f>
        <v>7797020055</v>
      </c>
      <c r="K31" s="1" t="str">
        <f>IF(ISBLANK($A31),"",Download!G88)</f>
        <v>Snyder</v>
      </c>
      <c r="L31" s="1" t="str">
        <f>IF(ISBLANK($A31),"",Download!H88)</f>
        <v>Freshman</v>
      </c>
      <c r="M31" s="1" t="str">
        <f>IF(ISBLANK($A31),"",Download!I88)</f>
        <v>Ike</v>
      </c>
      <c r="N31" s="1" t="str">
        <f>VLOOKUP($M31,Definitions!$A$1:$B$18,2,FALSE)</f>
        <v>Champ</v>
      </c>
      <c r="O31" s="1" t="str">
        <f>IF(ISBLANK($A31),"",Download!J88)</f>
        <v>No</v>
      </c>
      <c r="P31" s="1">
        <f>IF(ISBLANK($A31),"",Download!K88)</f>
        <v>0</v>
      </c>
      <c r="Q31" s="38" t="str">
        <f>IF(ISBLANK($A31),"",Download!L88)</f>
        <v>No</v>
      </c>
      <c r="R31" s="37" t="str">
        <f>IF(ISBLANK(Download!M88),"No",Download!M88)</f>
        <v>No</v>
      </c>
      <c r="S31" s="1" t="str">
        <f>IF(ISBLANK($A31),"",Download!N88)</f>
        <v>6:00pm</v>
      </c>
      <c r="T31" s="37" t="str">
        <f>IF(ISBLANK(Download!O88),"",Download!O88)</f>
        <v>no</v>
      </c>
      <c r="U31" s="1" t="str">
        <f>IF(ISBLANK($A31),"",Download!P88)</f>
        <v>Jodi Pelzer</v>
      </c>
      <c r="V31" s="1" t="str">
        <f>IF(ISBLANK($A31),"",Download!Q88)</f>
        <v>Mother</v>
      </c>
      <c r="W31" s="37">
        <f>IF(ISBLANK($A31),"",Download!R88)</f>
        <v>8157445622</v>
      </c>
      <c r="X31" s="25">
        <f>IF(A31&lt;DATE(2020,1,27),85,100)</f>
        <v>100</v>
      </c>
      <c r="Y31" s="25"/>
      <c r="Z31" s="1"/>
      <c r="AA31" s="1"/>
      <c r="AB31" s="1"/>
      <c r="AC31" s="1"/>
      <c r="AD31" s="1"/>
      <c r="AE31" s="43">
        <f>X31-Z31-AA31-AB31-AC31-AD31-AG31-Y31</f>
        <v>100</v>
      </c>
      <c r="AF31" s="39"/>
      <c r="AG31" s="1"/>
      <c r="AH31" s="1"/>
    </row>
    <row r="32" spans="1:34" ht="20.100000000000001" customHeight="1" x14ac:dyDescent="0.25">
      <c r="A32" s="36">
        <f>IF(ISBLANK(Download!A35),"",Download!A35)</f>
        <v>43854.703263888892</v>
      </c>
      <c r="B32" s="1" t="str">
        <f>IF(ISBLANK($A32),"",Download!B35)</f>
        <v>Michaela</v>
      </c>
      <c r="C32" s="1" t="str">
        <f>IF(ISBLANK($A32),"",Download!C35)</f>
        <v>Patton</v>
      </c>
      <c r="D32" s="7"/>
      <c r="E32" s="7"/>
      <c r="F32" s="25"/>
      <c r="G32" s="25"/>
      <c r="H32" s="1" t="str">
        <f>IF(ISBLANK($A32),"",LEFT(Download!D35,1))</f>
        <v>F</v>
      </c>
      <c r="I32" s="1" t="str">
        <f>IF(ISBLANK($A32),"",Download!E35)</f>
        <v>mpatton5@illinois.edu</v>
      </c>
      <c r="J32" s="37" t="str">
        <f>IF(ISBLANK($A32),"",Download!F35)</f>
        <v>217-356-6570</v>
      </c>
      <c r="K32" s="1" t="str">
        <f>IF(ISBLANK($A32),"",Download!G35)</f>
        <v>Scott</v>
      </c>
      <c r="L32" s="1" t="str">
        <f>IF(ISBLANK($A32),"",Download!H35)</f>
        <v>Freshman</v>
      </c>
      <c r="M32" s="1" t="str">
        <f>IF(ISBLANK($A32),"",Download!I35)</f>
        <v>Ike</v>
      </c>
      <c r="N32" s="1" t="str">
        <f>VLOOKUP($M32,Definitions!$A$1:$B$18,2,FALSE)</f>
        <v>Champ</v>
      </c>
      <c r="O32" s="1" t="str">
        <f>IF(ISBLANK($A32),"",Download!J35)</f>
        <v>No</v>
      </c>
      <c r="P32" s="1">
        <f>IF(ISBLANK($A32),"",Download!K35)</f>
        <v>0</v>
      </c>
      <c r="Q32" s="38" t="str">
        <f>IF(ISBLANK($A32),"",Download!L35)</f>
        <v>Yes</v>
      </c>
      <c r="R32" s="37" t="str">
        <f>IF(ISBLANK(Download!M35),"No",Download!M35)</f>
        <v>No</v>
      </c>
      <c r="S32" s="1" t="str">
        <f>IF(ISBLANK($A32),"",Download!N35)</f>
        <v>4:00pm</v>
      </c>
      <c r="T32" s="37" t="str">
        <f>IF(ISBLANK(Download!O35),"",Download!O35)</f>
        <v>No</v>
      </c>
      <c r="U32" s="1" t="str">
        <f>IF(ISBLANK($A32),"",Download!P35)</f>
        <v>Haejin Patton</v>
      </c>
      <c r="V32" s="1" t="str">
        <f>IF(ISBLANK($A32),"",Download!Q35)</f>
        <v>Mother</v>
      </c>
      <c r="W32" s="37">
        <f>IF(ISBLANK($A32),"",Download!R35)</f>
        <v>2177784995</v>
      </c>
      <c r="X32" s="25">
        <f>IF(A32&lt;DATE(2020,1,27),85,100)</f>
        <v>85</v>
      </c>
      <c r="Y32" s="25"/>
      <c r="Z32" s="1"/>
      <c r="AA32" s="1"/>
      <c r="AB32" s="1"/>
      <c r="AC32" s="1"/>
      <c r="AD32" s="1"/>
      <c r="AE32" s="43">
        <f>X32-Z32-AA32-AB32-AC32-AD32-AG32-Y32</f>
        <v>85</v>
      </c>
      <c r="AF32" s="39"/>
      <c r="AG32" s="1"/>
      <c r="AH32" s="1"/>
    </row>
    <row r="33" spans="1:34" ht="20.100000000000001" customHeight="1" x14ac:dyDescent="0.25">
      <c r="A33" s="36">
        <f>IF(ISBLANK(Download!A54),"",Download!A54)</f>
        <v>43855.944340277776</v>
      </c>
      <c r="B33" s="1" t="str">
        <f>IF(ISBLANK($A33),"",Download!B54)</f>
        <v>Patrick</v>
      </c>
      <c r="C33" s="1" t="str">
        <f>IF(ISBLANK($A33),"",Download!C54)</f>
        <v>Yim</v>
      </c>
      <c r="D33" s="7"/>
      <c r="E33" s="7"/>
      <c r="F33" s="25"/>
      <c r="G33" s="25"/>
      <c r="H33" s="1" t="str">
        <f>IF(ISBLANK($A33),"",LEFT(Download!D54,1))</f>
        <v>M</v>
      </c>
      <c r="I33" s="1" t="str">
        <f>IF(ISBLANK($A33),"",Download!E54)</f>
        <v>pyim3@illinois.edu</v>
      </c>
      <c r="J33" s="37">
        <f>IF(ISBLANK($A33),"",Download!F54)</f>
        <v>8624858800</v>
      </c>
      <c r="K33" s="1" t="str">
        <f>IF(ISBLANK($A33),"",Download!G54)</f>
        <v>Wassaja</v>
      </c>
      <c r="L33" s="1" t="str">
        <f>IF(ISBLANK($A33),"",Download!H54)</f>
        <v>Sophomore</v>
      </c>
      <c r="M33" s="1" t="str">
        <f>IF(ISBLANK($A33),"",Download!I54)</f>
        <v>Ike</v>
      </c>
      <c r="N33" s="1" t="str">
        <f>VLOOKUP($M33,Definitions!$A$1:$B$18,2,FALSE)</f>
        <v>Champ</v>
      </c>
      <c r="O33" s="1" t="str">
        <f>IF(ISBLANK($A33),"",Download!J54)</f>
        <v>No</v>
      </c>
      <c r="P33" s="1">
        <f>IF(ISBLANK($A33),"",Download!K54)</f>
        <v>0</v>
      </c>
      <c r="Q33" s="38" t="str">
        <f>IF(ISBLANK($A33),"",Download!L54)</f>
        <v>No</v>
      </c>
      <c r="R33" s="37" t="str">
        <f>IF(ISBLANK(Download!M54),"No",Download!M54)</f>
        <v>No</v>
      </c>
      <c r="S33" s="1" t="str">
        <f>IF(ISBLANK($A33),"",Download!N54)</f>
        <v>4:00pm</v>
      </c>
      <c r="T33" s="37" t="str">
        <f>IF(ISBLANK(Download!O54),"",Download!O54)</f>
        <v/>
      </c>
      <c r="U33" s="1" t="str">
        <f>IF(ISBLANK($A33),"",Download!P54)</f>
        <v>Wendy Kwok</v>
      </c>
      <c r="V33" s="1" t="str">
        <f>IF(ISBLANK($A33),"",Download!Q54)</f>
        <v>Mother</v>
      </c>
      <c r="W33" s="37">
        <f>IF(ISBLANK($A33),"",Download!R54)</f>
        <v>9735254633</v>
      </c>
      <c r="X33" s="25">
        <f>IF(A33&lt;DATE(2020,1,27),85,100)</f>
        <v>85</v>
      </c>
      <c r="Y33" s="25"/>
      <c r="Z33" s="1"/>
      <c r="AA33" s="1"/>
      <c r="AB33" s="1"/>
      <c r="AC33" s="1"/>
      <c r="AD33" s="1"/>
      <c r="AE33" s="43">
        <f>X33-Z33-AA33-AB33-AC33-AD33-AG33-Y33</f>
        <v>85</v>
      </c>
      <c r="AF33" s="39"/>
      <c r="AG33" s="1"/>
      <c r="AH33" s="1"/>
    </row>
    <row r="34" spans="1:34" ht="20.100000000000001" customHeight="1" x14ac:dyDescent="0.25">
      <c r="A34" s="36">
        <f>IF(ISBLANK(Download!A67),"",Download!A67)</f>
        <v>43856.751180555555</v>
      </c>
      <c r="B34" s="1" t="str">
        <f>IF(ISBLANK($A34),"",Download!B67)</f>
        <v>Robert</v>
      </c>
      <c r="C34" s="1" t="str">
        <f>IF(ISBLANK($A34),"",Download!C67)</f>
        <v>Chun</v>
      </c>
      <c r="D34" s="7"/>
      <c r="E34" s="7"/>
      <c r="F34" s="25"/>
      <c r="G34" s="25"/>
      <c r="H34" s="1" t="str">
        <f>IF(ISBLANK($A34),"",LEFT(Download!D67,1))</f>
        <v>m</v>
      </c>
      <c r="I34" s="1" t="str">
        <f>IF(ISBLANK($A34),"",Download!E67)</f>
        <v>robertkchun@gmail.com</v>
      </c>
      <c r="J34" s="37">
        <f>IF(ISBLANK($A34),"",Download!F67)</f>
        <v>9739085413</v>
      </c>
      <c r="K34" s="1" t="str">
        <f>IF(ISBLANK($A34),"",Download!G67)</f>
        <v>Wassaja</v>
      </c>
      <c r="L34" s="1" t="str">
        <f>IF(ISBLANK($A34),"",Download!H67)</f>
        <v>Sophomore</v>
      </c>
      <c r="M34" s="1" t="str">
        <f>IF(ISBLANK($A34),"",Download!I67)</f>
        <v>Ike</v>
      </c>
      <c r="N34" s="1" t="str">
        <f>VLOOKUP($M34,Definitions!$A$1:$B$18,2,FALSE)</f>
        <v>Champ</v>
      </c>
      <c r="O34" s="1" t="str">
        <f>IF(ISBLANK($A34),"",Download!J67)</f>
        <v>No</v>
      </c>
      <c r="P34" s="1">
        <f>IF(ISBLANK($A34),"",Download!K67)</f>
        <v>0</v>
      </c>
      <c r="Q34" s="38" t="str">
        <f>IF(ISBLANK($A34),"",Download!L67)</f>
        <v>No</v>
      </c>
      <c r="R34" s="37" t="str">
        <f>IF(ISBLANK(Download!M67),"No",Download!M67)</f>
        <v>No</v>
      </c>
      <c r="S34" s="1" t="str">
        <f>IF(ISBLANK($A34),"",Download!N67)</f>
        <v>3:00pm</v>
      </c>
      <c r="T34" s="37" t="str">
        <f>IF(ISBLANK(Download!O67),"",Download!O67)</f>
        <v/>
      </c>
      <c r="U34" s="1" t="str">
        <f>IF(ISBLANK($A34),"",Download!P67)</f>
        <v>Richard Chun</v>
      </c>
      <c r="V34" s="1" t="str">
        <f>IF(ISBLANK($A34),"",Download!Q67)</f>
        <v>Father</v>
      </c>
      <c r="W34" s="37">
        <f>IF(ISBLANK($A34),"",Download!R67)</f>
        <v>9177169652</v>
      </c>
      <c r="X34" s="25">
        <f>IF(A34&lt;DATE(2020,1,27),85,100)</f>
        <v>85</v>
      </c>
      <c r="Y34" s="25"/>
      <c r="Z34" s="1"/>
      <c r="AA34" s="1"/>
      <c r="AB34" s="1"/>
      <c r="AC34" s="1"/>
      <c r="AD34" s="1"/>
      <c r="AE34" s="43">
        <f>X34-Z34-AA34-AB34-AC34-AD34-AG34-Y34</f>
        <v>85</v>
      </c>
      <c r="AF34" s="39"/>
      <c r="AG34" s="1"/>
      <c r="AH34" s="1"/>
    </row>
    <row r="35" spans="1:34" ht="20.100000000000001" customHeight="1" x14ac:dyDescent="0.25">
      <c r="A35" s="36">
        <f>IF(ISBLANK(Download!A42),"",Download!A42)</f>
        <v>43854.887048611112</v>
      </c>
      <c r="B35" s="1" t="str">
        <f>IF(ISBLANK($A35),"",Download!B42)</f>
        <v>Samuel</v>
      </c>
      <c r="C35" s="1" t="str">
        <f>IF(ISBLANK($A35),"",Download!C42)</f>
        <v>Liu</v>
      </c>
      <c r="D35" s="7"/>
      <c r="E35" s="7"/>
      <c r="F35" s="25"/>
      <c r="G35" s="25"/>
      <c r="H35" s="1" t="str">
        <f>IF(ISBLANK($A35),"",LEFT(Download!D42,1))</f>
        <v>M</v>
      </c>
      <c r="I35" s="1" t="str">
        <f>IF(ISBLANK($A35),"",Download!E42)</f>
        <v>liusamuel833@gmail.com</v>
      </c>
      <c r="J35" s="37">
        <f>IF(ISBLANK($A35),"",Download!F42)</f>
        <v>6307303767</v>
      </c>
      <c r="K35" s="1" t="str">
        <f>IF(ISBLANK($A35),"",Download!G42)</f>
        <v>Snyder</v>
      </c>
      <c r="L35" s="1" t="str">
        <f>IF(ISBLANK($A35),"",Download!H42)</f>
        <v>Freshman</v>
      </c>
      <c r="M35" s="1" t="str">
        <f>IF(ISBLANK($A35),"",Download!I42)</f>
        <v>Ike</v>
      </c>
      <c r="N35" s="1" t="str">
        <f>VLOOKUP($M35,Definitions!$A$1:$B$18,2,FALSE)</f>
        <v>Champ</v>
      </c>
      <c r="O35" s="1" t="str">
        <f>IF(ISBLANK($A35),"",Download!J42)</f>
        <v>No</v>
      </c>
      <c r="P35" s="1">
        <f>IF(ISBLANK($A35),"",Download!K42)</f>
        <v>0</v>
      </c>
      <c r="Q35" s="38" t="str">
        <f>IF(ISBLANK($A35),"",Download!L42)</f>
        <v>No</v>
      </c>
      <c r="R35" s="37" t="str">
        <f>IF(ISBLANK(Download!M42),"No",Download!M42)</f>
        <v>No</v>
      </c>
      <c r="S35" s="1" t="str">
        <f>IF(ISBLANK($A35),"",Download!N42)</f>
        <v>2:00pm</v>
      </c>
      <c r="T35" s="37" t="str">
        <f>IF(ISBLANK(Download!O42),"",Download!O42)</f>
        <v/>
      </c>
      <c r="U35" s="1" t="str">
        <f>IF(ISBLANK($A35),"",Download!P42)</f>
        <v>Chanli Liu</v>
      </c>
      <c r="V35" s="1" t="str">
        <f>IF(ISBLANK($A35),"",Download!Q42)</f>
        <v>DAD</v>
      </c>
      <c r="W35" s="37">
        <f>IF(ISBLANK($A35),"",Download!R42)</f>
        <v>6304603831</v>
      </c>
      <c r="X35" s="25">
        <f>IF(A35&lt;DATE(2020,1,27),85,100)</f>
        <v>85</v>
      </c>
      <c r="Y35" s="25"/>
      <c r="Z35" s="1"/>
      <c r="AA35" s="1"/>
      <c r="AB35" s="1"/>
      <c r="AC35" s="1"/>
      <c r="AD35" s="1"/>
      <c r="AE35" s="43">
        <f>X35-Z35-AA35-AB35-AC35-AD35-AG35-Y35</f>
        <v>85</v>
      </c>
      <c r="AF35" s="39"/>
      <c r="AG35" s="1"/>
      <c r="AH35" s="1"/>
    </row>
    <row r="36" spans="1:34" ht="20.100000000000001" customHeight="1" x14ac:dyDescent="0.25">
      <c r="A36" s="36">
        <f>IF(ISBLANK(Download!A44),"",Download!A44)</f>
        <v>43854.888159722221</v>
      </c>
      <c r="B36" s="1" t="str">
        <f>IF(ISBLANK($A36),"",Download!B44)</f>
        <v>Tammy</v>
      </c>
      <c r="C36" s="1" t="str">
        <f>IF(ISBLANK($A36),"",Download!C44)</f>
        <v>Seto</v>
      </c>
      <c r="D36" s="7"/>
      <c r="E36" s="7"/>
      <c r="F36" s="25"/>
      <c r="G36" s="25"/>
      <c r="H36" s="1" t="str">
        <f>IF(ISBLANK($A36),"",LEFT(Download!D44,1))</f>
        <v>F</v>
      </c>
      <c r="I36" s="1" t="str">
        <f>IF(ISBLANK($A36),"",Download!E44)</f>
        <v>tseto2@illinois.edu</v>
      </c>
      <c r="J36" s="37">
        <f>IF(ISBLANK($A36),"",Download!F44)</f>
        <v>3312501809</v>
      </c>
      <c r="K36" s="1" t="str">
        <f>IF(ISBLANK($A36),"",Download!G44)</f>
        <v>Nugent</v>
      </c>
      <c r="L36" s="1" t="str">
        <f>IF(ISBLANK($A36),"",Download!H44)</f>
        <v>Junior</v>
      </c>
      <c r="M36" s="1" t="str">
        <f>IF(ISBLANK($A36),"",Download!I44)</f>
        <v>Ike</v>
      </c>
      <c r="N36" s="1" t="str">
        <f>VLOOKUP($M36,Definitions!$A$1:$B$18,2,FALSE)</f>
        <v>Champ</v>
      </c>
      <c r="O36" s="1" t="str">
        <f>IF(ISBLANK($A36),"",Download!J44)</f>
        <v>Yes</v>
      </c>
      <c r="P36" s="1">
        <f>IF(ISBLANK($A36),"",Download!K44)</f>
        <v>5</v>
      </c>
      <c r="Q36" s="38" t="str">
        <f>IF(ISBLANK($A36),"",Download!L44)</f>
        <v>No</v>
      </c>
      <c r="R36" s="37" t="str">
        <f>IF(ISBLANK(Download!M44),"No",Download!M44)</f>
        <v>No</v>
      </c>
      <c r="S36" s="1" t="str">
        <f>IF(ISBLANK($A36),"",Download!N44)</f>
        <v>6:00pm</v>
      </c>
      <c r="T36" s="37" t="str">
        <f>IF(ISBLANK(Download!O44),"",Download!O44)</f>
        <v>no</v>
      </c>
      <c r="U36" s="1" t="str">
        <f>IF(ISBLANK($A36),"",Download!P44)</f>
        <v>Kin Seto</v>
      </c>
      <c r="V36" s="1" t="str">
        <f>IF(ISBLANK($A36),"",Download!Q44)</f>
        <v>Father</v>
      </c>
      <c r="W36" s="37">
        <f>IF(ISBLANK($A36),"",Download!R44)</f>
        <v>6305444387</v>
      </c>
      <c r="X36" s="25">
        <f>IF(A36&lt;DATE(2020,1,27),85,100)</f>
        <v>85</v>
      </c>
      <c r="Y36" s="25"/>
      <c r="Z36" s="1"/>
      <c r="AA36" s="1"/>
      <c r="AB36" s="1"/>
      <c r="AC36" s="1"/>
      <c r="AD36" s="1"/>
      <c r="AE36" s="43">
        <f>X36-Z36-AA36-AB36-AC36-AD36-AG36-Y36</f>
        <v>85</v>
      </c>
      <c r="AF36" s="39"/>
      <c r="AG36" s="1"/>
      <c r="AH36" s="1"/>
    </row>
    <row r="37" spans="1:34" ht="20.100000000000001" customHeight="1" x14ac:dyDescent="0.25">
      <c r="A37" s="36">
        <f>IF(ISBLANK(Download!A62),"",Download!A62)</f>
        <v>43856.696539351855</v>
      </c>
      <c r="B37" s="1" t="str">
        <f>IF(ISBLANK($A37),"",Download!B62)</f>
        <v>Tiffany</v>
      </c>
      <c r="C37" s="1" t="str">
        <f>IF(ISBLANK($A37),"",Download!C62)</f>
        <v>Chang</v>
      </c>
      <c r="D37" s="7"/>
      <c r="E37" s="7"/>
      <c r="F37" s="25"/>
      <c r="G37" s="25"/>
      <c r="H37" s="1" t="str">
        <f>IF(ISBLANK($A37),"",LEFT(Download!D62,1))</f>
        <v>F</v>
      </c>
      <c r="I37" s="1" t="str">
        <f>IF(ISBLANK($A37),"",Download!E62)</f>
        <v>tchang53@illinois.edu</v>
      </c>
      <c r="J37" s="37">
        <f>IF(ISBLANK($A37),"",Download!F62)</f>
        <v>6309911839</v>
      </c>
      <c r="K37" s="1" t="str">
        <f>IF(ISBLANK($A37),"",Download!G62)</f>
        <v>Weston</v>
      </c>
      <c r="L37" s="1" t="str">
        <f>IF(ISBLANK($A37),"",Download!H62)</f>
        <v>Sophomore</v>
      </c>
      <c r="M37" s="1" t="str">
        <f>IF(ISBLANK($A37),"",Download!I62)</f>
        <v>Ike</v>
      </c>
      <c r="N37" s="1" t="str">
        <f>VLOOKUP($M37,Definitions!$A$1:$B$18,2,FALSE)</f>
        <v>Champ</v>
      </c>
      <c r="O37" s="1" t="str">
        <f>IF(ISBLANK($A37),"",Download!J62)</f>
        <v>No</v>
      </c>
      <c r="P37" s="1">
        <f>IF(ISBLANK($A37),"",Download!K62)</f>
        <v>0</v>
      </c>
      <c r="Q37" s="38" t="str">
        <f>IF(ISBLANK($A37),"",Download!L62)</f>
        <v>No</v>
      </c>
      <c r="R37" s="37" t="str">
        <f>IF(ISBLANK(Download!M62),"No",Download!M62)</f>
        <v>No</v>
      </c>
      <c r="S37" s="1" t="str">
        <f>IF(ISBLANK($A37),"",Download!N62)</f>
        <v>2:00pm</v>
      </c>
      <c r="T37" s="37" t="str">
        <f>IF(ISBLANK(Download!O62),"",Download!O62)</f>
        <v>no</v>
      </c>
      <c r="U37" s="1" t="str">
        <f>IF(ISBLANK($A37),"",Download!P62)</f>
        <v>Jerry Chang</v>
      </c>
      <c r="V37" s="1" t="str">
        <f>IF(ISBLANK($A37),"",Download!Q62)</f>
        <v>Dad</v>
      </c>
      <c r="W37" s="37">
        <f>IF(ISBLANK($A37),"",Download!R62)</f>
        <v>6308426048</v>
      </c>
      <c r="X37" s="25">
        <f>IF(A37&lt;DATE(2020,1,27),85,100)</f>
        <v>85</v>
      </c>
      <c r="Y37" s="25"/>
      <c r="Z37" s="1"/>
      <c r="AA37" s="1"/>
      <c r="AB37" s="1"/>
      <c r="AC37" s="1"/>
      <c r="AD37" s="1"/>
      <c r="AE37" s="43">
        <f>X37-Z37-AA37-AB37-AC37-AD37-AG37-Y37</f>
        <v>85</v>
      </c>
      <c r="AF37" s="39"/>
      <c r="AG37" s="1"/>
      <c r="AH37" s="1"/>
    </row>
    <row r="38" spans="1:34" ht="20.100000000000001" customHeight="1" x14ac:dyDescent="0.25">
      <c r="A38" s="36">
        <f>IF(ISBLANK(Download!A65),"",Download!A65)</f>
        <v>43856.73232638889</v>
      </c>
      <c r="B38" s="1" t="str">
        <f>IF(ISBLANK($A38),"",Download!B65)</f>
        <v>Vincent</v>
      </c>
      <c r="C38" s="1" t="str">
        <f>IF(ISBLANK($A38),"",Download!C65)</f>
        <v>Chee</v>
      </c>
      <c r="D38" s="7"/>
      <c r="E38" s="7"/>
      <c r="F38" s="25"/>
      <c r="G38" s="25"/>
      <c r="H38" s="1" t="str">
        <f>IF(ISBLANK($A38),"",LEFT(Download!D65,1))</f>
        <v>M</v>
      </c>
      <c r="I38" s="1" t="str">
        <f>IF(ISBLANK($A38),"",Download!E65)</f>
        <v>vchee2@illinois.edu</v>
      </c>
      <c r="J38" s="37">
        <f>IF(ISBLANK($A38),"",Download!F65)</f>
        <v>6303621841</v>
      </c>
      <c r="K38" s="1" t="str">
        <f>IF(ISBLANK($A38),"",Download!G65)</f>
        <v>Scott</v>
      </c>
      <c r="L38" s="1" t="str">
        <f>IF(ISBLANK($A38),"",Download!H65)</f>
        <v>Junior</v>
      </c>
      <c r="M38" s="1" t="str">
        <f>IF(ISBLANK($A38),"",Download!I65)</f>
        <v>Ike</v>
      </c>
      <c r="N38" s="1" t="str">
        <f>VLOOKUP($M38,Definitions!$A$1:$B$18,2,FALSE)</f>
        <v>Champ</v>
      </c>
      <c r="O38" s="1" t="str">
        <f>IF(ISBLANK($A38),"",Download!J65)</f>
        <v>No</v>
      </c>
      <c r="P38" s="1">
        <f>IF(ISBLANK($A38),"",Download!K65)</f>
        <v>0</v>
      </c>
      <c r="Q38" s="38" t="str">
        <f>IF(ISBLANK($A38),"",Download!L65)</f>
        <v>No</v>
      </c>
      <c r="R38" s="37" t="str">
        <f>IF(ISBLANK(Download!M65),"No",Download!M65)</f>
        <v>Yes</v>
      </c>
      <c r="S38" s="1" t="str">
        <f>IF(ISBLANK($A38),"",Download!N65)</f>
        <v>5:00pm</v>
      </c>
      <c r="T38" s="37" t="str">
        <f>IF(ISBLANK(Download!O65),"",Download!O65)</f>
        <v>Mild nut allergy</v>
      </c>
      <c r="U38" s="1" t="str">
        <f>IF(ISBLANK($A38),"",Download!P65)</f>
        <v>Joby Chee</v>
      </c>
      <c r="V38" s="1" t="str">
        <f>IF(ISBLANK($A38),"",Download!Q65)</f>
        <v>Mother</v>
      </c>
      <c r="W38" s="37">
        <f>IF(ISBLANK($A38),"",Download!R65)</f>
        <v>8478140866</v>
      </c>
      <c r="X38" s="25">
        <f>IF(A38&lt;DATE(2020,1,27),85,100)</f>
        <v>85</v>
      </c>
      <c r="Y38" s="25"/>
      <c r="Z38" s="1"/>
      <c r="AA38" s="1"/>
      <c r="AB38" s="1"/>
      <c r="AC38" s="1"/>
      <c r="AD38" s="1"/>
      <c r="AE38" s="43">
        <f>X38-Z38-AA38-AB38-AC38-AD38-AG38-Y38</f>
        <v>85</v>
      </c>
      <c r="AF38" s="39"/>
      <c r="AG38" s="1"/>
      <c r="AH38" s="1"/>
    </row>
    <row r="39" spans="1:34" ht="20.100000000000001" customHeight="1" x14ac:dyDescent="0.25">
      <c r="A39" s="36">
        <f>IF(ISBLANK(Download!A33),"",Download!A33)</f>
        <v>43853.910636574074</v>
      </c>
      <c r="B39" s="1" t="str">
        <f>IF(ISBLANK($A39),"",Download!B33)</f>
        <v>William</v>
      </c>
      <c r="C39" s="1" t="str">
        <f>IF(ISBLANK($A39),"",Download!C33)</f>
        <v>Fasick</v>
      </c>
      <c r="D39" s="7"/>
      <c r="E39" s="7"/>
      <c r="F39" s="25"/>
      <c r="G39" s="25"/>
      <c r="H39" s="1" t="str">
        <f>IF(ISBLANK($A39),"",LEFT(Download!D33,1))</f>
        <v>M</v>
      </c>
      <c r="I39" s="1" t="str">
        <f>IF(ISBLANK($A39),"",Download!E33)</f>
        <v>wrfasick@comcast.net</v>
      </c>
      <c r="J39" s="37">
        <f>IF(ISBLANK($A39),"",Download!F33)</f>
        <v>18473637522</v>
      </c>
      <c r="K39" s="1" t="str">
        <f>IF(ISBLANK($A39),"",Download!G33)</f>
        <v>Weston</v>
      </c>
      <c r="L39" s="1" t="str">
        <f>IF(ISBLANK($A39),"",Download!H33)</f>
        <v>Junior</v>
      </c>
      <c r="M39" s="1" t="str">
        <f>IF(ISBLANK($A39),"",Download!I33)</f>
        <v>Ike</v>
      </c>
      <c r="N39" s="1" t="str">
        <f>VLOOKUP($M39,Definitions!$A$1:$B$18,2,FALSE)</f>
        <v>Champ</v>
      </c>
      <c r="O39" s="1" t="str">
        <f>IF(ISBLANK($A39),"",Download!J33)</f>
        <v>No</v>
      </c>
      <c r="P39" s="1">
        <f>IF(ISBLANK($A39),"",Download!K33)</f>
        <v>0</v>
      </c>
      <c r="Q39" s="38" t="str">
        <f>IF(ISBLANK($A39),"",Download!L33)</f>
        <v>No</v>
      </c>
      <c r="R39" s="37" t="str">
        <f>IF(ISBLANK(Download!M33),"No",Download!M33)</f>
        <v>No</v>
      </c>
      <c r="S39" s="1" t="str">
        <f>IF(ISBLANK($A39),"",Download!N33)</f>
        <v>2:00pm</v>
      </c>
      <c r="T39" s="37" t="str">
        <f>IF(ISBLANK(Download!O33),"",Download!O33)</f>
        <v>no</v>
      </c>
      <c r="U39" s="1" t="str">
        <f>IF(ISBLANK($A39),"",Download!P33)</f>
        <v>Mark Fasick</v>
      </c>
      <c r="V39" s="1" t="str">
        <f>IF(ISBLANK($A39),"",Download!Q33)</f>
        <v>Father</v>
      </c>
      <c r="W39" s="37">
        <f>IF(ISBLANK($A39),"",Download!R33)</f>
        <v>8473453375</v>
      </c>
      <c r="X39" s="25">
        <f>IF(A39&lt;DATE(2020,1,27),85,100)</f>
        <v>85</v>
      </c>
      <c r="Y39" s="25"/>
      <c r="Z39" s="1"/>
      <c r="AA39" s="1"/>
      <c r="AB39" s="1"/>
      <c r="AC39" s="1"/>
      <c r="AD39" s="1"/>
      <c r="AE39" s="43">
        <f>X39-Z39-AA39-AB39-AC39-AD39-AG39-Y39</f>
        <v>85</v>
      </c>
      <c r="AF39" s="39"/>
      <c r="AG39" s="1"/>
      <c r="AH39" s="1"/>
    </row>
    <row r="40" spans="1:34" ht="20.100000000000001" customHeight="1" x14ac:dyDescent="0.25">
      <c r="A40" s="36">
        <f>IF(ISBLANK(Download!A11),"",Download!A11)</f>
        <v>43808.808506944442</v>
      </c>
      <c r="B40" s="1" t="str">
        <f>IF(ISBLANK($A40),"",Download!B11)</f>
        <v>Zosia</v>
      </c>
      <c r="C40" s="1" t="str">
        <f>IF(ISBLANK($A40),"",Download!C11)</f>
        <v>Rojszyk</v>
      </c>
      <c r="D40" s="7"/>
      <c r="E40" s="7"/>
      <c r="F40" s="25"/>
      <c r="G40" s="25"/>
      <c r="H40" s="1" t="str">
        <f>IF(ISBLANK($A40),"",LEFT(Download!D11,1))</f>
        <v>F</v>
      </c>
      <c r="I40" s="1" t="str">
        <f>IF(ISBLANK($A40),"",Download!E11)</f>
        <v>zpr2@illinois.edu</v>
      </c>
      <c r="J40" s="37">
        <f>IF(ISBLANK($A40),"",Download!F11)</f>
        <v>7086036087</v>
      </c>
      <c r="K40" s="1" t="str">
        <f>IF(ISBLANK($A40),"",Download!G11)</f>
        <v>Barton</v>
      </c>
      <c r="L40" s="1" t="str">
        <f>IF(ISBLANK($A40),"",Download!H11)</f>
        <v>Freshman</v>
      </c>
      <c r="M40" s="1" t="str">
        <f>IF(ISBLANK($A40),"",Download!I11)</f>
        <v>Ike</v>
      </c>
      <c r="N40" s="1" t="str">
        <f>VLOOKUP($M40,Definitions!$A$1:$B$18,2,FALSE)</f>
        <v>Champ</v>
      </c>
      <c r="O40" s="1" t="str">
        <f>IF(ISBLANK($A40),"",Download!J11)</f>
        <v>No</v>
      </c>
      <c r="P40" s="1">
        <f>IF(ISBLANK($A40),"",Download!K11)</f>
        <v>0</v>
      </c>
      <c r="Q40" s="38" t="str">
        <f>IF(ISBLANK($A40),"",Download!L11)</f>
        <v>No</v>
      </c>
      <c r="R40" s="37" t="str">
        <f>IF(ISBLANK(Download!M11),"No",Download!M11)</f>
        <v>No</v>
      </c>
      <c r="S40" s="1" t="str">
        <f>IF(ISBLANK($A40),"",Download!N11)</f>
        <v>3:00pm</v>
      </c>
      <c r="T40" s="37" t="str">
        <f>IF(ISBLANK(Download!O11),"",Download!O11)</f>
        <v/>
      </c>
      <c r="U40" s="1" t="str">
        <f>IF(ISBLANK($A40),"",Download!P11)</f>
        <v>Zaneta Rojszyk</v>
      </c>
      <c r="V40" s="1" t="str">
        <f>IF(ISBLANK($A40),"",Download!Q11)</f>
        <v>mother</v>
      </c>
      <c r="W40" s="37">
        <f>IF(ISBLANK($A40),"",Download!R11)</f>
        <v>7083070663</v>
      </c>
      <c r="X40" s="25">
        <f>IF(A40&lt;DATE(2020,1,27),85,100)</f>
        <v>85</v>
      </c>
      <c r="Y40" s="25"/>
      <c r="Z40" s="1"/>
      <c r="AA40" s="1"/>
      <c r="AB40" s="1"/>
      <c r="AC40" s="1"/>
      <c r="AD40" s="1"/>
      <c r="AE40" s="43">
        <f>X40-Z40-AA40-AB40-AC40-AD40-AG40-Y40</f>
        <v>85</v>
      </c>
      <c r="AF40" s="39"/>
      <c r="AG40" s="1"/>
      <c r="AH40" s="1"/>
    </row>
    <row r="41" spans="1:34" ht="20.100000000000001" customHeight="1" x14ac:dyDescent="0.25">
      <c r="A41" s="36">
        <f>IF(ISBLANK(Download!A48),"",Download!A48)</f>
        <v>43854.895914351851</v>
      </c>
      <c r="B41" s="1" t="str">
        <f>IF(ISBLANK($A41),"",Download!B48)</f>
        <v>Diamond</v>
      </c>
      <c r="C41" s="1" t="str">
        <f>IF(ISBLANK($A41),"",Download!C48)</f>
        <v>Arrington</v>
      </c>
      <c r="D41" s="7"/>
      <c r="E41" s="7"/>
      <c r="F41" s="25"/>
      <c r="G41" s="25"/>
      <c r="H41" s="1" t="str">
        <f>IF(ISBLANK($A41),"",LEFT(Download!D48,1))</f>
        <v>F</v>
      </c>
      <c r="I41" s="1" t="str">
        <f>IF(ISBLANK($A41),"",Download!E48)</f>
        <v>Darringtoncde@gmail.com</v>
      </c>
      <c r="J41" s="37" t="str">
        <f>IF(ISBLANK($A41),"",Download!F48)</f>
        <v>773-747-2353</v>
      </c>
      <c r="K41" s="1" t="str">
        <f>IF(ISBLANK($A41),"",Download!G48)</f>
        <v>LAR</v>
      </c>
      <c r="L41" s="1" t="str">
        <f>IF(ISBLANK($A41),"",Download!H48)</f>
        <v>Sophomore</v>
      </c>
      <c r="M41" s="1" t="str">
        <f>IF(ISBLANK($A41),"",Download!I48)</f>
        <v>BCM</v>
      </c>
      <c r="N41" s="1" t="str">
        <f>VLOOKUP($M41,Definitions!$A$1:$B$18,2,FALSE)</f>
        <v>CML</v>
      </c>
      <c r="O41" s="1" t="str">
        <f>IF(ISBLANK($A41),"",Download!J48)</f>
        <v>No</v>
      </c>
      <c r="P41" s="1">
        <f>IF(ISBLANK($A41),"",Download!K48)</f>
        <v>0</v>
      </c>
      <c r="Q41" s="38" t="str">
        <f>IF(ISBLANK($A41),"",Download!L48)</f>
        <v>Yes</v>
      </c>
      <c r="R41" s="37" t="str">
        <f>IF(ISBLANK(Download!M48),"No",Download!M48)</f>
        <v>No</v>
      </c>
      <c r="S41" s="1" t="str">
        <f>IF(ISBLANK($A41),"",Download!N48)</f>
        <v>After 6:00pm</v>
      </c>
      <c r="T41" s="37" t="str">
        <f>IF(ISBLANK(Download!O48),"",Download!O48)</f>
        <v>Pizza or milk</v>
      </c>
      <c r="U41" s="1" t="str">
        <f>IF(ISBLANK($A41),"",Download!P48)</f>
        <v>LaJule Arrington</v>
      </c>
      <c r="V41" s="1" t="str">
        <f>IF(ISBLANK($A41),"",Download!Q48)</f>
        <v>Mom</v>
      </c>
      <c r="W41" s="37" t="str">
        <f>IF(ISBLANK($A41),"",Download!R48)</f>
        <v>773-499-3494</v>
      </c>
      <c r="X41" s="25">
        <f>IF(A41&lt;DATE(2020,1,27),85,100)</f>
        <v>85</v>
      </c>
      <c r="Y41" s="25"/>
      <c r="Z41" s="1"/>
      <c r="AA41" s="1"/>
      <c r="AB41" s="1"/>
      <c r="AC41" s="1"/>
      <c r="AD41" s="1"/>
      <c r="AE41" s="43">
        <f>X41-Z41-AA41-AB41-AC41-AD41-AG41-Y41</f>
        <v>85</v>
      </c>
      <c r="AF41" s="39"/>
      <c r="AG41" s="1"/>
      <c r="AH41" s="1"/>
    </row>
    <row r="42" spans="1:34" ht="20.100000000000001" customHeight="1" x14ac:dyDescent="0.25">
      <c r="A42" s="36">
        <f>IF(ISBLANK(Download!A4),"",Download!A4)</f>
        <v>43772.449502314812</v>
      </c>
      <c r="B42" s="1" t="str">
        <f>IF(ISBLANK($A42),"",Download!B4)</f>
        <v>Kaitlyn</v>
      </c>
      <c r="C42" s="1" t="str">
        <f>IF(ISBLANK($A42),"",Download!C4)</f>
        <v>Sebastian</v>
      </c>
      <c r="D42" s="7"/>
      <c r="E42" s="7"/>
      <c r="F42" s="25"/>
      <c r="G42" s="25"/>
      <c r="H42" s="1" t="str">
        <f>IF(ISBLANK($A42),"",LEFT(Download!D4,1))</f>
        <v>F</v>
      </c>
      <c r="I42" s="1" t="str">
        <f>IF(ISBLANK($A42),"",Download!E4)</f>
        <v>kaitlynsebastian@gmail.com</v>
      </c>
      <c r="J42" s="37">
        <f>IF(ISBLANK($A42),"",Download!F4)</f>
        <v>7084073606</v>
      </c>
      <c r="K42" s="1" t="str">
        <f>IF(ISBLANK($A42),"",Download!G4)</f>
        <v>PAR</v>
      </c>
      <c r="L42" s="1" t="str">
        <f>IF(ISBLANK($A42),"",Download!H4)</f>
        <v>Senior</v>
      </c>
      <c r="M42" s="1" t="str">
        <f>IF(ISBLANK($A42),"",Download!I4)</f>
        <v>Kapwa</v>
      </c>
      <c r="N42" s="1" t="str">
        <f>VLOOKUP($M42,Definitions!$A$1:$B$18,2,FALSE)</f>
        <v>CML</v>
      </c>
      <c r="O42" s="1" t="str">
        <f>IF(ISBLANK($A42),"",Download!J4)</f>
        <v>No</v>
      </c>
      <c r="P42" s="1">
        <f>IF(ISBLANK($A42),"",Download!K4)</f>
        <v>0</v>
      </c>
      <c r="Q42" s="38" t="str">
        <f>IF(ISBLANK($A42),"",Download!L4)</f>
        <v>Yes</v>
      </c>
      <c r="R42" s="37" t="str">
        <f>IF(ISBLANK(Download!M4),"No",Download!M4)</f>
        <v>No</v>
      </c>
      <c r="S42" s="1" t="str">
        <f>IF(ISBLANK($A42),"",Download!N4)</f>
        <v>3:00pm</v>
      </c>
      <c r="T42" s="37" t="str">
        <f>IF(ISBLANK(Download!O4),"",Download!O4)</f>
        <v/>
      </c>
      <c r="U42" s="1" t="str">
        <f>IF(ISBLANK($A42),"",Download!P4)</f>
        <v>Florida Sebastian</v>
      </c>
      <c r="V42" s="1" t="str">
        <f>IF(ISBLANK($A42),"",Download!Q4)</f>
        <v>Mother</v>
      </c>
      <c r="W42" s="37">
        <f>IF(ISBLANK($A42),"",Download!R4)</f>
        <v>7089531722</v>
      </c>
      <c r="X42" s="25">
        <f>IF(A42&lt;DATE(2020,1,27),85,100)</f>
        <v>85</v>
      </c>
      <c r="Y42" s="25"/>
      <c r="Z42" s="1"/>
      <c r="AA42" s="1"/>
      <c r="AB42" s="1"/>
      <c r="AC42" s="1"/>
      <c r="AD42" s="1"/>
      <c r="AE42" s="43">
        <f>X42-Z42-AA42-AB42-AC42-AD42-AG42-Y42</f>
        <v>85</v>
      </c>
      <c r="AF42" s="39"/>
      <c r="AG42" s="1"/>
      <c r="AH42" s="1"/>
    </row>
    <row r="43" spans="1:34" ht="20.100000000000001" customHeight="1" x14ac:dyDescent="0.25">
      <c r="A43" s="36">
        <f>IF(ISBLANK(Download!A72),"",Download!A72)</f>
        <v>43856.823993055557</v>
      </c>
      <c r="B43" s="1" t="str">
        <f>IF(ISBLANK($A43),"",Download!B72)</f>
        <v>Isai</v>
      </c>
      <c r="C43" s="1" t="str">
        <f>IF(ISBLANK($A43),"",Download!C72)</f>
        <v>Argueta</v>
      </c>
      <c r="D43" s="7"/>
      <c r="E43" s="7"/>
      <c r="F43" s="25"/>
      <c r="G43" s="25"/>
      <c r="H43" s="1" t="str">
        <f>IF(ISBLANK($A43),"",LEFT(Download!D72,1))</f>
        <v>m</v>
      </c>
      <c r="I43" s="1" t="str">
        <f>IF(ISBLANK($A43),"",Download!E72)</f>
        <v>isaiargueta88@gmail.com</v>
      </c>
      <c r="J43" s="37">
        <f>IF(ISBLANK($A43),"",Download!F72)</f>
        <v>3125135215</v>
      </c>
      <c r="K43" s="1" t="str">
        <f>IF(ISBLANK($A43),"",Download!G72)</f>
        <v>PAR</v>
      </c>
      <c r="L43" s="1" t="str">
        <f>IF(ISBLANK($A43),"",Download!H72)</f>
        <v>Junior</v>
      </c>
      <c r="M43" s="1" t="str">
        <f>IF(ISBLANK($A43),"",Download!I72)</f>
        <v>LaFe</v>
      </c>
      <c r="N43" s="1" t="str">
        <f>VLOOKUP($M43,Definitions!$A$1:$B$18,2,FALSE)</f>
        <v>CML</v>
      </c>
      <c r="O43" s="1" t="str">
        <f>IF(ISBLANK($A43),"",Download!J72)</f>
        <v>No</v>
      </c>
      <c r="P43" s="1">
        <f>IF(ISBLANK($A43),"",Download!K72)</f>
        <v>0</v>
      </c>
      <c r="Q43" s="38" t="str">
        <f>IF(ISBLANK($A43),"",Download!L72)</f>
        <v>No</v>
      </c>
      <c r="R43" s="37" t="str">
        <f>IF(ISBLANK(Download!M72),"No",Download!M72)</f>
        <v>No</v>
      </c>
      <c r="S43" s="1" t="str">
        <f>IF(ISBLANK($A43),"",Download!N72)</f>
        <v>6:00pm</v>
      </c>
      <c r="T43" s="37" t="str">
        <f>IF(ISBLANK(Download!O72),"",Download!O72)</f>
        <v>none</v>
      </c>
      <c r="U43" s="1" t="str">
        <f>IF(ISBLANK($A43),"",Download!P72)</f>
        <v>Sara Jefferies</v>
      </c>
      <c r="V43" s="1" t="str">
        <f>IF(ISBLANK($A43),"",Download!Q72)</f>
        <v>Mother</v>
      </c>
      <c r="W43" s="37">
        <f>IF(ISBLANK($A43),"",Download!R72)</f>
        <v>7732947774</v>
      </c>
      <c r="X43" s="25">
        <f>IF(A43&lt;DATE(2020,1,27),85,100)</f>
        <v>85</v>
      </c>
      <c r="Y43" s="25"/>
      <c r="Z43" s="1"/>
      <c r="AA43" s="1"/>
      <c r="AB43" s="1"/>
      <c r="AC43" s="1"/>
      <c r="AD43" s="1"/>
      <c r="AE43" s="43">
        <f>X43-Z43-AA43-AB43-AC43-AD43-AG43-Y43</f>
        <v>85</v>
      </c>
      <c r="AF43" s="39"/>
      <c r="AG43" s="1"/>
      <c r="AH43" s="1"/>
    </row>
    <row r="44" spans="1:34" ht="20.100000000000001" customHeight="1" x14ac:dyDescent="0.25">
      <c r="A44" s="36">
        <f>IF(ISBLANK(Download!A47),"",Download!A47)</f>
        <v>43854.891828703701</v>
      </c>
      <c r="B44" s="1" t="str">
        <f>IF(ISBLANK($A44),"",Download!B47)</f>
        <v>Anne</v>
      </c>
      <c r="C44" s="1" t="str">
        <f>IF(ISBLANK($A44),"",Download!C47)</f>
        <v>Mattson</v>
      </c>
      <c r="D44" s="7"/>
      <c r="E44" s="7"/>
      <c r="F44" s="25"/>
      <c r="G44" s="25"/>
      <c r="H44" s="1" t="str">
        <f>IF(ISBLANK($A44),"",LEFT(Download!D47,1))</f>
        <v>F</v>
      </c>
      <c r="I44" s="1" t="str">
        <f>IF(ISBLANK($A44),"",Download!E47)</f>
        <v>anniemattson24@gmail.com</v>
      </c>
      <c r="J44" s="37">
        <f>IF(ISBLANK($A44),"",Download!F47)</f>
        <v>2172592544</v>
      </c>
      <c r="K44" s="1" t="str">
        <f>IF(ISBLANK($A44),"",Download!G47)</f>
        <v>ISR</v>
      </c>
      <c r="L44" s="1" t="str">
        <f>IF(ISBLANK($A44),"",Download!H47)</f>
        <v>Sophomore</v>
      </c>
      <c r="M44" s="1" t="str">
        <f>IF(ISBLANK($A44),"",Download!I47)</f>
        <v>MI</v>
      </c>
      <c r="N44" s="1" t="str">
        <f>VLOOKUP($M44,Definitions!$A$1:$B$18,2,FALSE)</f>
        <v>CML</v>
      </c>
      <c r="O44" s="1" t="str">
        <f>IF(ISBLANK($A44),"",Download!J47)</f>
        <v>Yes</v>
      </c>
      <c r="P44" s="1">
        <f>IF(ISBLANK($A44),"",Download!K47)</f>
        <v>8</v>
      </c>
      <c r="Q44" s="38" t="str">
        <f>IF(ISBLANK($A44),"",Download!L47)</f>
        <v>No</v>
      </c>
      <c r="R44" s="37" t="str">
        <f>IF(ISBLANK(Download!M47),"No",Download!M47)</f>
        <v>Yes</v>
      </c>
      <c r="S44" s="1" t="str">
        <f>IF(ISBLANK($A44),"",Download!N47)</f>
        <v>4:00pm</v>
      </c>
      <c r="T44" s="37" t="str">
        <f>IF(ISBLANK(Download!O47),"",Download!O47)</f>
        <v/>
      </c>
      <c r="U44" s="1" t="str">
        <f>IF(ISBLANK($A44),"",Download!P47)</f>
        <v>Dave Mattson</v>
      </c>
      <c r="V44" s="1" t="str">
        <f>IF(ISBLANK($A44),"",Download!Q47)</f>
        <v>dad</v>
      </c>
      <c r="W44" s="37">
        <f>IF(ISBLANK($A44),"",Download!R47)</f>
        <v>2172598910</v>
      </c>
      <c r="X44" s="25">
        <f>IF(A44&lt;DATE(2020,1,27),85,100)</f>
        <v>85</v>
      </c>
      <c r="Y44" s="25"/>
      <c r="Z44" s="1"/>
      <c r="AA44" s="1"/>
      <c r="AB44" s="1"/>
      <c r="AC44" s="1"/>
      <c r="AD44" s="1"/>
      <c r="AE44" s="43">
        <f>X44-Z44-AA44-AB44-AC44-AD44-AG44-Y44</f>
        <v>85</v>
      </c>
      <c r="AF44" s="39"/>
      <c r="AG44" s="1"/>
      <c r="AH44" s="1"/>
    </row>
    <row r="45" spans="1:34" ht="20.100000000000001" customHeight="1" x14ac:dyDescent="0.25">
      <c r="A45" s="36">
        <f>IF(ISBLANK(Download!A84),"",Download!A84)</f>
        <v>43858.970011574071</v>
      </c>
      <c r="B45" s="1" t="str">
        <f>IF(ISBLANK($A45),"",Download!B84)</f>
        <v>Annika</v>
      </c>
      <c r="C45" s="1" t="str">
        <f>IF(ISBLANK($A45),"",Download!C84)</f>
        <v>Slabaugh</v>
      </c>
      <c r="D45" s="7"/>
      <c r="E45" s="7"/>
      <c r="F45" s="25"/>
      <c r="G45" s="25"/>
      <c r="H45" s="1" t="str">
        <f>IF(ISBLANK($A45),"",LEFT(Download!D84,1))</f>
        <v>f</v>
      </c>
      <c r="I45" s="1" t="str">
        <f>IF(ISBLANK($A45),"",Download!E84)</f>
        <v>annikaslabaugh@gmail.com</v>
      </c>
      <c r="J45" s="37" t="str">
        <f>IF(ISBLANK($A45),"",Download!F84)</f>
        <v>(217)273-9597</v>
      </c>
      <c r="K45" s="1" t="str">
        <f>IF(ISBLANK($A45),"",Download!G84)</f>
        <v>Other</v>
      </c>
      <c r="L45" s="1" t="str">
        <f>IF(ISBLANK($A45),"",Download!H84)</f>
        <v>Sophomore</v>
      </c>
      <c r="M45" s="1" t="str">
        <f>IF(ISBLANK($A45),"",Download!I84)</f>
        <v>Lakeland</v>
      </c>
      <c r="N45" s="1" t="str">
        <f>VLOOKUP($M45,Definitions!$A$1:$B$18,2,FALSE)</f>
        <v>Lakeland</v>
      </c>
      <c r="O45" s="1" t="str">
        <f>IF(ISBLANK($A45),"",Download!J84)</f>
        <v>Yes</v>
      </c>
      <c r="P45" s="1">
        <f>IF(ISBLANK($A45),"",Download!K84)</f>
        <v>0</v>
      </c>
      <c r="Q45" s="38" t="str">
        <f>IF(ISBLANK($A45),"",Download!L84)</f>
        <v>No</v>
      </c>
      <c r="R45" s="37" t="str">
        <f>IF(ISBLANK(Download!M84),"No",Download!M84)</f>
        <v>No</v>
      </c>
      <c r="S45" s="1" t="str">
        <f>IF(ISBLANK($A45),"",Download!N84)</f>
        <v>3:00pm</v>
      </c>
      <c r="T45" s="37" t="str">
        <f>IF(ISBLANK(Download!O84),"",Download!O84)</f>
        <v/>
      </c>
      <c r="U45" s="1" t="str">
        <f>IF(ISBLANK($A45),"",Download!P84)</f>
        <v>Beth Slabaugh</v>
      </c>
      <c r="V45" s="1" t="str">
        <f>IF(ISBLANK($A45),"",Download!Q84)</f>
        <v>She's my mom</v>
      </c>
      <c r="W45" s="37" t="str">
        <f>IF(ISBLANK($A45),"",Download!R84)</f>
        <v>(217) 273-3254</v>
      </c>
      <c r="X45" s="25">
        <f>IF(A45&lt;DATE(2020,1,27),85,100)</f>
        <v>100</v>
      </c>
      <c r="Y45" s="25"/>
      <c r="Z45" s="1"/>
      <c r="AA45" s="1"/>
      <c r="AB45" s="1"/>
      <c r="AC45" s="1"/>
      <c r="AD45" s="1"/>
      <c r="AE45" s="43">
        <f>X45-Z45-AA45-AB45-AC45-AD45-AG45-Y45</f>
        <v>100</v>
      </c>
      <c r="AF45" s="39"/>
      <c r="AG45" s="1"/>
      <c r="AH45" s="1"/>
    </row>
    <row r="46" spans="1:34" ht="20.100000000000001" customHeight="1" x14ac:dyDescent="0.25">
      <c r="A46" s="36">
        <f>IF(ISBLANK(Download!A31),"",Download!A31)</f>
        <v>43853.676712962966</v>
      </c>
      <c r="B46" s="1" t="str">
        <f>IF(ISBLANK($A46),"",Download!B31)</f>
        <v>Caeleb</v>
      </c>
      <c r="C46" s="1" t="str">
        <f>IF(ISBLANK($A46),"",Download!C31)</f>
        <v>McKee</v>
      </c>
      <c r="D46" s="7"/>
      <c r="E46" s="7"/>
      <c r="F46" s="25"/>
      <c r="G46" s="25"/>
      <c r="H46" s="1" t="str">
        <f>IF(ISBLANK($A46),"",LEFT(Download!D31,1))</f>
        <v>M</v>
      </c>
      <c r="I46" s="1" t="str">
        <f>IF(ISBLANK($A46),"",Download!E31)</f>
        <v>caelebmckee@gmail.com</v>
      </c>
      <c r="J46" s="37" t="str">
        <f>IF(ISBLANK($A46),"",Download!F31)</f>
        <v>217-620-4297</v>
      </c>
      <c r="K46" s="1" t="str">
        <f>IF(ISBLANK($A46),"",Download!G31)</f>
        <v>Other</v>
      </c>
      <c r="L46" s="1" t="str">
        <f>IF(ISBLANK($A46),"",Download!H31)</f>
        <v>Sophomore</v>
      </c>
      <c r="M46" s="1" t="str">
        <f>IF(ISBLANK($A46),"",Download!I31)</f>
        <v>Lakeland</v>
      </c>
      <c r="N46" s="1" t="str">
        <f>VLOOKUP($M46,Definitions!$A$1:$B$18,2,FALSE)</f>
        <v>Lakeland</v>
      </c>
      <c r="O46" s="1" t="str">
        <f>IF(ISBLANK($A46),"",Download!J31)</f>
        <v>Yes</v>
      </c>
      <c r="P46" s="1">
        <f>IF(ISBLANK($A46),"",Download!K31)</f>
        <v>6</v>
      </c>
      <c r="Q46" s="38" t="str">
        <f>IF(ISBLANK($A46),"",Download!L31)</f>
        <v>Yes</v>
      </c>
      <c r="R46" s="37" t="str">
        <f>IF(ISBLANK(Download!M31),"No",Download!M31)</f>
        <v>No</v>
      </c>
      <c r="S46" s="1" t="str">
        <f>IF(ISBLANK($A46),"",Download!N31)</f>
        <v>3:00pm</v>
      </c>
      <c r="T46" s="37" t="str">
        <f>IF(ISBLANK(Download!O31),"",Download!O31)</f>
        <v>no</v>
      </c>
      <c r="U46" s="1" t="str">
        <f>IF(ISBLANK($A46),"",Download!P31)</f>
        <v>James McKee</v>
      </c>
      <c r="V46" s="1" t="str">
        <f>IF(ISBLANK($A46),"",Download!Q31)</f>
        <v>Father</v>
      </c>
      <c r="W46" s="37" t="str">
        <f>IF(ISBLANK($A46),"",Download!R31)</f>
        <v>217-855-5838</v>
      </c>
      <c r="X46" s="25">
        <f>IF(A46&lt;DATE(2020,1,27),85,100)</f>
        <v>85</v>
      </c>
      <c r="Y46" s="25"/>
      <c r="Z46" s="1"/>
      <c r="AA46" s="1"/>
      <c r="AB46" s="1"/>
      <c r="AC46" s="1"/>
      <c r="AD46" s="1"/>
      <c r="AE46" s="43">
        <f>X46-Z46-AA46-AB46-AC46-AD46-AG46-Y46</f>
        <v>85</v>
      </c>
      <c r="AF46" s="39"/>
      <c r="AG46" s="1"/>
      <c r="AH46" s="1"/>
    </row>
    <row r="47" spans="1:34" ht="20.100000000000001" customHeight="1" x14ac:dyDescent="0.25">
      <c r="A47" s="36">
        <f>IF(ISBLANK(Download!A20),"",Download!A20)</f>
        <v>43845.884386574071</v>
      </c>
      <c r="B47" s="1" t="str">
        <f>IF(ISBLANK($A47),"",Download!B20)</f>
        <v>Tanner</v>
      </c>
      <c r="C47" s="1" t="str">
        <f>IF(ISBLANK($A47),"",Download!C20)</f>
        <v>Clark</v>
      </c>
      <c r="D47" s="7"/>
      <c r="E47" s="7"/>
      <c r="F47" s="25"/>
      <c r="G47" s="25"/>
      <c r="H47" s="1" t="str">
        <f>IF(ISBLANK($A47),"",LEFT(Download!D20,1))</f>
        <v>M</v>
      </c>
      <c r="I47" s="1" t="str">
        <f>IF(ISBLANK($A47),"",Download!E20)</f>
        <v>18tclark@gmail.com</v>
      </c>
      <c r="J47" s="37">
        <f>IF(ISBLANK($A47),"",Download!F20)</f>
        <v>12175651272</v>
      </c>
      <c r="K47" s="1" t="str">
        <f>IF(ISBLANK($A47),"",Download!G20)</f>
        <v>Other</v>
      </c>
      <c r="L47" s="1" t="str">
        <f>IF(ISBLANK($A47),"",Download!H20)</f>
        <v>Sophomore</v>
      </c>
      <c r="M47" s="1" t="str">
        <f>IF(ISBLANK($A47),"",Download!I20)</f>
        <v>Lakeland</v>
      </c>
      <c r="N47" s="1" t="str">
        <f>VLOOKUP($M47,Definitions!$A$1:$B$18,2,FALSE)</f>
        <v>Lakeland</v>
      </c>
      <c r="O47" s="1" t="str">
        <f>IF(ISBLANK($A47),"",Download!J20)</f>
        <v>Yes</v>
      </c>
      <c r="P47" s="1">
        <f>IF(ISBLANK($A47),"",Download!K20)</f>
        <v>5</v>
      </c>
      <c r="Q47" s="38" t="str">
        <f>IF(ISBLANK($A47),"",Download!L20)</f>
        <v>No</v>
      </c>
      <c r="R47" s="37" t="str">
        <f>IF(ISBLANK(Download!M20),"No",Download!M20)</f>
        <v>Yes</v>
      </c>
      <c r="S47" s="1" t="str">
        <f>IF(ISBLANK($A47),"",Download!N20)</f>
        <v>3:00pm</v>
      </c>
      <c r="T47" s="37" t="str">
        <f>IF(ISBLANK(Download!O20),"",Download!O20)</f>
        <v/>
      </c>
      <c r="U47" s="1" t="str">
        <f>IF(ISBLANK($A47),"",Download!P20)</f>
        <v>Pamela Clark</v>
      </c>
      <c r="V47" s="1" t="str">
        <f>IF(ISBLANK($A47),"",Download!Q20)</f>
        <v>Mother</v>
      </c>
      <c r="W47" s="37" t="str">
        <f>IF(ISBLANK($A47),"",Download!R20)</f>
        <v>(217) 565-2063</v>
      </c>
      <c r="X47" s="25">
        <f>IF(A47&lt;DATE(2020,1,27),85,100)</f>
        <v>85</v>
      </c>
      <c r="Y47" s="25"/>
      <c r="Z47" s="1"/>
      <c r="AA47" s="1"/>
      <c r="AB47" s="1"/>
      <c r="AC47" s="1"/>
      <c r="AD47" s="1"/>
      <c r="AE47" s="43">
        <f>X47-Z47-AA47-AB47-AC47-AD47-AG47-Y47</f>
        <v>85</v>
      </c>
      <c r="AF47" s="39"/>
      <c r="AG47" s="1"/>
      <c r="AH47" s="1"/>
    </row>
    <row r="48" spans="1:34" ht="20.100000000000001" customHeight="1" x14ac:dyDescent="0.25">
      <c r="A48" s="36">
        <f>IF(ISBLANK(Download!A34),"",Download!A34)</f>
        <v>43854.654942129629</v>
      </c>
      <c r="B48" s="1" t="str">
        <f>IF(ISBLANK($A48),"",Download!B34)</f>
        <v>Meici</v>
      </c>
      <c r="C48" s="1" t="str">
        <f>IF(ISBLANK($A48),"",Download!C34)</f>
        <v>Yang</v>
      </c>
      <c r="D48" s="7"/>
      <c r="E48" s="7"/>
      <c r="F48" s="25"/>
      <c r="G48" s="25"/>
      <c r="H48" s="1" t="str">
        <f>IF(ISBLANK($A48),"",LEFT(Download!D34,1))</f>
        <v>f</v>
      </c>
      <c r="I48" s="1" t="str">
        <f>IF(ISBLANK($A48),"",Download!E34)</f>
        <v>meiciyang2016@gmail.com</v>
      </c>
      <c r="J48" s="37">
        <f>IF(ISBLANK($A48),"",Download!F34)</f>
        <v>8479097782</v>
      </c>
      <c r="K48" s="1" t="str">
        <f>IF(ISBLANK($A48),"",Download!G34)</f>
        <v>Allen Hall</v>
      </c>
      <c r="L48" s="1" t="str">
        <f>IF(ISBLANK($A48),"",Download!H34)</f>
        <v>Freshman</v>
      </c>
      <c r="M48" s="1" t="str">
        <f>IF(ISBLANK($A48),"",Download!I34)</f>
        <v>Allen</v>
      </c>
      <c r="N48" s="1" t="str">
        <f>VLOOKUP($M48,Definitions!$A$1:$B$18,2,FALSE)</f>
        <v>North</v>
      </c>
      <c r="O48" s="1" t="str">
        <f>IF(ISBLANK($A48),"",Download!J34)</f>
        <v>No</v>
      </c>
      <c r="P48" s="1">
        <f>IF(ISBLANK($A48),"",Download!K34)</f>
        <v>0</v>
      </c>
      <c r="Q48" s="38" t="str">
        <f>IF(ISBLANK($A48),"",Download!L34)</f>
        <v>No</v>
      </c>
      <c r="R48" s="37" t="str">
        <f>IF(ISBLANK(Download!M34),"No",Download!M34)</f>
        <v>No</v>
      </c>
      <c r="S48" s="1" t="str">
        <f>IF(ISBLANK($A48),"",Download!N34)</f>
        <v>2:00pm</v>
      </c>
      <c r="T48" s="37" t="str">
        <f>IF(ISBLANK(Download!O34),"",Download!O34)</f>
        <v>no</v>
      </c>
      <c r="U48" s="1" t="str">
        <f>IF(ISBLANK($A48),"",Download!P34)</f>
        <v>Mu Yang</v>
      </c>
      <c r="V48" s="1" t="str">
        <f>IF(ISBLANK($A48),"",Download!Q34)</f>
        <v>Father</v>
      </c>
      <c r="W48" s="37">
        <f>IF(ISBLANK($A48),"",Download!R34)</f>
        <v>8476879943</v>
      </c>
      <c r="X48" s="25">
        <f>IF(A48&lt;DATE(2020,1,27),85,100)</f>
        <v>85</v>
      </c>
      <c r="Y48" s="25"/>
      <c r="Z48" s="1"/>
      <c r="AA48" s="1"/>
      <c r="AB48" s="1"/>
      <c r="AC48" s="1"/>
      <c r="AD48" s="1"/>
      <c r="AE48" s="43">
        <f>X48-Z48-AA48-AB48-AC48-AD48-AG48-Y48</f>
        <v>85</v>
      </c>
      <c r="AF48" s="39"/>
      <c r="AG48" s="1"/>
      <c r="AH48" s="1"/>
    </row>
    <row r="49" spans="1:34" ht="20.100000000000001" customHeight="1" x14ac:dyDescent="0.25">
      <c r="A49" s="36">
        <f>IF(ISBLANK(Download!A64),"",Download!A64)</f>
        <v>43856.717268518521</v>
      </c>
      <c r="B49" s="1" t="str">
        <f>IF(ISBLANK($A49),"",Download!B64)</f>
        <v>Nick</v>
      </c>
      <c r="C49" s="1" t="str">
        <f>IF(ISBLANK($A49),"",Download!C64)</f>
        <v>Bailey</v>
      </c>
      <c r="D49" s="7"/>
      <c r="E49" s="7"/>
      <c r="F49" s="25"/>
      <c r="G49" s="25"/>
      <c r="H49" s="1" t="str">
        <f>IF(ISBLANK($A49),"",LEFT(Download!D64,1))</f>
        <v>M</v>
      </c>
      <c r="I49" s="1" t="str">
        <f>IF(ISBLANK($A49),"",Download!E64)</f>
        <v>baileynicholas110@yahoo.com</v>
      </c>
      <c r="J49" s="37">
        <f>IF(ISBLANK($A49),"",Download!F64)</f>
        <v>6302358043</v>
      </c>
      <c r="K49" s="1" t="str">
        <f>IF(ISBLANK($A49),"",Download!G64)</f>
        <v>Allen Hall</v>
      </c>
      <c r="L49" s="1" t="str">
        <f>IF(ISBLANK($A49),"",Download!H64)</f>
        <v>Junior</v>
      </c>
      <c r="M49" s="1" t="str">
        <f>IF(ISBLANK($A49),"",Download!I64)</f>
        <v>Allen</v>
      </c>
      <c r="N49" s="1" t="str">
        <f>VLOOKUP($M49,Definitions!$A$1:$B$18,2,FALSE)</f>
        <v>North</v>
      </c>
      <c r="O49" s="1" t="str">
        <f>IF(ISBLANK($A49),"",Download!J64)</f>
        <v>Yes</v>
      </c>
      <c r="P49" s="1">
        <f>IF(ISBLANK($A49),"",Download!K64)</f>
        <v>5</v>
      </c>
      <c r="Q49" s="38" t="str">
        <f>IF(ISBLANK($A49),"",Download!L64)</f>
        <v>No</v>
      </c>
      <c r="R49" s="37" t="str">
        <f>IF(ISBLANK(Download!M64),"No",Download!M64)</f>
        <v>No</v>
      </c>
      <c r="S49" s="1" t="str">
        <f>IF(ISBLANK($A49),"",Download!N64)</f>
        <v>3:00pm</v>
      </c>
      <c r="T49" s="37" t="str">
        <f>IF(ISBLANK(Download!O64),"",Download!O64)</f>
        <v>None</v>
      </c>
      <c r="U49" s="1" t="str">
        <f>IF(ISBLANK($A49),"",Download!P64)</f>
        <v>Patricia Bailey</v>
      </c>
      <c r="V49" s="1" t="str">
        <f>IF(ISBLANK($A49),"",Download!Q64)</f>
        <v>Mother</v>
      </c>
      <c r="W49" s="37">
        <f>IF(ISBLANK($A49),"",Download!R64)</f>
        <v>6302350964</v>
      </c>
      <c r="X49" s="25">
        <f>IF(A49&lt;DATE(2020,1,27),85,100)</f>
        <v>85</v>
      </c>
      <c r="Y49" s="25"/>
      <c r="Z49" s="1"/>
      <c r="AA49" s="1"/>
      <c r="AB49" s="1"/>
      <c r="AC49" s="1"/>
      <c r="AD49" s="1"/>
      <c r="AE49" s="43">
        <f>X49-Z49-AA49-AB49-AC49-AD49-AG49-Y49</f>
        <v>85</v>
      </c>
      <c r="AF49" s="39"/>
      <c r="AG49" s="1"/>
      <c r="AH49" s="1"/>
    </row>
    <row r="50" spans="1:34" ht="20.100000000000001" customHeight="1" x14ac:dyDescent="0.25">
      <c r="A50" s="36">
        <f>IF(ISBLANK(Download!A50),"",Download!A50)</f>
        <v>43854.899872685186</v>
      </c>
      <c r="B50" s="1" t="str">
        <f>IF(ISBLANK($A50),"",Download!B50)</f>
        <v>Sydney</v>
      </c>
      <c r="C50" s="1" t="str">
        <f>IF(ISBLANK($A50),"",Download!C50)</f>
        <v>Wright</v>
      </c>
      <c r="D50" s="7"/>
      <c r="E50" s="7"/>
      <c r="F50" s="25"/>
      <c r="G50" s="25"/>
      <c r="H50" s="1" t="str">
        <f>IF(ISBLANK($A50),"",LEFT(Download!D50,1))</f>
        <v>F</v>
      </c>
      <c r="I50" s="1" t="str">
        <f>IF(ISBLANK($A50),"",Download!E50)</f>
        <v>Sydneyw5@illinois.edu</v>
      </c>
      <c r="J50" s="37" t="str">
        <f>IF(ISBLANK($A50),"",Download!F50)</f>
        <v>(505) 358-8450</v>
      </c>
      <c r="K50" s="1" t="str">
        <f>IF(ISBLANK($A50),"",Download!G50)</f>
        <v>Allen Hall</v>
      </c>
      <c r="L50" s="1" t="str">
        <f>IF(ISBLANK($A50),"",Download!H50)</f>
        <v>Freshman</v>
      </c>
      <c r="M50" s="1" t="str">
        <f>IF(ISBLANK($A50),"",Download!I50)</f>
        <v>Allen</v>
      </c>
      <c r="N50" s="1" t="str">
        <f>VLOOKUP($M50,Definitions!$A$1:$B$18,2,FALSE)</f>
        <v>North</v>
      </c>
      <c r="O50" s="1" t="str">
        <f>IF(ISBLANK($A50),"",Download!J50)</f>
        <v>No</v>
      </c>
      <c r="P50" s="1">
        <f>IF(ISBLANK($A50),"",Download!K50)</f>
        <v>0</v>
      </c>
      <c r="Q50" s="38" t="str">
        <f>IF(ISBLANK($A50),"",Download!L50)</f>
        <v>Yes</v>
      </c>
      <c r="R50" s="37" t="str">
        <f>IF(ISBLANK(Download!M50),"No",Download!M50)</f>
        <v>No</v>
      </c>
      <c r="S50" s="1" t="str">
        <f>IF(ISBLANK($A50),"",Download!N50)</f>
        <v>2:00pm</v>
      </c>
      <c r="T50" s="37" t="str">
        <f>IF(ISBLANK(Download!O50),"",Download!O50)</f>
        <v>No</v>
      </c>
      <c r="U50" s="1" t="str">
        <f>IF(ISBLANK($A50),"",Download!P50)</f>
        <v>Stephen Wright</v>
      </c>
      <c r="V50" s="1" t="str">
        <f>IF(ISBLANK($A50),"",Download!Q50)</f>
        <v>Father</v>
      </c>
      <c r="W50" s="37" t="str">
        <f>IF(ISBLANK($A50),"",Download!R50)</f>
        <v>(505) 350-1055</v>
      </c>
      <c r="X50" s="25">
        <f>IF(A50&lt;DATE(2020,1,27),85,100)</f>
        <v>85</v>
      </c>
      <c r="Y50" s="25"/>
      <c r="Z50" s="1"/>
      <c r="AA50" s="1"/>
      <c r="AB50" s="1"/>
      <c r="AC50" s="1"/>
      <c r="AD50" s="1"/>
      <c r="AE50" s="43">
        <f>X50-Z50-AA50-AB50-AC50-AD50-AG50-Y50</f>
        <v>85</v>
      </c>
      <c r="AF50" s="39"/>
      <c r="AG50" s="1"/>
      <c r="AH50" s="1"/>
    </row>
    <row r="51" spans="1:34" ht="20.100000000000001" customHeight="1" x14ac:dyDescent="0.25">
      <c r="A51" s="36">
        <f>IF(ISBLANK(Download!A16),"",Download!A16)</f>
        <v>43816.842673611114</v>
      </c>
      <c r="B51" s="1" t="str">
        <f>IF(ISBLANK($A51),"",Download!B16)</f>
        <v>Caleb</v>
      </c>
      <c r="C51" s="1" t="str">
        <f>IF(ISBLANK($A51),"",Download!C16)</f>
        <v>Patton</v>
      </c>
      <c r="D51" s="7"/>
      <c r="E51" s="7"/>
      <c r="F51" s="25"/>
      <c r="G51" s="25"/>
      <c r="H51" s="1" t="str">
        <f>IF(ISBLANK($A51),"",LEFT(Download!D16,1))</f>
        <v>m</v>
      </c>
      <c r="I51" s="1" t="str">
        <f>IF(ISBLANK($A51),"",Download!E16)</f>
        <v>calebp2@illinois.edu</v>
      </c>
      <c r="J51" s="37">
        <f>IF(ISBLANK($A51),"",Download!F16)</f>
        <v>2173565995</v>
      </c>
      <c r="K51" s="1" t="str">
        <f>IF(ISBLANK($A51),"",Download!G16)</f>
        <v>Other</v>
      </c>
      <c r="L51" s="1" t="str">
        <f>IF(ISBLANK($A51),"",Download!H16)</f>
        <v>Sophomore</v>
      </c>
      <c r="M51" s="1" t="str">
        <f>IF(ISBLANK($A51),"",Download!I16)</f>
        <v>Busey-Evans</v>
      </c>
      <c r="N51" s="1" t="str">
        <f>VLOOKUP($M51,Definitions!$A$1:$B$18,2,FALSE)</f>
        <v>North</v>
      </c>
      <c r="O51" s="1" t="str">
        <f>IF(ISBLANK($A51),"",Download!J16)</f>
        <v>No</v>
      </c>
      <c r="P51" s="1">
        <f>IF(ISBLANK($A51),"",Download!K16)</f>
        <v>0</v>
      </c>
      <c r="Q51" s="38" t="str">
        <f>IF(ISBLANK($A51),"",Download!L16)</f>
        <v>No</v>
      </c>
      <c r="R51" s="37" t="str">
        <f>IF(ISBLANK(Download!M16),"No",Download!M16)</f>
        <v>No</v>
      </c>
      <c r="S51" s="1" t="str">
        <f>IF(ISBLANK($A51),"",Download!N16)</f>
        <v>2:00pm</v>
      </c>
      <c r="T51" s="37" t="str">
        <f>IF(ISBLANK(Download!O16),"",Download!O16)</f>
        <v>I need ticklebellies to live.</v>
      </c>
      <c r="U51" s="1" t="str">
        <f>IF(ISBLANK($A51),"",Download!P16)</f>
        <v>Haejin Patton</v>
      </c>
      <c r="V51" s="1" t="str">
        <f>IF(ISBLANK($A51),"",Download!Q16)</f>
        <v>Mom</v>
      </c>
      <c r="W51" s="37">
        <f>IF(ISBLANK($A51),"",Download!R16)</f>
        <v>2177784995</v>
      </c>
      <c r="X51" s="25">
        <f>IF(A51&lt;DATE(2020,1,27),85,100)</f>
        <v>85</v>
      </c>
      <c r="Y51" s="25"/>
      <c r="Z51" s="1"/>
      <c r="AA51" s="1"/>
      <c r="AB51" s="1"/>
      <c r="AC51" s="1"/>
      <c r="AD51" s="1"/>
      <c r="AE51" s="43">
        <f>X51-Z51-AA51-AB51-AC51-AD51-AG51-Y51</f>
        <v>85</v>
      </c>
      <c r="AF51" s="39"/>
      <c r="AG51" s="1"/>
      <c r="AH51" s="1" t="s">
        <v>34</v>
      </c>
    </row>
    <row r="52" spans="1:34" ht="20.100000000000001" customHeight="1" x14ac:dyDescent="0.25">
      <c r="A52" s="36">
        <f>IF(ISBLANK(Download!A5),"",Download!A5)</f>
        <v>43772.450752314813</v>
      </c>
      <c r="B52" s="1" t="str">
        <f>IF(ISBLANK($A52),"",Download!B5)</f>
        <v>Crystal</v>
      </c>
      <c r="C52" s="1" t="str">
        <f>IF(ISBLANK($A52),"",Download!C5)</f>
        <v>Lai</v>
      </c>
      <c r="D52" s="7"/>
      <c r="E52" s="7"/>
      <c r="F52" s="25"/>
      <c r="G52" s="25"/>
      <c r="H52" s="1" t="str">
        <f>IF(ISBLANK($A52),"",LEFT(Download!D5,1))</f>
        <v>F</v>
      </c>
      <c r="I52" s="1" t="str">
        <f>IF(ISBLANK($A52),"",Download!E5)</f>
        <v>cslai2@illinois.edu</v>
      </c>
      <c r="J52" s="37" t="str">
        <f>IF(ISBLANK($A52),"",Download!F5)</f>
        <v>(669) 900-3638</v>
      </c>
      <c r="K52" s="1" t="str">
        <f>IF(ISBLANK($A52),"",Download!G5)</f>
        <v>Allen Hall</v>
      </c>
      <c r="L52" s="1" t="str">
        <f>IF(ISBLANK($A52),"",Download!H5)</f>
        <v>Sophomore</v>
      </c>
      <c r="M52" s="1" t="str">
        <f>IF(ISBLANK($A52),"",Download!I5)</f>
        <v>Busey-Evans</v>
      </c>
      <c r="N52" s="1" t="str">
        <f>VLOOKUP($M52,Definitions!$A$1:$B$18,2,FALSE)</f>
        <v>North</v>
      </c>
      <c r="O52" s="1" t="str">
        <f>IF(ISBLANK($A52),"",Download!J5)</f>
        <v>No</v>
      </c>
      <c r="P52" s="1">
        <f>IF(ISBLANK($A52),"",Download!K5)</f>
        <v>0</v>
      </c>
      <c r="Q52" s="38" t="str">
        <f>IF(ISBLANK($A52),"",Download!L5)</f>
        <v>No</v>
      </c>
      <c r="R52" s="37" t="str">
        <f>IF(ISBLANK(Download!M5),"No",Download!M5)</f>
        <v>No</v>
      </c>
      <c r="S52" s="1" t="str">
        <f>IF(ISBLANK($A52),"",Download!N5)</f>
        <v>4:00pm</v>
      </c>
      <c r="T52" s="37" t="str">
        <f>IF(ISBLANK(Download!O5),"",Download!O5)</f>
        <v>No</v>
      </c>
      <c r="U52" s="1" t="str">
        <f>IF(ISBLANK($A52),"",Download!P5)</f>
        <v>Elrina Lai</v>
      </c>
      <c r="V52" s="1" t="str">
        <f>IF(ISBLANK($A52),"",Download!Q5)</f>
        <v>Mother</v>
      </c>
      <c r="W52" s="37">
        <f>IF(ISBLANK($A52),"",Download!R5)</f>
        <v>4088812188</v>
      </c>
      <c r="X52" s="25">
        <f>IF(A52&lt;DATE(2020,1,27),85,100)</f>
        <v>85</v>
      </c>
      <c r="Y52" s="25"/>
      <c r="Z52" s="1"/>
      <c r="AA52" s="1"/>
      <c r="AB52" s="1"/>
      <c r="AC52" s="1"/>
      <c r="AD52" s="1"/>
      <c r="AE52" s="43">
        <f>X52-Z52-AA52-AB52-AC52-AD52-AG52-Y52</f>
        <v>85</v>
      </c>
      <c r="AF52" s="39"/>
      <c r="AG52" s="1"/>
      <c r="AH52" s="1"/>
    </row>
    <row r="53" spans="1:34" ht="20.100000000000001" customHeight="1" x14ac:dyDescent="0.25">
      <c r="A53" s="36">
        <f>IF(ISBLANK(Download!A8),"",Download!A8)</f>
        <v>43786.891168981485</v>
      </c>
      <c r="B53" s="1" t="str">
        <f>IF(ISBLANK($A53),"",Download!B8)</f>
        <v>Hannah</v>
      </c>
      <c r="C53" s="1" t="str">
        <f>IF(ISBLANK($A53),"",Download!C8)</f>
        <v>Lim</v>
      </c>
      <c r="D53" s="7"/>
      <c r="E53" s="7"/>
      <c r="F53" s="25"/>
      <c r="G53" s="25"/>
      <c r="H53" s="1" t="str">
        <f>IF(ISBLANK($A53),"",LEFT(Download!D8,1))</f>
        <v>F</v>
      </c>
      <c r="I53" s="1" t="str">
        <f>IF(ISBLANK($A53),"",Download!E8)</f>
        <v>hannah.lim.634@gmail.com</v>
      </c>
      <c r="J53" s="37">
        <f>IF(ISBLANK($A53),"",Download!F8)</f>
        <v>2245323466</v>
      </c>
      <c r="K53" s="1" t="str">
        <f>IF(ISBLANK($A53),"",Download!G8)</f>
        <v>Busey-Evans</v>
      </c>
      <c r="L53" s="1" t="str">
        <f>IF(ISBLANK($A53),"",Download!H8)</f>
        <v>Sophomore</v>
      </c>
      <c r="M53" s="1" t="str">
        <f>IF(ISBLANK($A53),"",Download!I8)</f>
        <v>Busey-Evans</v>
      </c>
      <c r="N53" s="1" t="str">
        <f>VLOOKUP($M53,Definitions!$A$1:$B$18,2,FALSE)</f>
        <v>North</v>
      </c>
      <c r="O53" s="1" t="str">
        <f>IF(ISBLANK($A53),"",Download!J8)</f>
        <v>No</v>
      </c>
      <c r="P53" s="1">
        <f>IF(ISBLANK($A53),"",Download!K8)</f>
        <v>0</v>
      </c>
      <c r="Q53" s="38" t="str">
        <f>IF(ISBLANK($A53),"",Download!L8)</f>
        <v>No</v>
      </c>
      <c r="R53" s="37" t="str">
        <f>IF(ISBLANK(Download!M8),"No",Download!M8)</f>
        <v>No</v>
      </c>
      <c r="S53" s="1" t="str">
        <f>IF(ISBLANK($A53),"",Download!N8)</f>
        <v>2:00pm</v>
      </c>
      <c r="T53" s="37" t="str">
        <f>IF(ISBLANK(Download!O8),"",Download!O8)</f>
        <v/>
      </c>
      <c r="U53" s="1" t="str">
        <f>IF(ISBLANK($A53),"",Download!P8)</f>
        <v>Malcolm Lim</v>
      </c>
      <c r="V53" s="1" t="str">
        <f>IF(ISBLANK($A53),"",Download!Q8)</f>
        <v>Father</v>
      </c>
      <c r="W53" s="37">
        <f>IF(ISBLANK($A53),"",Download!R8)</f>
        <v>8473215891</v>
      </c>
      <c r="X53" s="25">
        <f>IF(A53&lt;DATE(2020,1,27),85,100)</f>
        <v>85</v>
      </c>
      <c r="Y53" s="25"/>
      <c r="Z53" s="1"/>
      <c r="AA53" s="1"/>
      <c r="AB53" s="1"/>
      <c r="AC53" s="1"/>
      <c r="AD53" s="1"/>
      <c r="AE53" s="43">
        <f>X53-Z53-AA53-AB53-AC53-AD53-AG53-Y53</f>
        <v>85</v>
      </c>
      <c r="AF53" s="39"/>
      <c r="AG53" s="1"/>
      <c r="AH53" s="1"/>
    </row>
    <row r="54" spans="1:34" ht="20.100000000000001" customHeight="1" x14ac:dyDescent="0.25">
      <c r="A54" s="36">
        <f>IF(ISBLANK(Download!A77),"",Download!A77)</f>
        <v>43856.938807870371</v>
      </c>
      <c r="B54" s="1" t="str">
        <f>IF(ISBLANK($A54),"",Download!B77)</f>
        <v>Hayoung</v>
      </c>
      <c r="C54" s="1" t="str">
        <f>IF(ISBLANK($A54),"",Download!C77)</f>
        <v>Kwon</v>
      </c>
      <c r="D54" s="7"/>
      <c r="E54" s="7"/>
      <c r="F54" s="25"/>
      <c r="G54" s="25"/>
      <c r="H54" s="1" t="str">
        <f>IF(ISBLANK($A54),"",LEFT(Download!D77,1))</f>
        <v>F</v>
      </c>
      <c r="I54" s="1" t="str">
        <f>IF(ISBLANK($A54),"",Download!E77)</f>
        <v>hayoung5@illinois.edu</v>
      </c>
      <c r="J54" s="37">
        <f>IF(ISBLANK($A54),"",Download!F77)</f>
        <v>2244025042</v>
      </c>
      <c r="K54" s="1" t="str">
        <f>IF(ISBLANK($A54),"",Download!G77)</f>
        <v>Busey-Evans</v>
      </c>
      <c r="L54" s="1" t="str">
        <f>IF(ISBLANK($A54),"",Download!H77)</f>
        <v>Freshman</v>
      </c>
      <c r="M54" s="1" t="str">
        <f>IF(ISBLANK($A54),"",Download!I77)</f>
        <v>Busey-Evans</v>
      </c>
      <c r="N54" s="1" t="str">
        <f>VLOOKUP($M54,Definitions!$A$1:$B$18,2,FALSE)</f>
        <v>North</v>
      </c>
      <c r="O54" s="1" t="str">
        <f>IF(ISBLANK($A54),"",Download!J77)</f>
        <v>No</v>
      </c>
      <c r="P54" s="1">
        <f>IF(ISBLANK($A54),"",Download!K77)</f>
        <v>0</v>
      </c>
      <c r="Q54" s="38" t="str">
        <f>IF(ISBLANK($A54),"",Download!L77)</f>
        <v>Yes</v>
      </c>
      <c r="R54" s="37" t="str">
        <f>IF(ISBLANK(Download!M77),"No",Download!M77)</f>
        <v>No</v>
      </c>
      <c r="S54" s="1" t="str">
        <f>IF(ISBLANK($A54),"",Download!N77)</f>
        <v>5:00pm</v>
      </c>
      <c r="T54" s="37" t="str">
        <f>IF(ISBLANK(Download!O77),"",Download!O77)</f>
        <v/>
      </c>
      <c r="U54" s="1" t="str">
        <f>IF(ISBLANK($A54),"",Download!P77)</f>
        <v>Sunny Kwon</v>
      </c>
      <c r="V54" s="1" t="str">
        <f>IF(ISBLANK($A54),"",Download!Q77)</f>
        <v>Mother</v>
      </c>
      <c r="W54" s="37">
        <f>IF(ISBLANK($A54),"",Download!R77)</f>
        <v>8472696768</v>
      </c>
      <c r="X54" s="25">
        <f>IF(A54&lt;DATE(2020,1,27),85,100)</f>
        <v>85</v>
      </c>
      <c r="Y54" s="25"/>
      <c r="Z54" s="1"/>
      <c r="AA54" s="1"/>
      <c r="AB54" s="1"/>
      <c r="AC54" s="1"/>
      <c r="AD54" s="1"/>
      <c r="AE54" s="43">
        <f>X54-Z54-AA54-AB54-AC54-AD54-AG54-Y54</f>
        <v>85</v>
      </c>
      <c r="AF54" s="39"/>
      <c r="AG54" s="1"/>
      <c r="AH54" s="1"/>
    </row>
    <row r="55" spans="1:34" ht="20.100000000000001" customHeight="1" x14ac:dyDescent="0.25">
      <c r="A55" s="36">
        <f>IF(ISBLANK(Download!A2),"",Download!A2)</f>
        <v>43772.448263888888</v>
      </c>
      <c r="B55" s="1" t="str">
        <f>IF(ISBLANK($A55),"",Download!B2)</f>
        <v>Lily</v>
      </c>
      <c r="C55" s="1" t="str">
        <f>IF(ISBLANK($A55),"",Download!C2)</f>
        <v>Ye</v>
      </c>
      <c r="D55" s="7"/>
      <c r="E55" s="7"/>
      <c r="F55" s="25"/>
      <c r="G55" s="25"/>
      <c r="H55" s="1" t="str">
        <f>IF(ISBLANK($A55),"",LEFT(Download!D2,1))</f>
        <v>F</v>
      </c>
      <c r="I55" s="1" t="str">
        <f>IF(ISBLANK($A55),"",Download!E2)</f>
        <v>ye.lillian@outlook.com</v>
      </c>
      <c r="J55" s="37">
        <f>IF(ISBLANK($A55),"",Download!F2)</f>
        <v>2178916936</v>
      </c>
      <c r="K55" s="1" t="str">
        <f>IF(ISBLANK($A55),"",Download!G2)</f>
        <v>Busey-Evans</v>
      </c>
      <c r="L55" s="1" t="str">
        <f>IF(ISBLANK($A55),"",Download!H2)</f>
        <v>Sophomore</v>
      </c>
      <c r="M55" s="1" t="str">
        <f>IF(ISBLANK($A55),"",Download!I2)</f>
        <v>Busey-Evans</v>
      </c>
      <c r="N55" s="1" t="str">
        <f>VLOOKUP($M55,Definitions!$A$1:$B$18,2,FALSE)</f>
        <v>North</v>
      </c>
      <c r="O55" s="1" t="str">
        <f>IF(ISBLANK($A55),"",Download!J2)</f>
        <v>Yes</v>
      </c>
      <c r="P55" s="1">
        <f>IF(ISBLANK($A55),"",Download!K2)</f>
        <v>5</v>
      </c>
      <c r="Q55" s="38" t="str">
        <f>IF(ISBLANK($A55),"",Download!L2)</f>
        <v>No</v>
      </c>
      <c r="R55" s="37" t="str">
        <f>IF(ISBLANK(Download!M2),"No",Download!M2)</f>
        <v>No</v>
      </c>
      <c r="S55" s="1" t="str">
        <f>IF(ISBLANK($A55),"",Download!N2)</f>
        <v>4:00pm</v>
      </c>
      <c r="T55" s="37" t="str">
        <f>IF(ISBLANK(Download!O2),"",Download!O2)</f>
        <v/>
      </c>
      <c r="U55" s="1" t="str">
        <f>IF(ISBLANK($A55),"",Download!P2)</f>
        <v>Xian Ye</v>
      </c>
      <c r="V55" s="1" t="str">
        <f>IF(ISBLANK($A55),"",Download!Q2)</f>
        <v>Dad</v>
      </c>
      <c r="W55" s="37">
        <f>IF(ISBLANK($A55),"",Download!R2)</f>
        <v>2173615810</v>
      </c>
      <c r="X55" s="25">
        <f>IF(A55&lt;DATE(2020,1,27),85,100)</f>
        <v>85</v>
      </c>
      <c r="Y55" s="25"/>
      <c r="Z55" s="1"/>
      <c r="AA55" s="1"/>
      <c r="AB55" s="1"/>
      <c r="AC55" s="1"/>
      <c r="AD55" s="1"/>
      <c r="AE55" s="43">
        <f>X55-Z55-AA55-AB55-AC55-AD55-AG55-Y55</f>
        <v>85</v>
      </c>
      <c r="AF55" s="39"/>
      <c r="AG55" s="1"/>
      <c r="AH55" s="1"/>
    </row>
    <row r="56" spans="1:34" ht="20.100000000000001" customHeight="1" x14ac:dyDescent="0.25">
      <c r="A56" s="36">
        <f>IF(ISBLANK(Download!A30),"",Download!A30)</f>
        <v>43852.977731481478</v>
      </c>
      <c r="B56" s="1" t="str">
        <f>IF(ISBLANK($A56),"",Download!B30)</f>
        <v>Madeline</v>
      </c>
      <c r="C56" s="1" t="str">
        <f>IF(ISBLANK($A56),"",Download!C30)</f>
        <v>McFadden</v>
      </c>
      <c r="D56" s="7"/>
      <c r="E56" s="7"/>
      <c r="F56" s="25"/>
      <c r="G56" s="25"/>
      <c r="H56" s="1" t="str">
        <f>IF(ISBLANK($A56),"",LEFT(Download!D30,1))</f>
        <v>f</v>
      </c>
      <c r="I56" s="1" t="str">
        <f>IF(ISBLANK($A56),"",Download!E30)</f>
        <v>mcm9@illinois.edu</v>
      </c>
      <c r="J56" s="37" t="str">
        <f>IF(ISBLANK($A56),"",Download!F30)</f>
        <v>847-525-6784</v>
      </c>
      <c r="K56" s="1" t="str">
        <f>IF(ISBLANK($A56),"",Download!G30)</f>
        <v>Busey-Evans</v>
      </c>
      <c r="L56" s="1" t="str">
        <f>IF(ISBLANK($A56),"",Download!H30)</f>
        <v>Freshman</v>
      </c>
      <c r="M56" s="1" t="str">
        <f>IF(ISBLANK($A56),"",Download!I30)</f>
        <v>Busey-Evans</v>
      </c>
      <c r="N56" s="1" t="str">
        <f>VLOOKUP($M56,Definitions!$A$1:$B$18,2,FALSE)</f>
        <v>North</v>
      </c>
      <c r="O56" s="1" t="str">
        <f>IF(ISBLANK($A56),"",Download!J30)</f>
        <v>No</v>
      </c>
      <c r="P56" s="1">
        <f>IF(ISBLANK($A56),"",Download!K30)</f>
        <v>0</v>
      </c>
      <c r="Q56" s="38" t="str">
        <f>IF(ISBLANK($A56),"",Download!L30)</f>
        <v>No</v>
      </c>
      <c r="R56" s="37" t="str">
        <f>IF(ISBLANK(Download!M30),"No",Download!M30)</f>
        <v>No</v>
      </c>
      <c r="S56" s="1" t="str">
        <f>IF(ISBLANK($A56),"",Download!N30)</f>
        <v>3:00pm</v>
      </c>
      <c r="T56" s="37" t="str">
        <f>IF(ISBLANK(Download!O30),"",Download!O30)</f>
        <v>vegetarian</v>
      </c>
      <c r="U56" s="1" t="str">
        <f>IF(ISBLANK($A56),"",Download!P30)</f>
        <v>Mary McFadden</v>
      </c>
      <c r="V56" s="1" t="str">
        <f>IF(ISBLANK($A56),"",Download!Q30)</f>
        <v>mother</v>
      </c>
      <c r="W56" s="37" t="str">
        <f>IF(ISBLANK($A56),"",Download!R30)</f>
        <v>847-525-7046</v>
      </c>
      <c r="X56" s="25">
        <f>IF(A56&lt;DATE(2020,1,27),85,100)</f>
        <v>85</v>
      </c>
      <c r="Y56" s="25"/>
      <c r="Z56" s="1"/>
      <c r="AA56" s="1"/>
      <c r="AB56" s="1"/>
      <c r="AC56" s="1"/>
      <c r="AD56" s="1"/>
      <c r="AE56" s="43">
        <f>X56-Z56-AA56-AB56-AC56-AD56-AG56-Y56</f>
        <v>85</v>
      </c>
      <c r="AF56" s="39"/>
      <c r="AG56" s="1"/>
      <c r="AH56" s="1"/>
    </row>
    <row r="57" spans="1:34" ht="20.100000000000001" customHeight="1" x14ac:dyDescent="0.25">
      <c r="A57" s="36">
        <f>IF(ISBLANK(Download!A28),"",Download!A28)</f>
        <v>43852.840902777774</v>
      </c>
      <c r="B57" s="1" t="str">
        <f>IF(ISBLANK($A57),"",Download!B28)</f>
        <v>Melissa</v>
      </c>
      <c r="C57" s="1" t="str">
        <f>IF(ISBLANK($A57),"",Download!C28)</f>
        <v>Manetsch</v>
      </c>
      <c r="D57" s="7"/>
      <c r="E57" s="7"/>
      <c r="F57" s="25"/>
      <c r="G57" s="25"/>
      <c r="H57" s="1" t="str">
        <f>IF(ISBLANK($A57),"",LEFT(Download!D28,1))</f>
        <v>F</v>
      </c>
      <c r="I57" s="1" t="str">
        <f>IF(ISBLANK($A57),"",Download!E28)</f>
        <v>mtm9@illinois.edu</v>
      </c>
      <c r="J57" s="37" t="str">
        <f>IF(ISBLANK($A57),"",Download!F28)</f>
        <v>224-214-8881</v>
      </c>
      <c r="K57" s="1" t="str">
        <f>IF(ISBLANK($A57),"",Download!G28)</f>
        <v>Busey-Evans</v>
      </c>
      <c r="L57" s="1" t="str">
        <f>IF(ISBLANK($A57),"",Download!H28)</f>
        <v>Sophomore</v>
      </c>
      <c r="M57" s="1" t="str">
        <f>IF(ISBLANK($A57),"",Download!I28)</f>
        <v>Busey-Evans</v>
      </c>
      <c r="N57" s="1" t="str">
        <f>VLOOKUP($M57,Definitions!$A$1:$B$18,2,FALSE)</f>
        <v>North</v>
      </c>
      <c r="O57" s="1" t="str">
        <f>IF(ISBLANK($A57),"",Download!J28)</f>
        <v>No</v>
      </c>
      <c r="P57" s="1">
        <f>IF(ISBLANK($A57),"",Download!K28)</f>
        <v>0</v>
      </c>
      <c r="Q57" s="38" t="str">
        <f>IF(ISBLANK($A57),"",Download!L28)</f>
        <v>No</v>
      </c>
      <c r="R57" s="37" t="str">
        <f>IF(ISBLANK(Download!M28),"No",Download!M28)</f>
        <v>Yes</v>
      </c>
      <c r="S57" s="1" t="str">
        <f>IF(ISBLANK($A57),"",Download!N28)</f>
        <v>6:00pm</v>
      </c>
      <c r="T57" s="37" t="str">
        <f>IF(ISBLANK(Download!O28),"",Download!O28)</f>
        <v/>
      </c>
      <c r="U57" s="1" t="str">
        <f>IF(ISBLANK($A57),"",Download!P28)</f>
        <v>Catherine manetsch</v>
      </c>
      <c r="V57" s="1" t="str">
        <f>IF(ISBLANK($A57),"",Download!Q28)</f>
        <v>Mother</v>
      </c>
      <c r="W57" s="37">
        <f>IF(ISBLANK($A57),"",Download!R28)</f>
        <v>2246370503</v>
      </c>
      <c r="X57" s="25">
        <f>IF(A57&lt;DATE(2020,1,27),85,100)</f>
        <v>85</v>
      </c>
      <c r="Y57" s="25"/>
      <c r="Z57" s="1"/>
      <c r="AA57" s="1"/>
      <c r="AB57" s="1"/>
      <c r="AC57" s="1"/>
      <c r="AD57" s="1"/>
      <c r="AE57" s="43">
        <f>X57-Z57-AA57-AB57-AC57-AD57-AG57-Y57</f>
        <v>85</v>
      </c>
      <c r="AF57" s="39"/>
      <c r="AG57" s="1"/>
      <c r="AH57" s="1"/>
    </row>
    <row r="58" spans="1:34" ht="20.100000000000001" customHeight="1" x14ac:dyDescent="0.25">
      <c r="A58" s="36">
        <f>IF(ISBLANK(Download!A15),"",Download!A15)</f>
        <v>43816.838483796295</v>
      </c>
      <c r="B58" s="1" t="str">
        <f>IF(ISBLANK($A58),"",Download!B15)</f>
        <v>Theo</v>
      </c>
      <c r="C58" s="1" t="str">
        <f>IF(ISBLANK($A58),"",Download!C15)</f>
        <v>Benig</v>
      </c>
      <c r="D58" s="7"/>
      <c r="E58" s="7"/>
      <c r="F58" s="25"/>
      <c r="G58" s="25"/>
      <c r="H58" s="1" t="str">
        <f>IF(ISBLANK($A58),"",LEFT(Download!D15,1))</f>
        <v>M</v>
      </c>
      <c r="I58" s="1" t="str">
        <f>IF(ISBLANK($A58),"",Download!E15)</f>
        <v>theosb2@illinois.edu</v>
      </c>
      <c r="J58" s="37">
        <f>IF(ISBLANK($A58),"",Download!F15)</f>
        <v>8155570656</v>
      </c>
      <c r="K58" s="1" t="str">
        <f>IF(ISBLANK($A58),"",Download!G15)</f>
        <v>Other</v>
      </c>
      <c r="L58" s="1" t="str">
        <f>IF(ISBLANK($A58),"",Download!H15)</f>
        <v>Sophomore</v>
      </c>
      <c r="M58" s="1" t="str">
        <f>IF(ISBLANK($A58),"",Download!I15)</f>
        <v>Busey-Evans</v>
      </c>
      <c r="N58" s="1" t="str">
        <f>VLOOKUP($M58,Definitions!$A$1:$B$18,2,FALSE)</f>
        <v>North</v>
      </c>
      <c r="O58" s="1" t="str">
        <f>IF(ISBLANK($A58),"",Download!J15)</f>
        <v>No</v>
      </c>
      <c r="P58" s="1">
        <f>IF(ISBLANK($A58),"",Download!K15)</f>
        <v>0</v>
      </c>
      <c r="Q58" s="38" t="str">
        <f>IF(ISBLANK($A58),"",Download!L15)</f>
        <v>No</v>
      </c>
      <c r="R58" s="37" t="str">
        <f>IF(ISBLANK(Download!M15),"No",Download!M15)</f>
        <v>Yes</v>
      </c>
      <c r="S58" s="1" t="str">
        <f>IF(ISBLANK($A58),"",Download!N15)</f>
        <v>2:00pm</v>
      </c>
      <c r="T58" s="37" t="str">
        <f>IF(ISBLANK(Download!O15),"",Download!O15)</f>
        <v>No</v>
      </c>
      <c r="U58" s="1" t="str">
        <f>IF(ISBLANK($A58),"",Download!P15)</f>
        <v>Vincent Benig</v>
      </c>
      <c r="V58" s="1" t="str">
        <f>IF(ISBLANK($A58),"",Download!Q15)</f>
        <v>Father</v>
      </c>
      <c r="W58" s="37">
        <f>IF(ISBLANK($A58),"",Download!R15)</f>
        <v>8154834290</v>
      </c>
      <c r="X58" s="25">
        <f>IF(A58&lt;DATE(2020,1,27),85,100)</f>
        <v>85</v>
      </c>
      <c r="Y58" s="25"/>
      <c r="Z58" s="1"/>
      <c r="AA58" s="1"/>
      <c r="AB58" s="1"/>
      <c r="AC58" s="1"/>
      <c r="AD58" s="1"/>
      <c r="AE58" s="43">
        <f>X58-Z58-AA58-AB58-AC58-AD58-AG58-Y58</f>
        <v>85</v>
      </c>
      <c r="AF58" s="39"/>
      <c r="AG58" s="1"/>
      <c r="AH58" s="1" t="s">
        <v>34</v>
      </c>
    </row>
    <row r="59" spans="1:34" ht="20.100000000000001" customHeight="1" x14ac:dyDescent="0.25">
      <c r="A59" s="36">
        <f>IF(ISBLANK(Download!A49),"",Download!A49)</f>
        <v>43854.897175925929</v>
      </c>
      <c r="B59" s="1" t="str">
        <f>IF(ISBLANK($A59),"",Download!B49)</f>
        <v>Alexa</v>
      </c>
      <c r="C59" s="1" t="str">
        <f>IF(ISBLANK($A59),"",Download!C49)</f>
        <v>Huber</v>
      </c>
      <c r="D59" s="7"/>
      <c r="E59" s="7"/>
      <c r="F59" s="25"/>
      <c r="G59" s="25"/>
      <c r="H59" s="1" t="str">
        <f>IF(ISBLANK($A59),"",LEFT(Download!D49,1))</f>
        <v>F</v>
      </c>
      <c r="I59" s="1" t="str">
        <f>IF(ISBLANK($A59),"",Download!E49)</f>
        <v>alexarh2@illinois.edu</v>
      </c>
      <c r="J59" s="37">
        <f>IF(ISBLANK($A59),"",Download!F49)</f>
        <v>2173138729</v>
      </c>
      <c r="K59" s="1" t="str">
        <f>IF(ISBLANK($A59),"",Download!G49)</f>
        <v>ISR</v>
      </c>
      <c r="L59" s="1" t="str">
        <f>IF(ISBLANK($A59),"",Download!H49)</f>
        <v>Freshman</v>
      </c>
      <c r="M59" s="1" t="str">
        <f>IF(ISBLANK($A59),"",Download!I49)</f>
        <v>ISR</v>
      </c>
      <c r="N59" s="1" t="str">
        <f>VLOOKUP($M59,Definitions!$A$1:$B$18,2,FALSE)</f>
        <v>North</v>
      </c>
      <c r="O59" s="1" t="str">
        <f>IF(ISBLANK($A59),"",Download!J49)</f>
        <v>No</v>
      </c>
      <c r="P59" s="1">
        <f>IF(ISBLANK($A59),"",Download!K49)</f>
        <v>0</v>
      </c>
      <c r="Q59" s="38" t="str">
        <f>IF(ISBLANK($A59),"",Download!L49)</f>
        <v>No</v>
      </c>
      <c r="R59" s="37" t="str">
        <f>IF(ISBLANK(Download!M49),"No",Download!M49)</f>
        <v>No</v>
      </c>
      <c r="S59" s="1" t="str">
        <f>IF(ISBLANK($A59),"",Download!N49)</f>
        <v>3:00pm</v>
      </c>
      <c r="T59" s="37" t="str">
        <f>IF(ISBLANK(Download!O49),"",Download!O49)</f>
        <v>No</v>
      </c>
      <c r="U59" s="1" t="str">
        <f>IF(ISBLANK($A59),"",Download!P49)</f>
        <v>Don Huber</v>
      </c>
      <c r="V59" s="1" t="str">
        <f>IF(ISBLANK($A59),"",Download!Q49)</f>
        <v>Dad</v>
      </c>
      <c r="W59" s="37" t="str">
        <f>IF(ISBLANK($A59),"",Download!R49)</f>
        <v>6182672204 or 2175346089</v>
      </c>
      <c r="X59" s="25">
        <f>IF(A59&lt;DATE(2020,1,27),85,100)</f>
        <v>85</v>
      </c>
      <c r="Y59" s="25"/>
      <c r="Z59" s="1"/>
      <c r="AA59" s="1"/>
      <c r="AB59" s="1"/>
      <c r="AC59" s="1"/>
      <c r="AD59" s="1"/>
      <c r="AE59" s="43">
        <f>X59-Z59-AA59-AB59-AC59-AD59-AG59-Y59</f>
        <v>85</v>
      </c>
      <c r="AF59" s="39"/>
      <c r="AG59" s="1"/>
      <c r="AH59" s="1"/>
    </row>
    <row r="60" spans="1:34" ht="20.100000000000001" customHeight="1" x14ac:dyDescent="0.25">
      <c r="A60" s="36">
        <f>IF(ISBLANK(Download!A86),"",Download!A86)</f>
        <v>43861.586469907408</v>
      </c>
      <c r="B60" s="1" t="str">
        <f>IF(ISBLANK($A60),"",Download!B86)</f>
        <v>Alice</v>
      </c>
      <c r="C60" s="1" t="str">
        <f>IF(ISBLANK($A60),"",Download!C86)</f>
        <v>Han</v>
      </c>
      <c r="D60" s="7"/>
      <c r="E60" s="7"/>
      <c r="F60" s="25"/>
      <c r="G60" s="25"/>
      <c r="H60" s="1" t="str">
        <f>IF(ISBLANK($A60),"",LEFT(Download!D86,1))</f>
        <v>F</v>
      </c>
      <c r="I60" s="1" t="str">
        <f>IF(ISBLANK($A60),"",Download!E86)</f>
        <v>aliceh3@illinois.edu</v>
      </c>
      <c r="J60" s="37">
        <f>IF(ISBLANK($A60),"",Download!F86)</f>
        <v>2244065372</v>
      </c>
      <c r="K60" s="1" t="str">
        <f>IF(ISBLANK($A60),"",Download!G86)</f>
        <v>ISR</v>
      </c>
      <c r="L60" s="1" t="str">
        <f>IF(ISBLANK($A60),"",Download!H86)</f>
        <v>Junior</v>
      </c>
      <c r="M60" s="1" t="str">
        <f>IF(ISBLANK($A60),"",Download!I86)</f>
        <v>ISR</v>
      </c>
      <c r="N60" s="1" t="str">
        <f>VLOOKUP($M60,Definitions!$A$1:$B$18,2,FALSE)</f>
        <v>North</v>
      </c>
      <c r="O60" s="1" t="str">
        <f>IF(ISBLANK($A60),"",Download!J86)</f>
        <v>No</v>
      </c>
      <c r="P60" s="1">
        <f>IF(ISBLANK($A60),"",Download!K86)</f>
        <v>0</v>
      </c>
      <c r="Q60" s="38" t="str">
        <f>IF(ISBLANK($A60),"",Download!L86)</f>
        <v>No</v>
      </c>
      <c r="R60" s="37" t="str">
        <f>IF(ISBLANK(Download!M86),"No",Download!M86)</f>
        <v>Yes</v>
      </c>
      <c r="S60" s="1" t="str">
        <f>IF(ISBLANK($A60),"",Download!N86)</f>
        <v>3:00pm</v>
      </c>
      <c r="T60" s="37" t="str">
        <f>IF(ISBLANK(Download!O86),"",Download!O86)</f>
        <v/>
      </c>
      <c r="U60" s="1" t="str">
        <f>IF(ISBLANK($A60),"",Download!P86)</f>
        <v>Sarah Han</v>
      </c>
      <c r="V60" s="1" t="str">
        <f>IF(ISBLANK($A60),"",Download!Q86)</f>
        <v>Mother</v>
      </c>
      <c r="W60" s="37">
        <f>IF(ISBLANK($A60),"",Download!R86)</f>
        <v>2244065372</v>
      </c>
      <c r="X60" s="25">
        <f>IF(A60&lt;DATE(2020,1,27),85,100)</f>
        <v>100</v>
      </c>
      <c r="Y60" s="25"/>
      <c r="Z60" s="1"/>
      <c r="AA60" s="1"/>
      <c r="AB60" s="1"/>
      <c r="AC60" s="1"/>
      <c r="AD60" s="1"/>
      <c r="AE60" s="43">
        <f>X60-Z60-AA60-AB60-AC60-AD60-AG60-Y60</f>
        <v>100</v>
      </c>
      <c r="AF60" s="39"/>
      <c r="AG60" s="1"/>
      <c r="AH60" s="1"/>
    </row>
    <row r="61" spans="1:34" ht="20.100000000000001" customHeight="1" x14ac:dyDescent="0.25">
      <c r="A61" s="36">
        <f>IF(ISBLANK(Download!A9),"",Download!A9)</f>
        <v>43796.469108796293</v>
      </c>
      <c r="B61" s="1" t="str">
        <f>IF(ISBLANK($A61),"",Download!B9)</f>
        <v>Anna</v>
      </c>
      <c r="C61" s="1" t="str">
        <f>IF(ISBLANK($A61),"",Download!C9)</f>
        <v>Huang</v>
      </c>
      <c r="D61" s="7"/>
      <c r="E61" s="7"/>
      <c r="F61" s="25"/>
      <c r="G61" s="25"/>
      <c r="H61" s="1" t="str">
        <f>IF(ISBLANK($A61),"",LEFT(Download!D9,1))</f>
        <v>F</v>
      </c>
      <c r="I61" s="1" t="str">
        <f>IF(ISBLANK($A61),"",Download!E9)</f>
        <v>annahuang608@gmail.com</v>
      </c>
      <c r="J61" s="37" t="str">
        <f>IF(ISBLANK($A61),"",Download!F9)</f>
        <v>224-433-4102</v>
      </c>
      <c r="K61" s="1" t="str">
        <f>IF(ISBLANK($A61),"",Download!G9)</f>
        <v>ISR</v>
      </c>
      <c r="L61" s="1" t="str">
        <f>IF(ISBLANK($A61),"",Download!H9)</f>
        <v>Freshman</v>
      </c>
      <c r="M61" s="1" t="str">
        <f>IF(ISBLANK($A61),"",Download!I9)</f>
        <v>ISR</v>
      </c>
      <c r="N61" s="1" t="str">
        <f>VLOOKUP($M61,Definitions!$A$1:$B$18,2,FALSE)</f>
        <v>North</v>
      </c>
      <c r="O61" s="1" t="str">
        <f>IF(ISBLANK($A61),"",Download!J9)</f>
        <v>No</v>
      </c>
      <c r="P61" s="1">
        <f>IF(ISBLANK($A61),"",Download!K9)</f>
        <v>0</v>
      </c>
      <c r="Q61" s="38" t="str">
        <f>IF(ISBLANK($A61),"",Download!L9)</f>
        <v>No</v>
      </c>
      <c r="R61" s="37" t="str">
        <f>IF(ISBLANK(Download!M9),"No",Download!M9)</f>
        <v>No</v>
      </c>
      <c r="S61" s="1" t="str">
        <f>IF(ISBLANK($A61),"",Download!N9)</f>
        <v>4:00pm</v>
      </c>
      <c r="T61" s="37" t="str">
        <f>IF(ISBLANK(Download!O9),"",Download!O9)</f>
        <v>nope!</v>
      </c>
      <c r="U61" s="1" t="str">
        <f>IF(ISBLANK($A61),"",Download!P9)</f>
        <v>Yamin Huang</v>
      </c>
      <c r="V61" s="1" t="str">
        <f>IF(ISBLANK($A61),"",Download!Q9)</f>
        <v>Father</v>
      </c>
      <c r="W61" s="37" t="str">
        <f>IF(ISBLANK($A61),"",Download!R9)</f>
        <v>224-730-2787</v>
      </c>
      <c r="X61" s="25">
        <f>IF(A61&lt;DATE(2020,1,27),85,100)</f>
        <v>85</v>
      </c>
      <c r="Y61" s="25"/>
      <c r="Z61" s="1"/>
      <c r="AA61" s="1"/>
      <c r="AB61" s="1"/>
      <c r="AC61" s="1"/>
      <c r="AD61" s="1"/>
      <c r="AE61" s="43">
        <f>X61-Z61-AA61-AB61-AC61-AD61-AG61-Y61</f>
        <v>85</v>
      </c>
      <c r="AF61" s="39"/>
      <c r="AG61" s="1"/>
      <c r="AH61" s="1"/>
    </row>
    <row r="62" spans="1:34" ht="20.100000000000001" customHeight="1" x14ac:dyDescent="0.25">
      <c r="A62" s="36">
        <f>IF(ISBLANK(Download!A66),"",Download!A66)</f>
        <v>43856.746365740742</v>
      </c>
      <c r="B62" s="1" t="str">
        <f>IF(ISBLANK($A62),"",Download!B66)</f>
        <v>Joshua</v>
      </c>
      <c r="C62" s="1" t="str">
        <f>IF(ISBLANK($A62),"",Download!C66)</f>
        <v>Yu</v>
      </c>
      <c r="D62" s="7"/>
      <c r="E62" s="7"/>
      <c r="F62" s="25"/>
      <c r="G62" s="25"/>
      <c r="H62" s="1" t="str">
        <f>IF(ISBLANK($A62),"",LEFT(Download!D66,1))</f>
        <v>m</v>
      </c>
      <c r="I62" s="1" t="str">
        <f>IF(ISBLANK($A62),"",Download!E66)</f>
        <v>jty2@illinois.edu</v>
      </c>
      <c r="J62" s="37" t="str">
        <f>IF(ISBLANK($A62),"",Download!F66)</f>
        <v>(408)-577-7030</v>
      </c>
      <c r="K62" s="1" t="str">
        <f>IF(ISBLANK($A62),"",Download!G66)</f>
        <v>ISR</v>
      </c>
      <c r="L62" s="1" t="str">
        <f>IF(ISBLANK($A62),"",Download!H66)</f>
        <v>Freshman</v>
      </c>
      <c r="M62" s="1" t="str">
        <f>IF(ISBLANK($A62),"",Download!I66)</f>
        <v>ISR</v>
      </c>
      <c r="N62" s="1" t="str">
        <f>VLOOKUP($M62,Definitions!$A$1:$B$18,2,FALSE)</f>
        <v>North</v>
      </c>
      <c r="O62" s="1" t="str">
        <f>IF(ISBLANK($A62),"",Download!J66)</f>
        <v>No</v>
      </c>
      <c r="P62" s="1">
        <f>IF(ISBLANK($A62),"",Download!K66)</f>
        <v>0</v>
      </c>
      <c r="Q62" s="38" t="str">
        <f>IF(ISBLANK($A62),"",Download!L66)</f>
        <v>No</v>
      </c>
      <c r="R62" s="37" t="str">
        <f>IF(ISBLANK(Download!M66),"No",Download!M66)</f>
        <v>No</v>
      </c>
      <c r="S62" s="1" t="str">
        <f>IF(ISBLANK($A62),"",Download!N66)</f>
        <v>6:00pm</v>
      </c>
      <c r="T62" s="37" t="str">
        <f>IF(ISBLANK(Download!O66),"",Download!O66)</f>
        <v>No</v>
      </c>
      <c r="U62" s="1" t="str">
        <f>IF(ISBLANK($A62),"",Download!P66)</f>
        <v>Jeff Yu</v>
      </c>
      <c r="V62" s="1" t="str">
        <f>IF(ISBLANK($A62),"",Download!Q66)</f>
        <v>Father</v>
      </c>
      <c r="W62" s="37" t="str">
        <f>IF(ISBLANK($A62),"",Download!R66)</f>
        <v>(650)-248-6941</v>
      </c>
      <c r="X62" s="25">
        <f>IF(A62&lt;DATE(2020,1,27),85,100)</f>
        <v>85</v>
      </c>
      <c r="Y62" s="25"/>
      <c r="Z62" s="1"/>
      <c r="AA62" s="1"/>
      <c r="AB62" s="1"/>
      <c r="AC62" s="1"/>
      <c r="AD62" s="1"/>
      <c r="AE62" s="43">
        <f>X62-Z62-AA62-AB62-AC62-AD62-AG62-Y62</f>
        <v>85</v>
      </c>
      <c r="AF62" s="39"/>
      <c r="AG62" s="1"/>
      <c r="AH62" s="1"/>
    </row>
    <row r="63" spans="1:34" ht="20.100000000000001" customHeight="1" x14ac:dyDescent="0.25">
      <c r="A63" s="36">
        <f>IF(ISBLANK(Download!A27),"",Download!A27)</f>
        <v>43851.785150462965</v>
      </c>
      <c r="B63" s="1" t="str">
        <f>IF(ISBLANK($A63),"",Download!B27)</f>
        <v>Kaitlyn</v>
      </c>
      <c r="C63" s="1" t="str">
        <f>IF(ISBLANK($A63),"",Download!C27)</f>
        <v>Roley</v>
      </c>
      <c r="D63" s="7"/>
      <c r="E63" s="7"/>
      <c r="F63" s="25"/>
      <c r="G63" s="25"/>
      <c r="H63" s="1" t="str">
        <f>IF(ISBLANK($A63),"",LEFT(Download!D27,1))</f>
        <v>F</v>
      </c>
      <c r="I63" s="1" t="str">
        <f>IF(ISBLANK($A63),"",Download!E27)</f>
        <v>kroley2@illinois.edu</v>
      </c>
      <c r="J63" s="37">
        <f>IF(ISBLANK($A63),"",Download!F27)</f>
        <v>3096349367</v>
      </c>
      <c r="K63" s="1" t="str">
        <f>IF(ISBLANK($A63),"",Download!G27)</f>
        <v>ISR</v>
      </c>
      <c r="L63" s="1" t="str">
        <f>IF(ISBLANK($A63),"",Download!H27)</f>
        <v>Sophomore</v>
      </c>
      <c r="M63" s="1" t="str">
        <f>IF(ISBLANK($A63),"",Download!I27)</f>
        <v>ISR</v>
      </c>
      <c r="N63" s="1" t="str">
        <f>VLOOKUP($M63,Definitions!$A$1:$B$18,2,FALSE)</f>
        <v>North</v>
      </c>
      <c r="O63" s="1" t="str">
        <f>IF(ISBLANK($A63),"",Download!J27)</f>
        <v>Yes</v>
      </c>
      <c r="P63" s="1">
        <f>IF(ISBLANK($A63),"",Download!K27)</f>
        <v>5</v>
      </c>
      <c r="Q63" s="38" t="str">
        <f>IF(ISBLANK($A63),"",Download!L27)</f>
        <v>No</v>
      </c>
      <c r="R63" s="37" t="str">
        <f>IF(ISBLANK(Download!M27),"No",Download!M27)</f>
        <v>No</v>
      </c>
      <c r="S63" s="1" t="str">
        <f>IF(ISBLANK($A63),"",Download!N27)</f>
        <v>6:00pm</v>
      </c>
      <c r="T63" s="37" t="str">
        <f>IF(ISBLANK(Download!O27),"",Download!O27)</f>
        <v>No</v>
      </c>
      <c r="U63" s="1" t="str">
        <f>IF(ISBLANK($A63),"",Download!P27)</f>
        <v>Cindy Roley</v>
      </c>
      <c r="V63" s="1" t="str">
        <f>IF(ISBLANK($A63),"",Download!Q27)</f>
        <v>Mother</v>
      </c>
      <c r="W63" s="37">
        <f>IF(ISBLANK($A63),"",Download!R27)</f>
        <v>3096453847</v>
      </c>
      <c r="X63" s="25">
        <f>IF(A63&lt;DATE(2020,1,27),85,100)</f>
        <v>85</v>
      </c>
      <c r="Y63" s="25"/>
      <c r="Z63" s="1"/>
      <c r="AA63" s="1"/>
      <c r="AB63" s="1"/>
      <c r="AC63" s="1"/>
      <c r="AD63" s="1"/>
      <c r="AE63" s="43">
        <f>X63-Z63-AA63-AB63-AC63-AD63-AG63-Y63</f>
        <v>85</v>
      </c>
      <c r="AF63" s="39"/>
      <c r="AG63" s="1"/>
      <c r="AH63" s="1"/>
    </row>
    <row r="64" spans="1:34" ht="20.100000000000001" customHeight="1" x14ac:dyDescent="0.25">
      <c r="A64" s="36">
        <f>IF(ISBLANK(Download!A18),"",Download!A18)</f>
        <v>43844.89644675926</v>
      </c>
      <c r="B64" s="1" t="str">
        <f>IF(ISBLANK($A64),"",Download!B18)</f>
        <v>Kathryn</v>
      </c>
      <c r="C64" s="1" t="str">
        <f>IF(ISBLANK($A64),"",Download!C18)</f>
        <v>Huang</v>
      </c>
      <c r="D64" s="7"/>
      <c r="E64" s="7"/>
      <c r="F64" s="25"/>
      <c r="G64" s="25"/>
      <c r="H64" s="1" t="str">
        <f>IF(ISBLANK($A64),"",LEFT(Download!D18,1))</f>
        <v>F</v>
      </c>
      <c r="I64" s="1" t="str">
        <f>IF(ISBLANK($A64),"",Download!E18)</f>
        <v>kathrynhuang1999@gmail.com</v>
      </c>
      <c r="J64" s="37">
        <f>IF(ISBLANK($A64),"",Download!F18)</f>
        <v>4082072039</v>
      </c>
      <c r="K64" s="1" t="str">
        <f>IF(ISBLANK($A64),"",Download!G18)</f>
        <v>ISR</v>
      </c>
      <c r="L64" s="1" t="str">
        <f>IF(ISBLANK($A64),"",Download!H18)</f>
        <v>Freshman</v>
      </c>
      <c r="M64" s="1" t="str">
        <f>IF(ISBLANK($A64),"",Download!I18)</f>
        <v>ISR</v>
      </c>
      <c r="N64" s="1" t="str">
        <f>VLOOKUP($M64,Definitions!$A$1:$B$18,2,FALSE)</f>
        <v>North</v>
      </c>
      <c r="O64" s="1" t="str">
        <f>IF(ISBLANK($A64),"",Download!J18)</f>
        <v>No</v>
      </c>
      <c r="P64" s="1">
        <f>IF(ISBLANK($A64),"",Download!K18)</f>
        <v>0</v>
      </c>
      <c r="Q64" s="38" t="str">
        <f>IF(ISBLANK($A64),"",Download!L18)</f>
        <v>No</v>
      </c>
      <c r="R64" s="37" t="str">
        <f>IF(ISBLANK(Download!M18),"No",Download!M18)</f>
        <v>No</v>
      </c>
      <c r="S64" s="1" t="str">
        <f>IF(ISBLANK($A64),"",Download!N18)</f>
        <v>3:00pm</v>
      </c>
      <c r="T64" s="37" t="str">
        <f>IF(ISBLANK(Download!O18),"",Download!O18)</f>
        <v>Peanuts</v>
      </c>
      <c r="U64" s="1" t="str">
        <f>IF(ISBLANK($A64),"",Download!P18)</f>
        <v>Janice Chen</v>
      </c>
      <c r="V64" s="1" t="str">
        <f>IF(ISBLANK($A64),"",Download!Q18)</f>
        <v>Mother</v>
      </c>
      <c r="W64" s="37">
        <f>IF(ISBLANK($A64),"",Download!R18)</f>
        <v>4088934868</v>
      </c>
      <c r="X64" s="25">
        <f>IF(A64&lt;DATE(2020,1,27),85,100)</f>
        <v>85</v>
      </c>
      <c r="Y64" s="25"/>
      <c r="Z64" s="1"/>
      <c r="AA64" s="1"/>
      <c r="AB64" s="1"/>
      <c r="AC64" s="1"/>
      <c r="AD64" s="1"/>
      <c r="AE64" s="43">
        <f>X64-Z64-AA64-AB64-AC64-AD64-AG64-Y64</f>
        <v>85</v>
      </c>
      <c r="AF64" s="39"/>
      <c r="AG64" s="1"/>
      <c r="AH64" s="1"/>
    </row>
    <row r="65" spans="1:34" ht="20.100000000000001" customHeight="1" x14ac:dyDescent="0.25">
      <c r="A65" s="36">
        <f>IF(ISBLANK(Download!A32),"",Download!A32)</f>
        <v>43853.87972222222</v>
      </c>
      <c r="B65" s="1" t="str">
        <f>IF(ISBLANK($A65),"",Download!B32)</f>
        <v>Lilian</v>
      </c>
      <c r="C65" s="1" t="str">
        <f>IF(ISBLANK($A65),"",Download!C32)</f>
        <v>Wang</v>
      </c>
      <c r="D65" s="7"/>
      <c r="E65" s="7"/>
      <c r="F65" s="25"/>
      <c r="G65" s="25"/>
      <c r="H65" s="1" t="str">
        <f>IF(ISBLANK($A65),"",LEFT(Download!D32,1))</f>
        <v>F</v>
      </c>
      <c r="I65" s="1" t="str">
        <f>IF(ISBLANK($A65),"",Download!E32)</f>
        <v>lgwang2@illinois,edu</v>
      </c>
      <c r="J65" s="37" t="str">
        <f>IF(ISBLANK($A65),"",Download!F32)</f>
        <v>510-316-8508</v>
      </c>
      <c r="K65" s="1" t="str">
        <f>IF(ISBLANK($A65),"",Download!G32)</f>
        <v>ISR</v>
      </c>
      <c r="L65" s="1" t="str">
        <f>IF(ISBLANK($A65),"",Download!H32)</f>
        <v>Freshman</v>
      </c>
      <c r="M65" s="1" t="str">
        <f>IF(ISBLANK($A65),"",Download!I32)</f>
        <v>ISR</v>
      </c>
      <c r="N65" s="1" t="str">
        <f>VLOOKUP($M65,Definitions!$A$1:$B$18,2,FALSE)</f>
        <v>North</v>
      </c>
      <c r="O65" s="1" t="str">
        <f>IF(ISBLANK($A65),"",Download!J32)</f>
        <v>No</v>
      </c>
      <c r="P65" s="1">
        <f>IF(ISBLANK($A65),"",Download!K32)</f>
        <v>0</v>
      </c>
      <c r="Q65" s="38" t="str">
        <f>IF(ISBLANK($A65),"",Download!L32)</f>
        <v>No</v>
      </c>
      <c r="R65" s="37" t="str">
        <f>IF(ISBLANK(Download!M32),"No",Download!M32)</f>
        <v>No</v>
      </c>
      <c r="S65" s="1" t="str">
        <f>IF(ISBLANK($A65),"",Download!N32)</f>
        <v>4:00pm</v>
      </c>
      <c r="T65" s="37" t="str">
        <f>IF(ISBLANK(Download!O32),"",Download!O32)</f>
        <v/>
      </c>
      <c r="U65" s="1" t="str">
        <f>IF(ISBLANK($A65),"",Download!P32)</f>
        <v>Jennifer Wang</v>
      </c>
      <c r="V65" s="1" t="str">
        <f>IF(ISBLANK($A65),"",Download!Q32)</f>
        <v>Mother</v>
      </c>
      <c r="W65" s="37" t="str">
        <f>IF(ISBLANK($A65),"",Download!R32)</f>
        <v>510-552-9985</v>
      </c>
      <c r="X65" s="25">
        <f>IF(A65&lt;DATE(2020,1,27),85,100)</f>
        <v>85</v>
      </c>
      <c r="Y65" s="25"/>
      <c r="Z65" s="1"/>
      <c r="AA65" s="1"/>
      <c r="AB65" s="1"/>
      <c r="AC65" s="1"/>
      <c r="AD65" s="1"/>
      <c r="AE65" s="43">
        <f>X65-Z65-AA65-AB65-AC65-AD65-AG65-Y65</f>
        <v>85</v>
      </c>
      <c r="AF65" s="39"/>
      <c r="AG65" s="1"/>
      <c r="AH65" s="1"/>
    </row>
    <row r="66" spans="1:34" ht="20.100000000000001" customHeight="1" x14ac:dyDescent="0.25">
      <c r="A66" s="36">
        <f>IF(ISBLANK(Download!A76),"",Download!A76)</f>
        <v>43856.930879629632</v>
      </c>
      <c r="B66" s="1" t="str">
        <f>IF(ISBLANK($A66),"",Download!B76)</f>
        <v>Alyssa</v>
      </c>
      <c r="C66" s="1" t="str">
        <f>IF(ISBLANK($A66),"",Download!C76)</f>
        <v>Roe</v>
      </c>
      <c r="D66" s="7"/>
      <c r="E66" s="7"/>
      <c r="F66" s="25"/>
      <c r="G66" s="25"/>
      <c r="H66" s="1" t="str">
        <f>IF(ISBLANK($A66),"",LEFT(Download!D76,1))</f>
        <v>F</v>
      </c>
      <c r="I66" s="1" t="str">
        <f>IF(ISBLANK($A66),"",Download!E76)</f>
        <v>amroe2@illinois.edu</v>
      </c>
      <c r="J66" s="37">
        <f>IF(ISBLANK($A66),"",Download!F76)</f>
        <v>3092217477</v>
      </c>
      <c r="K66" s="1" t="str">
        <f>IF(ISBLANK($A66),"",Download!G76)</f>
        <v>LAR</v>
      </c>
      <c r="L66" s="1" t="str">
        <f>IF(ISBLANK($A66),"",Download!H76)</f>
        <v>Junior</v>
      </c>
      <c r="M66" s="1" t="str">
        <f>IF(ISBLANK($A66),"",Download!I76)</f>
        <v>LAR</v>
      </c>
      <c r="N66" s="1" t="str">
        <f>VLOOKUP($M66,Definitions!$A$1:$B$18,2,FALSE)</f>
        <v>North</v>
      </c>
      <c r="O66" s="1" t="str">
        <f>IF(ISBLANK($A66),"",Download!J76)</f>
        <v>No</v>
      </c>
      <c r="P66" s="1">
        <f>IF(ISBLANK($A66),"",Download!K76)</f>
        <v>0</v>
      </c>
      <c r="Q66" s="38" t="str">
        <f>IF(ISBLANK($A66),"",Download!L76)</f>
        <v>Yes</v>
      </c>
      <c r="R66" s="37" t="str">
        <f>IF(ISBLANK(Download!M76),"No",Download!M76)</f>
        <v>No</v>
      </c>
      <c r="S66" s="1" t="str">
        <f>IF(ISBLANK($A66),"",Download!N76)</f>
        <v>After 6:00pm</v>
      </c>
      <c r="T66" s="37" t="str">
        <f>IF(ISBLANK(Download!O76),"",Download!O76)</f>
        <v/>
      </c>
      <c r="U66" s="1" t="str">
        <f>IF(ISBLANK($A66),"",Download!P76)</f>
        <v>Eileen Roe</v>
      </c>
      <c r="V66" s="1" t="str">
        <f>IF(ISBLANK($A66),"",Download!Q76)</f>
        <v>Grandmother</v>
      </c>
      <c r="W66" s="37">
        <f>IF(ISBLANK($A66),"",Download!R76)</f>
        <v>3093719074</v>
      </c>
      <c r="X66" s="25">
        <f>IF(A66&lt;DATE(2020,1,27),85,100)</f>
        <v>85</v>
      </c>
      <c r="Y66" s="25"/>
      <c r="Z66" s="1"/>
      <c r="AA66" s="1"/>
      <c r="AB66" s="1"/>
      <c r="AC66" s="1"/>
      <c r="AD66" s="1"/>
      <c r="AE66" s="43">
        <f>X66-Z66-AA66-AB66-AC66-AD66-AG66-Y66</f>
        <v>85</v>
      </c>
      <c r="AF66" s="39"/>
      <c r="AG66" s="1"/>
      <c r="AH66" s="1"/>
    </row>
    <row r="67" spans="1:34" ht="20.100000000000001" customHeight="1" x14ac:dyDescent="0.25">
      <c r="A67" s="36">
        <f>IF(ISBLANK(Download!A13),"",Download!A13)</f>
        <v>43813.634629629632</v>
      </c>
      <c r="B67" s="1" t="str">
        <f>IF(ISBLANK($A67),"",Download!B13)</f>
        <v>BENGE</v>
      </c>
      <c r="C67" s="1" t="str">
        <f>IF(ISBLANK($A67),"",Download!C13)</f>
        <v>BENGE</v>
      </c>
      <c r="D67" s="7"/>
      <c r="E67" s="7"/>
      <c r="F67" s="25"/>
      <c r="G67" s="25"/>
      <c r="H67" s="1" t="str">
        <f>IF(ISBLANK($A67),"",LEFT(Download!D13,1))</f>
        <v>M</v>
      </c>
      <c r="I67" s="1" t="str">
        <f>IF(ISBLANK($A67),"",Download!E13)</f>
        <v>nyjetsbenge84@yahoo.com</v>
      </c>
      <c r="J67" s="37">
        <f>IF(ISBLANK($A67),"",Download!F13)</f>
        <v>8159736885</v>
      </c>
      <c r="K67" s="1" t="str">
        <f>IF(ISBLANK($A67),"",Download!G13)</f>
        <v>LAR</v>
      </c>
      <c r="L67" s="1" t="str">
        <f>IF(ISBLANK($A67),"",Download!H13)</f>
        <v>Senior</v>
      </c>
      <c r="M67" s="1" t="str">
        <f>IF(ISBLANK($A67),"",Download!I13)</f>
        <v>LAR</v>
      </c>
      <c r="N67" s="1" t="str">
        <f>VLOOKUP($M67,Definitions!$A$1:$B$18,2,FALSE)</f>
        <v>North</v>
      </c>
      <c r="O67" s="1" t="str">
        <f>IF(ISBLANK($A67),"",Download!J13)</f>
        <v>Yes</v>
      </c>
      <c r="P67" s="1">
        <f>IF(ISBLANK($A67),"",Download!K13)</f>
        <v>4</v>
      </c>
      <c r="Q67" s="38" t="str">
        <f>IF(ISBLANK($A67),"",Download!L13)</f>
        <v>No</v>
      </c>
      <c r="R67" s="37" t="str">
        <f>IF(ISBLANK(Download!M13),"No",Download!M13)</f>
        <v>No</v>
      </c>
      <c r="S67" s="1" t="str">
        <f>IF(ISBLANK($A67),"",Download!N13)</f>
        <v>4:00pm</v>
      </c>
      <c r="T67" s="37" t="str">
        <f>IF(ISBLANK(Download!O13),"",Download!O13)</f>
        <v>No</v>
      </c>
      <c r="U67" s="1" t="str">
        <f>IF(ISBLANK($A67),"",Download!P13)</f>
        <v>Carol Benge</v>
      </c>
      <c r="V67" s="1" t="str">
        <f>IF(ISBLANK($A67),"",Download!Q13)</f>
        <v>Mom</v>
      </c>
      <c r="W67" s="37">
        <f>IF(ISBLANK($A67),"",Download!R13)</f>
        <v>8159736750</v>
      </c>
      <c r="X67" s="25">
        <f>IF(A67&lt;DATE(2020,1,27),85,100)</f>
        <v>85</v>
      </c>
      <c r="Y67" s="25"/>
      <c r="Z67" s="1"/>
      <c r="AA67" s="1"/>
      <c r="AB67" s="1"/>
      <c r="AC67" s="1"/>
      <c r="AD67" s="1"/>
      <c r="AE67" s="43">
        <f>X67-Z67-AA67-AB67-AC67-AD67-AG67-Y67</f>
        <v>85</v>
      </c>
      <c r="AF67" s="39"/>
      <c r="AG67" s="1"/>
      <c r="AH67" s="1"/>
    </row>
    <row r="68" spans="1:34" ht="20.100000000000001" customHeight="1" x14ac:dyDescent="0.25">
      <c r="A68" s="36">
        <f>IF(ISBLANK(Download!A38),"",Download!A38)</f>
        <v>43854.812280092592</v>
      </c>
      <c r="B68" s="1" t="str">
        <f>IF(ISBLANK($A68),"",Download!B38)</f>
        <v>Ethan</v>
      </c>
      <c r="C68" s="1" t="str">
        <f>IF(ISBLANK($A68),"",Download!C38)</f>
        <v>Miller</v>
      </c>
      <c r="D68" s="7"/>
      <c r="E68" s="7"/>
      <c r="F68" s="25"/>
      <c r="G68" s="25"/>
      <c r="H68" s="1" t="str">
        <f>IF(ISBLANK($A68),"",LEFT(Download!D38,1))</f>
        <v>M</v>
      </c>
      <c r="I68" s="1" t="str">
        <f>IF(ISBLANK($A68),"",Download!E38)</f>
        <v>ethanpm2@illinois.edu</v>
      </c>
      <c r="J68" s="37">
        <f>IF(ISBLANK($A68),"",Download!F38)</f>
        <v>8155498945</v>
      </c>
      <c r="K68" s="1" t="str">
        <f>IF(ISBLANK($A68),"",Download!G38)</f>
        <v>LAR</v>
      </c>
      <c r="L68" s="1" t="str">
        <f>IF(ISBLANK($A68),"",Download!H38)</f>
        <v>Sophomore</v>
      </c>
      <c r="M68" s="1" t="str">
        <f>IF(ISBLANK($A68),"",Download!I38)</f>
        <v>LAR</v>
      </c>
      <c r="N68" s="1" t="str">
        <f>VLOOKUP($M68,Definitions!$A$1:$B$18,2,FALSE)</f>
        <v>North</v>
      </c>
      <c r="O68" s="1" t="str">
        <f>IF(ISBLANK($A68),"",Download!J38)</f>
        <v>No</v>
      </c>
      <c r="P68" s="1">
        <f>IF(ISBLANK($A68),"",Download!K38)</f>
        <v>0</v>
      </c>
      <c r="Q68" s="38" t="str">
        <f>IF(ISBLANK($A68),"",Download!L38)</f>
        <v>No</v>
      </c>
      <c r="R68" s="37" t="str">
        <f>IF(ISBLANK(Download!M38),"No",Download!M38)</f>
        <v>No</v>
      </c>
      <c r="S68" s="1" t="str">
        <f>IF(ISBLANK($A68),"",Download!N38)</f>
        <v>3:00pm</v>
      </c>
      <c r="T68" s="37" t="str">
        <f>IF(ISBLANK(Download!O38),"",Download!O38)</f>
        <v>no</v>
      </c>
      <c r="U68" s="1" t="str">
        <f>IF(ISBLANK($A68),"",Download!P38)</f>
        <v>Becky Miller</v>
      </c>
      <c r="V68" s="1" t="str">
        <f>IF(ISBLANK($A68),"",Download!Q38)</f>
        <v>Mother</v>
      </c>
      <c r="W68" s="37">
        <f>IF(ISBLANK($A68),"",Download!R38)</f>
        <v>8155731582</v>
      </c>
      <c r="X68" s="25">
        <f>IF(A68&lt;DATE(2020,1,27),85,100)</f>
        <v>85</v>
      </c>
      <c r="Y68" s="25"/>
      <c r="Z68" s="1"/>
      <c r="AA68" s="1"/>
      <c r="AB68" s="1"/>
      <c r="AC68" s="1"/>
      <c r="AD68" s="1"/>
      <c r="AE68" s="43">
        <f>X68-Z68-AA68-AB68-AC68-AD68-AG68-Y68</f>
        <v>85</v>
      </c>
      <c r="AF68" s="39"/>
      <c r="AG68" s="1"/>
      <c r="AH68" s="1"/>
    </row>
    <row r="69" spans="1:34" ht="20.100000000000001" customHeight="1" x14ac:dyDescent="0.25">
      <c r="A69" s="36">
        <f>IF(ISBLANK(Download!A52),"",Download!A52)</f>
        <v>43855.509085648147</v>
      </c>
      <c r="B69" s="1" t="str">
        <f>IF(ISBLANK($A69),"",Download!B52)</f>
        <v>Graham</v>
      </c>
      <c r="C69" s="1" t="str">
        <f>IF(ISBLANK($A69),"",Download!C52)</f>
        <v>Moran</v>
      </c>
      <c r="D69" s="7"/>
      <c r="E69" s="7"/>
      <c r="F69" s="25"/>
      <c r="G69" s="25"/>
      <c r="H69" s="1" t="str">
        <f>IF(ISBLANK($A69),"",LEFT(Download!D52,1))</f>
        <v>M</v>
      </c>
      <c r="I69" s="1" t="str">
        <f>IF(ISBLANK($A69),"",Download!E52)</f>
        <v>gcmoran2@illinois.edu</v>
      </c>
      <c r="J69" s="37" t="str">
        <f>IF(ISBLANK($A69),"",Download!F52)</f>
        <v>815-954-1731</v>
      </c>
      <c r="K69" s="1" t="str">
        <f>IF(ISBLANK($A69),"",Download!G52)</f>
        <v>LAR</v>
      </c>
      <c r="L69" s="1" t="str">
        <f>IF(ISBLANK($A69),"",Download!H52)</f>
        <v>Freshman</v>
      </c>
      <c r="M69" s="1" t="str">
        <f>IF(ISBLANK($A69),"",Download!I52)</f>
        <v>LAR</v>
      </c>
      <c r="N69" s="1" t="str">
        <f>VLOOKUP($M69,Definitions!$A$1:$B$18,2,FALSE)</f>
        <v>North</v>
      </c>
      <c r="O69" s="1" t="str">
        <f>IF(ISBLANK($A69),"",Download!J52)</f>
        <v>No</v>
      </c>
      <c r="P69" s="1">
        <f>IF(ISBLANK($A69),"",Download!K52)</f>
        <v>0</v>
      </c>
      <c r="Q69" s="38" t="str">
        <f>IF(ISBLANK($A69),"",Download!L52)</f>
        <v>No</v>
      </c>
      <c r="R69" s="37" t="str">
        <f>IF(ISBLANK(Download!M52),"No",Download!M52)</f>
        <v>No</v>
      </c>
      <c r="S69" s="1" t="str">
        <f>IF(ISBLANK($A69),"",Download!N52)</f>
        <v>4:00pm</v>
      </c>
      <c r="T69" s="37" t="str">
        <f>IF(ISBLANK(Download!O52),"",Download!O52)</f>
        <v>No</v>
      </c>
      <c r="U69" s="1" t="str">
        <f>IF(ISBLANK($A69),"",Download!P52)</f>
        <v>Roxanne Moran</v>
      </c>
      <c r="V69" s="1" t="str">
        <f>IF(ISBLANK($A69),"",Download!Q52)</f>
        <v>Mother</v>
      </c>
      <c r="W69" s="37" t="str">
        <f>IF(ISBLANK($A69),"",Download!R52)</f>
        <v>815-922-6363</v>
      </c>
      <c r="X69" s="25">
        <f>IF(A69&lt;DATE(2020,1,27),85,100)</f>
        <v>85</v>
      </c>
      <c r="Y69" s="25"/>
      <c r="Z69" s="1"/>
      <c r="AA69" s="1"/>
      <c r="AB69" s="1"/>
      <c r="AC69" s="1"/>
      <c r="AD69" s="1"/>
      <c r="AE69" s="43">
        <f>X69-Z69-AA69-AB69-AC69-AD69-AG69-Y69</f>
        <v>85</v>
      </c>
      <c r="AF69" s="39"/>
      <c r="AG69" s="1"/>
      <c r="AH69" s="1"/>
    </row>
    <row r="70" spans="1:34" ht="20.100000000000001" customHeight="1" x14ac:dyDescent="0.25">
      <c r="A70" s="36">
        <f>IF(ISBLANK(Download!A70),"",Download!A70)</f>
        <v>43856.810162037036</v>
      </c>
      <c r="B70" s="1" t="str">
        <f>IF(ISBLANK($A70),"",Download!B70)</f>
        <v>Jazz</v>
      </c>
      <c r="C70" s="1" t="str">
        <f>IF(ISBLANK($A70),"",Download!C70)</f>
        <v>Erving</v>
      </c>
      <c r="D70" s="7"/>
      <c r="E70" s="7"/>
      <c r="F70" s="25"/>
      <c r="G70" s="25"/>
      <c r="H70" s="1" t="str">
        <f>IF(ISBLANK($A70),"",LEFT(Download!D70,1))</f>
        <v>F</v>
      </c>
      <c r="I70" s="1" t="str">
        <f>IF(ISBLANK($A70),"",Download!E70)</f>
        <v>jazzyjm05@gmail.com</v>
      </c>
      <c r="J70" s="37" t="str">
        <f>IF(ISBLANK($A70),"",Download!F70)</f>
        <v>773-936-6812</v>
      </c>
      <c r="K70" s="1" t="str">
        <f>IF(ISBLANK($A70),"",Download!G70)</f>
        <v>LAR</v>
      </c>
      <c r="L70" s="1" t="str">
        <f>IF(ISBLANK($A70),"",Download!H70)</f>
        <v>Sophomore</v>
      </c>
      <c r="M70" s="1" t="str">
        <f>IF(ISBLANK($A70),"",Download!I70)</f>
        <v>LAR</v>
      </c>
      <c r="N70" s="1" t="str">
        <f>VLOOKUP($M70,Definitions!$A$1:$B$18,2,FALSE)</f>
        <v>North</v>
      </c>
      <c r="O70" s="1" t="str">
        <f>IF(ISBLANK($A70),"",Download!J70)</f>
        <v>No</v>
      </c>
      <c r="P70" s="1">
        <f>IF(ISBLANK($A70),"",Download!K70)</f>
        <v>0</v>
      </c>
      <c r="Q70" s="38" t="str">
        <f>IF(ISBLANK($A70),"",Download!L70)</f>
        <v>No</v>
      </c>
      <c r="R70" s="37" t="str">
        <f>IF(ISBLANK(Download!M70),"No",Download!M70)</f>
        <v>No</v>
      </c>
      <c r="S70" s="1" t="str">
        <f>IF(ISBLANK($A70),"",Download!N70)</f>
        <v>3:00pm</v>
      </c>
      <c r="T70" s="37" t="str">
        <f>IF(ISBLANK(Download!O70),"",Download!O70)</f>
        <v>No</v>
      </c>
      <c r="U70" s="1" t="str">
        <f>IF(ISBLANK($A70),"",Download!P70)</f>
        <v>Camille Erving</v>
      </c>
      <c r="V70" s="1" t="str">
        <f>IF(ISBLANK($A70),"",Download!Q70)</f>
        <v>Mother</v>
      </c>
      <c r="W70" s="37" t="str">
        <f>IF(ISBLANK($A70),"",Download!R70)</f>
        <v>773-934-1725</v>
      </c>
      <c r="X70" s="25">
        <f>IF(A70&lt;DATE(2020,1,27),85,100)</f>
        <v>85</v>
      </c>
      <c r="Y70" s="25"/>
      <c r="Z70" s="1"/>
      <c r="AA70" s="1"/>
      <c r="AB70" s="1"/>
      <c r="AC70" s="1"/>
      <c r="AD70" s="1"/>
      <c r="AE70" s="43">
        <f>X70-Z70-AA70-AB70-AC70-AD70-AG70-Y70</f>
        <v>85</v>
      </c>
      <c r="AF70" s="39"/>
      <c r="AG70" s="1"/>
      <c r="AH70" s="1"/>
    </row>
    <row r="71" spans="1:34" ht="20.100000000000001" customHeight="1" x14ac:dyDescent="0.25">
      <c r="A71" s="36">
        <f>IF(ISBLANK(Download!A10),"",Download!A10)</f>
        <v>43805.861585648148</v>
      </c>
      <c r="B71" s="1" t="str">
        <f>IF(ISBLANK($A71),"",Download!B10)</f>
        <v>Melia</v>
      </c>
      <c r="C71" s="1" t="str">
        <f>IF(ISBLANK($A71),"",Download!C10)</f>
        <v>Watson</v>
      </c>
      <c r="D71" s="7"/>
      <c r="E71" s="7"/>
      <c r="F71" s="25"/>
      <c r="G71" s="25"/>
      <c r="H71" s="1" t="str">
        <f>IF(ISBLANK($A71),"",LEFT(Download!D10,1))</f>
        <v>F</v>
      </c>
      <c r="I71" s="1" t="str">
        <f>IF(ISBLANK($A71),"",Download!E10)</f>
        <v>meliagw2@illinois.edu</v>
      </c>
      <c r="J71" s="37">
        <f>IF(ISBLANK($A71),"",Download!F10)</f>
        <v>3312189974</v>
      </c>
      <c r="K71" s="1" t="str">
        <f>IF(ISBLANK($A71),"",Download!G10)</f>
        <v>LAR</v>
      </c>
      <c r="L71" s="1" t="str">
        <f>IF(ISBLANK($A71),"",Download!H10)</f>
        <v>Sophomore</v>
      </c>
      <c r="M71" s="1" t="str">
        <f>IF(ISBLANK($A71),"",Download!I10)</f>
        <v>LAR</v>
      </c>
      <c r="N71" s="1" t="str">
        <f>VLOOKUP($M71,Definitions!$A$1:$B$18,2,FALSE)</f>
        <v>North</v>
      </c>
      <c r="O71" s="1" t="str">
        <f>IF(ISBLANK($A71),"",Download!J10)</f>
        <v>No</v>
      </c>
      <c r="P71" s="1">
        <f>IF(ISBLANK($A71),"",Download!K10)</f>
        <v>0</v>
      </c>
      <c r="Q71" s="38" t="str">
        <f>IF(ISBLANK($A71),"",Download!L10)</f>
        <v>Yes</v>
      </c>
      <c r="R71" s="37" t="str">
        <f>IF(ISBLANK(Download!M10),"No",Download!M10)</f>
        <v>No</v>
      </c>
      <c r="S71" s="1" t="str">
        <f>IF(ISBLANK($A71),"",Download!N10)</f>
        <v>6:00pm</v>
      </c>
      <c r="T71" s="37" t="str">
        <f>IF(ISBLANK(Download!O10),"",Download!O10)</f>
        <v>No!</v>
      </c>
      <c r="U71" s="1" t="str">
        <f>IF(ISBLANK($A71),"",Download!P10)</f>
        <v>Lynne Schefke</v>
      </c>
      <c r="V71" s="1" t="str">
        <f>IF(ISBLANK($A71),"",Download!Q10)</f>
        <v>Mother</v>
      </c>
      <c r="W71" s="37">
        <f>IF(ISBLANK($A71),"",Download!R10)</f>
        <v>6305181042</v>
      </c>
      <c r="X71" s="25">
        <f>IF(A71&lt;DATE(2020,1,27),85,100)</f>
        <v>85</v>
      </c>
      <c r="Y71" s="25"/>
      <c r="Z71" s="1"/>
      <c r="AA71" s="1"/>
      <c r="AB71" s="1"/>
      <c r="AC71" s="1"/>
      <c r="AD71" s="1"/>
      <c r="AE71" s="43">
        <f>X71-Z71-AA71-AB71-AC71-AD71-AG71-Y71</f>
        <v>85</v>
      </c>
      <c r="AF71" s="39"/>
      <c r="AG71" s="1"/>
      <c r="AH71" s="1"/>
    </row>
    <row r="72" spans="1:34" ht="20.100000000000001" customHeight="1" x14ac:dyDescent="0.25">
      <c r="A72" s="36">
        <f>IF(ISBLANK(Download!A85),"",Download!A85)</f>
        <v>43860.956145833334</v>
      </c>
      <c r="B72" s="1" t="str">
        <f>IF(ISBLANK($A72),"",Download!B85)</f>
        <v>Stephen</v>
      </c>
      <c r="C72" s="1" t="str">
        <f>IF(ISBLANK($A72),"",Download!C85)</f>
        <v>Skala</v>
      </c>
      <c r="D72" s="7"/>
      <c r="E72" s="7"/>
      <c r="F72" s="25"/>
      <c r="G72" s="25"/>
      <c r="H72" s="1" t="str">
        <f>IF(ISBLANK($A72),"",LEFT(Download!D85,1))</f>
        <v>M</v>
      </c>
      <c r="I72" s="1" t="str">
        <f>IF(ISBLANK($A72),"",Download!E85)</f>
        <v>sskala2@illinois.edu</v>
      </c>
      <c r="J72" s="37">
        <f>IF(ISBLANK($A72),"",Download!F85)</f>
        <v>5108754221</v>
      </c>
      <c r="K72" s="1" t="str">
        <f>IF(ISBLANK($A72),"",Download!G85)</f>
        <v>LAR</v>
      </c>
      <c r="L72" s="1" t="str">
        <f>IF(ISBLANK($A72),"",Download!H85)</f>
        <v>Freshman</v>
      </c>
      <c r="M72" s="1" t="str">
        <f>IF(ISBLANK($A72),"",Download!I85)</f>
        <v>LAR</v>
      </c>
      <c r="N72" s="1" t="str">
        <f>VLOOKUP($M72,Definitions!$A$1:$B$18,2,FALSE)</f>
        <v>North</v>
      </c>
      <c r="O72" s="1" t="str">
        <f>IF(ISBLANK($A72),"",Download!J85)</f>
        <v>No</v>
      </c>
      <c r="P72" s="1">
        <f>IF(ISBLANK($A72),"",Download!K85)</f>
        <v>0</v>
      </c>
      <c r="Q72" s="38" t="str">
        <f>IF(ISBLANK($A72),"",Download!L85)</f>
        <v>No</v>
      </c>
      <c r="R72" s="37" t="str">
        <f>IF(ISBLANK(Download!M85),"No",Download!M85)</f>
        <v>No</v>
      </c>
      <c r="S72" s="1" t="str">
        <f>IF(ISBLANK($A72),"",Download!N85)</f>
        <v>5:00pm</v>
      </c>
      <c r="T72" s="37" t="str">
        <f>IF(ISBLANK(Download!O85),"",Download!O85)</f>
        <v>Pescetarian</v>
      </c>
      <c r="U72" s="1" t="str">
        <f>IF(ISBLANK($A72),"",Download!P85)</f>
        <v>Dawn Skala</v>
      </c>
      <c r="V72" s="1" t="str">
        <f>IF(ISBLANK($A72),"",Download!Q85)</f>
        <v>Mother</v>
      </c>
      <c r="W72" s="37" t="str">
        <f>IF(ISBLANK($A72),"",Download!R85)</f>
        <v>5103530577 or 5109676494</v>
      </c>
      <c r="X72" s="25">
        <f>IF(A72&lt;DATE(2020,1,27),85,100)</f>
        <v>100</v>
      </c>
      <c r="Y72" s="25"/>
      <c r="Z72" s="1"/>
      <c r="AA72" s="1"/>
      <c r="AB72" s="1"/>
      <c r="AC72" s="1"/>
      <c r="AD72" s="1"/>
      <c r="AE72" s="43">
        <f>X72-Z72-AA72-AB72-AC72-AD72-AG72-Y72</f>
        <v>100</v>
      </c>
      <c r="AF72" s="39"/>
      <c r="AG72" s="1"/>
      <c r="AH72" s="1"/>
    </row>
    <row r="73" spans="1:34" ht="20.100000000000001" customHeight="1" x14ac:dyDescent="0.25">
      <c r="A73" s="36">
        <f>IF(ISBLANK(Download!A75),"",Download!A75)</f>
        <v>43856.923657407409</v>
      </c>
      <c r="B73" s="1" t="str">
        <f>IF(ISBLANK($A73),"",Download!B75)</f>
        <v>William</v>
      </c>
      <c r="C73" s="1" t="str">
        <f>IF(ISBLANK($A73),"",Download!C75)</f>
        <v>Weng</v>
      </c>
      <c r="D73" s="7"/>
      <c r="E73" s="7"/>
      <c r="F73" s="25"/>
      <c r="G73" s="25"/>
      <c r="H73" s="1" t="str">
        <f>IF(ISBLANK($A73),"",LEFT(Download!D75,1))</f>
        <v>M</v>
      </c>
      <c r="I73" s="1" t="str">
        <f>IF(ISBLANK($A73),"",Download!E75)</f>
        <v>wweng5@illinois.edu</v>
      </c>
      <c r="J73" s="37" t="str">
        <f>IF(ISBLANK($A73),"",Download!F75)</f>
        <v>815-207-9311</v>
      </c>
      <c r="K73" s="1" t="str">
        <f>IF(ISBLANK($A73),"",Download!G75)</f>
        <v>LAR</v>
      </c>
      <c r="L73" s="1" t="str">
        <f>IF(ISBLANK($A73),"",Download!H75)</f>
        <v>Freshman</v>
      </c>
      <c r="M73" s="1" t="str">
        <f>IF(ISBLANK($A73),"",Download!I75)</f>
        <v>LAR</v>
      </c>
      <c r="N73" s="1" t="str">
        <f>VLOOKUP($M73,Definitions!$A$1:$B$18,2,FALSE)</f>
        <v>North</v>
      </c>
      <c r="O73" s="1" t="str">
        <f>IF(ISBLANK($A73),"",Download!J75)</f>
        <v>No</v>
      </c>
      <c r="P73" s="1">
        <f>IF(ISBLANK($A73),"",Download!K75)</f>
        <v>0</v>
      </c>
      <c r="Q73" s="38" t="str">
        <f>IF(ISBLANK($A73),"",Download!L75)</f>
        <v>Yes</v>
      </c>
      <c r="R73" s="37" t="str">
        <f>IF(ISBLANK(Download!M75),"No",Download!M75)</f>
        <v>No</v>
      </c>
      <c r="S73" s="1" t="str">
        <f>IF(ISBLANK($A73),"",Download!N75)</f>
        <v>5:00pm</v>
      </c>
      <c r="T73" s="37" t="str">
        <f>IF(ISBLANK(Download!O75),"",Download!O75)</f>
        <v>No</v>
      </c>
      <c r="U73" s="1" t="str">
        <f>IF(ISBLANK($A73),"",Download!P75)</f>
        <v>Yim Cheng</v>
      </c>
      <c r="V73" s="1" t="str">
        <f>IF(ISBLANK($A73),"",Download!Q75)</f>
        <v>Mother</v>
      </c>
      <c r="W73" s="37" t="str">
        <f>IF(ISBLANK($A73),"",Download!R75)</f>
        <v>815-302-4919</v>
      </c>
      <c r="X73" s="25">
        <f>IF(A73&lt;DATE(2020,1,27),85,100)</f>
        <v>85</v>
      </c>
      <c r="Y73" s="25"/>
      <c r="Z73" s="1"/>
      <c r="AA73" s="1"/>
      <c r="AB73" s="1"/>
      <c r="AC73" s="1"/>
      <c r="AD73" s="1"/>
      <c r="AE73" s="43">
        <f>X73-Z73-AA73-AB73-AC73-AD73-AG73-Y73</f>
        <v>85</v>
      </c>
      <c r="AF73" s="39"/>
      <c r="AG73" s="1"/>
      <c r="AH73" s="1"/>
    </row>
    <row r="74" spans="1:34" ht="20.100000000000001" customHeight="1" x14ac:dyDescent="0.25">
      <c r="A74" s="36">
        <f>IF(ISBLANK(Download!A73),"",Download!A73)</f>
        <v>43856.825937499998</v>
      </c>
      <c r="B74" s="1" t="str">
        <f>IF(ISBLANK($A74),"",Download!B73)</f>
        <v>Cole</v>
      </c>
      <c r="C74" s="1" t="str">
        <f>IF(ISBLANK($A74),"",Download!C73)</f>
        <v>Woodmansee</v>
      </c>
      <c r="D74" s="7"/>
      <c r="E74" s="7"/>
      <c r="F74" s="25"/>
      <c r="G74" s="25"/>
      <c r="H74" s="1" t="str">
        <f>IF(ISBLANK($A74),"",LEFT(Download!D73,1))</f>
        <v>M</v>
      </c>
      <c r="I74" s="1" t="str">
        <f>IF(ISBLANK($A74),"",Download!E73)</f>
        <v>colewoodmansee@gmail.com</v>
      </c>
      <c r="J74" s="37" t="str">
        <f>IF(ISBLANK($A74),"",Download!F73)</f>
        <v>217-621-1447</v>
      </c>
      <c r="K74" s="1" t="str">
        <f>IF(ISBLANK($A74),"",Download!G73)</f>
        <v>Other</v>
      </c>
      <c r="L74" s="1" t="str">
        <f>IF(ISBLANK($A74),"",Download!H73)</f>
        <v>Sophomore</v>
      </c>
      <c r="M74" s="1" t="str">
        <f>IF(ISBLANK($A74),"",Download!I73)</f>
        <v>Parkland</v>
      </c>
      <c r="N74" s="1" t="str">
        <f>VLOOKUP($M74,Definitions!$A$1:$B$18,2,FALSE)</f>
        <v>Parkland</v>
      </c>
      <c r="O74" s="1" t="str">
        <f>IF(ISBLANK($A74),"",Download!J73)</f>
        <v>Yes</v>
      </c>
      <c r="P74" s="1">
        <f>IF(ISBLANK($A74),"",Download!K73)</f>
        <v>5</v>
      </c>
      <c r="Q74" s="38" t="str">
        <f>IF(ISBLANK($A74),"",Download!L73)</f>
        <v>No</v>
      </c>
      <c r="R74" s="37" t="str">
        <f>IF(ISBLANK(Download!M73),"No",Download!M73)</f>
        <v>No</v>
      </c>
      <c r="S74" s="1" t="str">
        <f>IF(ISBLANK($A74),"",Download!N73)</f>
        <v>3:00pm</v>
      </c>
      <c r="T74" s="37" t="str">
        <f>IF(ISBLANK(Download!O73),"",Download!O73)</f>
        <v>no</v>
      </c>
      <c r="U74" s="1" t="str">
        <f>IF(ISBLANK($A74),"",Download!P73)</f>
        <v>Lisa Woodmansee</v>
      </c>
      <c r="V74" s="1" t="str">
        <f>IF(ISBLANK($A74),"",Download!Q73)</f>
        <v>Mother</v>
      </c>
      <c r="W74" s="37" t="str">
        <f>IF(ISBLANK($A74),"",Download!R73)</f>
        <v>217-714-9427</v>
      </c>
      <c r="X74" s="25">
        <f>IF(A74&lt;DATE(2020,1,27),85,100)</f>
        <v>85</v>
      </c>
      <c r="Y74" s="25"/>
      <c r="Z74" s="1"/>
      <c r="AA74" s="1"/>
      <c r="AB74" s="1"/>
      <c r="AC74" s="1"/>
      <c r="AD74" s="1"/>
      <c r="AE74" s="43">
        <f>X74-Z74-AA74-AB74-AC74-AD74-AG74-Y74</f>
        <v>85</v>
      </c>
      <c r="AF74" s="39"/>
      <c r="AG74" s="1"/>
      <c r="AH74" s="1"/>
    </row>
    <row r="75" spans="1:34" ht="20.100000000000001" customHeight="1" x14ac:dyDescent="0.25">
      <c r="A75" s="36">
        <f>IF(ISBLANK(Download!A58),"",Download!A58)</f>
        <v>43856.066759259258</v>
      </c>
      <c r="B75" s="1" t="str">
        <f>IF(ISBLANK($A75),"",Download!B58)</f>
        <v>Aliya</v>
      </c>
      <c r="C75" s="1" t="str">
        <f>IF(ISBLANK($A75),"",Download!C58)</f>
        <v>Willis</v>
      </c>
      <c r="D75" s="7"/>
      <c r="E75" s="7"/>
      <c r="F75" s="25"/>
      <c r="G75" s="25"/>
      <c r="H75" s="1" t="str">
        <f>IF(ISBLANK($A75),"",LEFT(Download!D58,1))</f>
        <v>F</v>
      </c>
      <c r="I75" s="1" t="str">
        <f>IF(ISBLANK($A75),"",Download!E58)</f>
        <v>aliyaandaliciapower@gmail.com</v>
      </c>
      <c r="J75" s="37">
        <f>IF(ISBLANK($A75),"",Download!F58)</f>
        <v>6189742171</v>
      </c>
      <c r="K75" s="1" t="str">
        <f>IF(ISBLANK($A75),"",Download!G58)</f>
        <v>FAR</v>
      </c>
      <c r="L75" s="1" t="str">
        <f>IF(ISBLANK($A75),"",Download!H58)</f>
        <v>Freshman</v>
      </c>
      <c r="M75" s="1" t="str">
        <f>IF(ISBLANK($A75),"",Download!I58)</f>
        <v>FAR</v>
      </c>
      <c r="N75" s="1" t="str">
        <f>VLOOKUP($M75,Definitions!$A$1:$B$18,2,FALSE)</f>
        <v>South</v>
      </c>
      <c r="O75" s="1" t="str">
        <f>IF(ISBLANK($A75),"",Download!J58)</f>
        <v>No</v>
      </c>
      <c r="P75" s="1">
        <f>IF(ISBLANK($A75),"",Download!K58)</f>
        <v>0</v>
      </c>
      <c r="Q75" s="38" t="str">
        <f>IF(ISBLANK($A75),"",Download!L58)</f>
        <v>Yes</v>
      </c>
      <c r="R75" s="37" t="str">
        <f>IF(ISBLANK(Download!M58),"No",Download!M58)</f>
        <v>No</v>
      </c>
      <c r="S75" s="1" t="str">
        <f>IF(ISBLANK($A75),"",Download!N58)</f>
        <v>6:00pm</v>
      </c>
      <c r="T75" s="37" t="str">
        <f>IF(ISBLANK(Download!O58),"",Download!O58)</f>
        <v>No</v>
      </c>
      <c r="U75" s="1" t="str">
        <f>IF(ISBLANK($A75),"",Download!P58)</f>
        <v>Alicia Willis</v>
      </c>
      <c r="V75" s="1" t="str">
        <f>IF(ISBLANK($A75),"",Download!Q58)</f>
        <v>Twin</v>
      </c>
      <c r="W75" s="37">
        <f>IF(ISBLANK($A75),"",Download!R58)</f>
        <v>6189742235</v>
      </c>
      <c r="X75" s="25">
        <f>IF(A75&lt;DATE(2020,1,27),85,100)</f>
        <v>85</v>
      </c>
      <c r="Y75" s="25"/>
      <c r="Z75" s="1"/>
      <c r="AA75" s="1"/>
      <c r="AB75" s="1"/>
      <c r="AC75" s="1"/>
      <c r="AD75" s="1"/>
      <c r="AE75" s="43">
        <f>X75-Z75-AA75-AB75-AC75-AD75-AG75-Y75</f>
        <v>85</v>
      </c>
      <c r="AF75" s="39"/>
      <c r="AG75" s="1"/>
      <c r="AH75" s="1"/>
    </row>
    <row r="76" spans="1:34" ht="20.100000000000001" customHeight="1" x14ac:dyDescent="0.25">
      <c r="A76" s="36">
        <f>IF(ISBLANK(Download!A78),"",Download!A78)</f>
        <v>43856.95989583333</v>
      </c>
      <c r="B76" s="1" t="str">
        <f>IF(ISBLANK($A76),"",Download!B78)</f>
        <v>Brandon</v>
      </c>
      <c r="C76" s="1" t="str">
        <f>IF(ISBLANK($A76),"",Download!C78)</f>
        <v>Welchko</v>
      </c>
      <c r="D76" s="7"/>
      <c r="E76" s="7"/>
      <c r="F76" s="25"/>
      <c r="G76" s="25"/>
      <c r="H76" s="1" t="str">
        <f>IF(ISBLANK($A76),"",LEFT(Download!D78,1))</f>
        <v>M</v>
      </c>
      <c r="I76" s="1" t="str">
        <f>IF(ISBLANK($A76),"",Download!E78)</f>
        <v>bscaws@gmail.com</v>
      </c>
      <c r="J76" s="37">
        <f>IF(ISBLANK($A76),"",Download!F78)</f>
        <v>8153024987</v>
      </c>
      <c r="K76" s="1" t="str">
        <f>IF(ISBLANK($A76),"",Download!G78)</f>
        <v>FAR</v>
      </c>
      <c r="L76" s="1" t="str">
        <f>IF(ISBLANK($A76),"",Download!H78)</f>
        <v>Junior</v>
      </c>
      <c r="M76" s="1" t="str">
        <f>IF(ISBLANK($A76),"",Download!I78)</f>
        <v>FAR</v>
      </c>
      <c r="N76" s="1" t="str">
        <f>VLOOKUP($M76,Definitions!$A$1:$B$18,2,FALSE)</f>
        <v>South</v>
      </c>
      <c r="O76" s="1" t="str">
        <f>IF(ISBLANK($A76),"",Download!J78)</f>
        <v>No</v>
      </c>
      <c r="P76" s="1">
        <f>IF(ISBLANK($A76),"",Download!K78)</f>
        <v>0</v>
      </c>
      <c r="Q76" s="38" t="str">
        <f>IF(ISBLANK($A76),"",Download!L78)</f>
        <v>No</v>
      </c>
      <c r="R76" s="37" t="str">
        <f>IF(ISBLANK(Download!M78),"No",Download!M78)</f>
        <v>No</v>
      </c>
      <c r="S76" s="1" t="str">
        <f>IF(ISBLANK($A76),"",Download!N78)</f>
        <v>5:00pm</v>
      </c>
      <c r="T76" s="37" t="str">
        <f>IF(ISBLANK(Download!O78),"",Download!O78)</f>
        <v>No</v>
      </c>
      <c r="U76" s="1" t="str">
        <f>IF(ISBLANK($A76),"",Download!P78)</f>
        <v>Richard Welchko</v>
      </c>
      <c r="V76" s="1" t="str">
        <f>IF(ISBLANK($A76),"",Download!Q78)</f>
        <v>Father</v>
      </c>
      <c r="W76" s="37">
        <f>IF(ISBLANK($A76),"",Download!R78)</f>
        <v>6307687029</v>
      </c>
      <c r="X76" s="25">
        <f>IF(A76&lt;DATE(2020,1,27),85,100)</f>
        <v>85</v>
      </c>
      <c r="Y76" s="25"/>
      <c r="Z76" s="1"/>
      <c r="AA76" s="1"/>
      <c r="AB76" s="1"/>
      <c r="AC76" s="1"/>
      <c r="AD76" s="1"/>
      <c r="AE76" s="43">
        <f>X76-Z76-AA76-AB76-AC76-AD76-AG76-Y76</f>
        <v>85</v>
      </c>
      <c r="AF76" s="39"/>
      <c r="AG76" s="1"/>
      <c r="AH76" s="1"/>
    </row>
    <row r="77" spans="1:34" ht="20.100000000000001" customHeight="1" x14ac:dyDescent="0.25">
      <c r="A77" s="36">
        <f>IF(ISBLANK(Download!A19),"",Download!A19)</f>
        <v>43845.368055555555</v>
      </c>
      <c r="B77" s="1" t="str">
        <f>IF(ISBLANK($A77),"",Download!B19)</f>
        <v>Hannah</v>
      </c>
      <c r="C77" s="1" t="str">
        <f>IF(ISBLANK($A77),"",Download!C19)</f>
        <v>Manetsch</v>
      </c>
      <c r="D77" s="7"/>
      <c r="E77" s="7"/>
      <c r="F77" s="25"/>
      <c r="G77" s="25"/>
      <c r="H77" s="1" t="str">
        <f>IF(ISBLANK($A77),"",LEFT(Download!D19,1))</f>
        <v>F</v>
      </c>
      <c r="I77" s="1" t="str">
        <f>IF(ISBLANK($A77),"",Download!E19)</f>
        <v>hjm2@illinois.edu</v>
      </c>
      <c r="J77" s="37">
        <f>IF(ISBLANK($A77),"",Download!F19)</f>
        <v>2246370530</v>
      </c>
      <c r="K77" s="1" t="str">
        <f>IF(ISBLANK($A77),"",Download!G19)</f>
        <v>FAR</v>
      </c>
      <c r="L77" s="1" t="str">
        <f>IF(ISBLANK($A77),"",Download!H19)</f>
        <v>Senior</v>
      </c>
      <c r="M77" s="1" t="str">
        <f>IF(ISBLANK($A77),"",Download!I19)</f>
        <v>FAR</v>
      </c>
      <c r="N77" s="1" t="str">
        <f>VLOOKUP($M77,Definitions!$A$1:$B$18,2,FALSE)</f>
        <v>South</v>
      </c>
      <c r="O77" s="1" t="str">
        <f>IF(ISBLANK($A77),"",Download!J19)</f>
        <v>No</v>
      </c>
      <c r="P77" s="1">
        <f>IF(ISBLANK($A77),"",Download!K19)</f>
        <v>0</v>
      </c>
      <c r="Q77" s="38" t="str">
        <f>IF(ISBLANK($A77),"",Download!L19)</f>
        <v>No</v>
      </c>
      <c r="R77" s="37" t="str">
        <f>IF(ISBLANK(Download!M19),"No",Download!M19)</f>
        <v>No</v>
      </c>
      <c r="S77" s="1" t="str">
        <f>IF(ISBLANK($A77),"",Download!N19)</f>
        <v>6:00pm</v>
      </c>
      <c r="T77" s="37" t="str">
        <f>IF(ISBLANK(Download!O19),"",Download!O19)</f>
        <v>No beef</v>
      </c>
      <c r="U77" s="1" t="str">
        <f>IF(ISBLANK($A77),"",Download!P19)</f>
        <v>Catherine Manetsch</v>
      </c>
      <c r="V77" s="1" t="str">
        <f>IF(ISBLANK($A77),"",Download!Q19)</f>
        <v>Mother</v>
      </c>
      <c r="W77" s="37">
        <f>IF(ISBLANK($A77),"",Download!R19)</f>
        <v>2246370503</v>
      </c>
      <c r="X77" s="25">
        <f>IF(A77&lt;DATE(2020,1,27),85,100)</f>
        <v>85</v>
      </c>
      <c r="Y77" s="25"/>
      <c r="Z77" s="1"/>
      <c r="AA77" s="1"/>
      <c r="AB77" s="1"/>
      <c r="AC77" s="1"/>
      <c r="AD77" s="1"/>
      <c r="AE77" s="43">
        <f>X77-Z77-AA77-AB77-AC77-AD77-AG77-Y77</f>
        <v>85</v>
      </c>
      <c r="AF77" s="39"/>
      <c r="AG77" s="1"/>
      <c r="AH77" s="1"/>
    </row>
    <row r="78" spans="1:34" ht="20.100000000000001" customHeight="1" x14ac:dyDescent="0.25">
      <c r="A78" s="36">
        <f>IF(ISBLANK(Download!A51),"",Download!A51)</f>
        <v>43855.466782407406</v>
      </c>
      <c r="B78" s="1" t="str">
        <f>IF(ISBLANK($A78),"",Download!B51)</f>
        <v>Jonathan</v>
      </c>
      <c r="C78" s="1" t="str">
        <f>IF(ISBLANK($A78),"",Download!C51)</f>
        <v>Tran</v>
      </c>
      <c r="D78" s="7"/>
      <c r="E78" s="7"/>
      <c r="F78" s="25"/>
      <c r="G78" s="25"/>
      <c r="H78" s="1" t="str">
        <f>IF(ISBLANK($A78),"",LEFT(Download!D51,1))</f>
        <v>M</v>
      </c>
      <c r="I78" s="1" t="str">
        <f>IF(ISBLANK($A78),"",Download!E51)</f>
        <v>jtran43@illinois.edu</v>
      </c>
      <c r="J78" s="37">
        <f>IF(ISBLANK($A78),"",Download!F51)</f>
        <v>8722524389</v>
      </c>
      <c r="K78" s="1" t="str">
        <f>IF(ISBLANK($A78),"",Download!G51)</f>
        <v>FAR</v>
      </c>
      <c r="L78" s="1" t="str">
        <f>IF(ISBLANK($A78),"",Download!H51)</f>
        <v>Freshman</v>
      </c>
      <c r="M78" s="1" t="str">
        <f>IF(ISBLANK($A78),"",Download!I51)</f>
        <v>FAR</v>
      </c>
      <c r="N78" s="1" t="str">
        <f>VLOOKUP($M78,Definitions!$A$1:$B$18,2,FALSE)</f>
        <v>South</v>
      </c>
      <c r="O78" s="1" t="str">
        <f>IF(ISBLANK($A78),"",Download!J51)</f>
        <v>No</v>
      </c>
      <c r="P78" s="1">
        <f>IF(ISBLANK($A78),"",Download!K51)</f>
        <v>0</v>
      </c>
      <c r="Q78" s="38" t="str">
        <f>IF(ISBLANK($A78),"",Download!L51)</f>
        <v>Yes</v>
      </c>
      <c r="R78" s="37" t="str">
        <f>IF(ISBLANK(Download!M51),"No",Download!M51)</f>
        <v>No</v>
      </c>
      <c r="S78" s="1" t="str">
        <f>IF(ISBLANK($A78),"",Download!N51)</f>
        <v>6:00pm</v>
      </c>
      <c r="T78" s="37" t="str">
        <f>IF(ISBLANK(Download!O51),"",Download!O51)</f>
        <v/>
      </c>
      <c r="U78" s="1" t="str">
        <f>IF(ISBLANK($A78),"",Download!P51)</f>
        <v>James Tran</v>
      </c>
      <c r="V78" s="1" t="str">
        <f>IF(ISBLANK($A78),"",Download!Q51)</f>
        <v>Father</v>
      </c>
      <c r="W78" s="37">
        <f>IF(ISBLANK($A78),"",Download!R51)</f>
        <v>7738700176</v>
      </c>
      <c r="X78" s="25">
        <f>IF(A78&lt;DATE(2020,1,27),85,100)</f>
        <v>85</v>
      </c>
      <c r="Y78" s="25"/>
      <c r="Z78" s="1"/>
      <c r="AA78" s="1"/>
      <c r="AB78" s="1"/>
      <c r="AC78" s="1"/>
      <c r="AD78" s="1"/>
      <c r="AE78" s="43">
        <f>X78-Z78-AA78-AB78-AC78-AD78-AG78-Y78</f>
        <v>85</v>
      </c>
      <c r="AF78" s="39"/>
      <c r="AG78" s="1"/>
      <c r="AH78" s="1"/>
    </row>
    <row r="79" spans="1:34" ht="20.100000000000001" customHeight="1" x14ac:dyDescent="0.25">
      <c r="A79" s="36">
        <f>IF(ISBLANK(Download!A80),"",Download!A80)</f>
        <v>43856.963472222225</v>
      </c>
      <c r="B79" s="1" t="str">
        <f>IF(ISBLANK($A79),"",Download!B80)</f>
        <v>Sarah</v>
      </c>
      <c r="C79" s="1" t="str">
        <f>IF(ISBLANK($A79),"",Download!C80)</f>
        <v>Haynes</v>
      </c>
      <c r="D79" s="7"/>
      <c r="E79" s="7"/>
      <c r="F79" s="25"/>
      <c r="G79" s="25"/>
      <c r="H79" s="1" t="str">
        <f>IF(ISBLANK($A79),"",LEFT(Download!D80,1))</f>
        <v>F</v>
      </c>
      <c r="I79" s="1" t="str">
        <f>IF(ISBLANK($A79),"",Download!E80)</f>
        <v>Shaynes4@illinois.edu</v>
      </c>
      <c r="J79" s="37">
        <f>IF(ISBLANK($A79),"",Download!F80)</f>
        <v>2175492309</v>
      </c>
      <c r="K79" s="1" t="str">
        <f>IF(ISBLANK($A79),"",Download!G80)</f>
        <v>FAR</v>
      </c>
      <c r="L79" s="1" t="str">
        <f>IF(ISBLANK($A79),"",Download!H80)</f>
        <v>Freshman</v>
      </c>
      <c r="M79" s="1" t="str">
        <f>IF(ISBLANK($A79),"",Download!I80)</f>
        <v>FAR</v>
      </c>
      <c r="N79" s="1" t="str">
        <f>VLOOKUP($M79,Definitions!$A$1:$B$18,2,FALSE)</f>
        <v>South</v>
      </c>
      <c r="O79" s="1" t="str">
        <f>IF(ISBLANK($A79),"",Download!J80)</f>
        <v>No</v>
      </c>
      <c r="P79" s="1">
        <f>IF(ISBLANK($A79),"",Download!K80)</f>
        <v>0</v>
      </c>
      <c r="Q79" s="38" t="str">
        <f>IF(ISBLANK($A79),"",Download!L80)</f>
        <v>No</v>
      </c>
      <c r="R79" s="37" t="str">
        <f>IF(ISBLANK(Download!M80),"No",Download!M80)</f>
        <v>No</v>
      </c>
      <c r="S79" s="1" t="str">
        <f>IF(ISBLANK($A79),"",Download!N80)</f>
        <v>5:00pm</v>
      </c>
      <c r="T79" s="37" t="str">
        <f>IF(ISBLANK(Download!O80),"",Download!O80)</f>
        <v>Vegetarian</v>
      </c>
      <c r="U79" s="1" t="str">
        <f>IF(ISBLANK($A79),"",Download!P80)</f>
        <v>Susan Haynes-Diener</v>
      </c>
      <c r="V79" s="1" t="str">
        <f>IF(ISBLANK($A79),"",Download!Q80)</f>
        <v>Mother</v>
      </c>
      <c r="W79" s="37">
        <f>IF(ISBLANK($A79),"",Download!R80)</f>
        <v>7137753321</v>
      </c>
      <c r="X79" s="25">
        <f>IF(A79&lt;DATE(2020,1,27),85,100)</f>
        <v>85</v>
      </c>
      <c r="Y79" s="25"/>
      <c r="Z79" s="1"/>
      <c r="AA79" s="1"/>
      <c r="AB79" s="1"/>
      <c r="AC79" s="1"/>
      <c r="AD79" s="1"/>
      <c r="AE79" s="43">
        <f>X79-Z79-AA79-AB79-AC79-AD79-AG79-Y79</f>
        <v>85</v>
      </c>
      <c r="AF79" s="39"/>
      <c r="AG79" s="1"/>
      <c r="AH79" s="1"/>
    </row>
    <row r="80" spans="1:34" ht="20.100000000000001" customHeight="1" x14ac:dyDescent="0.25">
      <c r="A80" s="36">
        <f>IF(ISBLANK(Download!A37),"",Download!A37)</f>
        <v>43854.789629629631</v>
      </c>
      <c r="B80" s="1" t="str">
        <f>IF(ISBLANK($A80),"",Download!B37)</f>
        <v>Stephen</v>
      </c>
      <c r="C80" s="1" t="str">
        <f>IF(ISBLANK($A80),"",Download!C37)</f>
        <v>Bean</v>
      </c>
      <c r="D80" s="7"/>
      <c r="E80" s="7"/>
      <c r="F80" s="25"/>
      <c r="G80" s="25"/>
      <c r="H80" s="1" t="str">
        <f>IF(ISBLANK($A80),"",LEFT(Download!D37,1))</f>
        <v>M</v>
      </c>
      <c r="I80" s="1" t="str">
        <f>IF(ISBLANK($A80),"",Download!E37)</f>
        <v>Stbean2@illinois.edu</v>
      </c>
      <c r="J80" s="37">
        <f>IF(ISBLANK($A80),"",Download!F37)</f>
        <v>6305203721</v>
      </c>
      <c r="K80" s="1" t="str">
        <f>IF(ISBLANK($A80),"",Download!G37)</f>
        <v>FAR</v>
      </c>
      <c r="L80" s="1" t="str">
        <f>IF(ISBLANK($A80),"",Download!H37)</f>
        <v>Junior</v>
      </c>
      <c r="M80" s="1" t="str">
        <f>IF(ISBLANK($A80),"",Download!I37)</f>
        <v>FAR</v>
      </c>
      <c r="N80" s="1" t="str">
        <f>VLOOKUP($M80,Definitions!$A$1:$B$18,2,FALSE)</f>
        <v>South</v>
      </c>
      <c r="O80" s="1" t="str">
        <f>IF(ISBLANK($A80),"",Download!J37)</f>
        <v>No</v>
      </c>
      <c r="P80" s="1">
        <f>IF(ISBLANK($A80),"",Download!K37)</f>
        <v>0</v>
      </c>
      <c r="Q80" s="38" t="str">
        <f>IF(ISBLANK($A80),"",Download!L37)</f>
        <v>No</v>
      </c>
      <c r="R80" s="37" t="str">
        <f>IF(ISBLANK(Download!M37),"No",Download!M37)</f>
        <v>Yes</v>
      </c>
      <c r="S80" s="1" t="str">
        <f>IF(ISBLANK($A80),"",Download!N37)</f>
        <v>4:00pm</v>
      </c>
      <c r="T80" s="37" t="str">
        <f>IF(ISBLANK(Download!O37),"",Download!O37)</f>
        <v>No</v>
      </c>
      <c r="U80" s="1" t="str">
        <f>IF(ISBLANK($A80),"",Download!P37)</f>
        <v>Gabriella Bean</v>
      </c>
      <c r="V80" s="1" t="str">
        <f>IF(ISBLANK($A80),"",Download!Q37)</f>
        <v>Mother</v>
      </c>
      <c r="W80" s="37">
        <f>IF(ISBLANK($A80),"",Download!R37)</f>
        <v>6302203236</v>
      </c>
      <c r="X80" s="25">
        <f>IF(A80&lt;DATE(2020,1,27),85,100)</f>
        <v>85</v>
      </c>
      <c r="Y80" s="25"/>
      <c r="Z80" s="1"/>
      <c r="AA80" s="1"/>
      <c r="AB80" s="1"/>
      <c r="AC80" s="1"/>
      <c r="AD80" s="1"/>
      <c r="AE80" s="43">
        <f>X80-Z80-AA80-AB80-AC80-AD80-AG80-Y80</f>
        <v>85</v>
      </c>
      <c r="AF80" s="39"/>
      <c r="AG80" s="1"/>
      <c r="AH80" s="1"/>
    </row>
    <row r="81" spans="1:34" ht="20.100000000000001" customHeight="1" x14ac:dyDescent="0.25">
      <c r="A81" s="36">
        <f>IF(ISBLANK(Download!A36),"",Download!A36)</f>
        <v>43854.789490740739</v>
      </c>
      <c r="B81" s="1" t="str">
        <f>IF(ISBLANK($A81),"",Download!B36)</f>
        <v>Ben</v>
      </c>
      <c r="C81" s="1" t="str">
        <f>IF(ISBLANK($A81),"",Download!C36)</f>
        <v>Szkola</v>
      </c>
      <c r="D81" s="7"/>
      <c r="E81" s="7"/>
      <c r="F81" s="25"/>
      <c r="G81" s="25"/>
      <c r="H81" s="1" t="str">
        <f>IF(ISBLANK($A81),"",LEFT(Download!D36,1))</f>
        <v>M</v>
      </c>
      <c r="I81" s="1" t="str">
        <f>IF(ISBLANK($A81),"",Download!E36)</f>
        <v>bman00@szkolafamily.net</v>
      </c>
      <c r="J81" s="37" t="str">
        <f>IF(ISBLANK($A81),"",Download!F36)</f>
        <v>630-360-0158</v>
      </c>
      <c r="K81" s="1" t="str">
        <f>IF(ISBLANK($A81),"",Download!G36)</f>
        <v>PAR</v>
      </c>
      <c r="L81" s="1" t="str">
        <f>IF(ISBLANK($A81),"",Download!H36)</f>
        <v>Freshman</v>
      </c>
      <c r="M81" s="1" t="str">
        <f>IF(ISBLANK($A81),"",Download!I36)</f>
        <v>PAR</v>
      </c>
      <c r="N81" s="1" t="str">
        <f>VLOOKUP($M81,Definitions!$A$1:$B$18,2,FALSE)</f>
        <v>South</v>
      </c>
      <c r="O81" s="1" t="str">
        <f>IF(ISBLANK($A81),"",Download!J36)</f>
        <v>No</v>
      </c>
      <c r="P81" s="1">
        <f>IF(ISBLANK($A81),"",Download!K36)</f>
        <v>0</v>
      </c>
      <c r="Q81" s="38" t="str">
        <f>IF(ISBLANK($A81),"",Download!L36)</f>
        <v>No</v>
      </c>
      <c r="R81" s="37" t="str">
        <f>IF(ISBLANK(Download!M36),"No",Download!M36)</f>
        <v>No</v>
      </c>
      <c r="S81" s="1" t="str">
        <f>IF(ISBLANK($A81),"",Download!N36)</f>
        <v>4:00pm</v>
      </c>
      <c r="T81" s="37" t="str">
        <f>IF(ISBLANK(Download!O36),"",Download!O36)</f>
        <v>No</v>
      </c>
      <c r="U81" s="1" t="str">
        <f>IF(ISBLANK($A81),"",Download!P36)</f>
        <v>Daniel Szkola</v>
      </c>
      <c r="V81" s="1" t="str">
        <f>IF(ISBLANK($A81),"",Download!Q36)</f>
        <v>Father</v>
      </c>
      <c r="W81" s="37" t="str">
        <f>IF(ISBLANK($A81),"",Download!R36)</f>
        <v>630-466-4226</v>
      </c>
      <c r="X81" s="25">
        <f>IF(A81&lt;DATE(2020,1,27),85,100)</f>
        <v>85</v>
      </c>
      <c r="Y81" s="25"/>
      <c r="Z81" s="1"/>
      <c r="AA81" s="1"/>
      <c r="AB81" s="1"/>
      <c r="AC81" s="1"/>
      <c r="AD81" s="1"/>
      <c r="AE81" s="43">
        <f>X81-Z81-AA81-AB81-AC81-AD81-AG81-Y81</f>
        <v>85</v>
      </c>
      <c r="AF81" s="39"/>
      <c r="AG81" s="1"/>
      <c r="AH81" s="1"/>
    </row>
    <row r="82" spans="1:34" ht="20.100000000000001" customHeight="1" x14ac:dyDescent="0.25">
      <c r="A82" s="36">
        <f>IF(ISBLANK(Download!A29),"",Download!A29)</f>
        <v>43852.970057870371</v>
      </c>
      <c r="B82" s="1" t="str">
        <f>IF(ISBLANK($A82),"",Download!B29)</f>
        <v>Emily</v>
      </c>
      <c r="C82" s="1" t="str">
        <f>IF(ISBLANK($A82),"",Download!C29)</f>
        <v>Lee</v>
      </c>
      <c r="D82" s="7"/>
      <c r="E82" s="7"/>
      <c r="F82" s="25"/>
      <c r="G82" s="25"/>
      <c r="H82" s="1" t="str">
        <f>IF(ISBLANK($A82),"",LEFT(Download!D29,1))</f>
        <v>F</v>
      </c>
      <c r="I82" s="1" t="str">
        <f>IF(ISBLANK($A82),"",Download!E29)</f>
        <v>elee234@illinois.edu</v>
      </c>
      <c r="J82" s="37" t="str">
        <f>IF(ISBLANK($A82),"",Download!F29)</f>
        <v>773-899-5873</v>
      </c>
      <c r="K82" s="1" t="str">
        <f>IF(ISBLANK($A82),"",Download!G29)</f>
        <v>PAR</v>
      </c>
      <c r="L82" s="1" t="str">
        <f>IF(ISBLANK($A82),"",Download!H29)</f>
        <v>Sophomore</v>
      </c>
      <c r="M82" s="1" t="str">
        <f>IF(ISBLANK($A82),"",Download!I29)</f>
        <v>PAR</v>
      </c>
      <c r="N82" s="1" t="str">
        <f>VLOOKUP($M82,Definitions!$A$1:$B$18,2,FALSE)</f>
        <v>South</v>
      </c>
      <c r="O82" s="1" t="str">
        <f>IF(ISBLANK($A82),"",Download!J29)</f>
        <v>No</v>
      </c>
      <c r="P82" s="1">
        <f>IF(ISBLANK($A82),"",Download!K29)</f>
        <v>0</v>
      </c>
      <c r="Q82" s="38" t="str">
        <f>IF(ISBLANK($A82),"",Download!L29)</f>
        <v>No</v>
      </c>
      <c r="R82" s="37" t="str">
        <f>IF(ISBLANK(Download!M29),"No",Download!M29)</f>
        <v>No</v>
      </c>
      <c r="S82" s="1" t="str">
        <f>IF(ISBLANK($A82),"",Download!N29)</f>
        <v>3:00pm</v>
      </c>
      <c r="T82" s="37" t="str">
        <f>IF(ISBLANK(Download!O29),"",Download!O29)</f>
        <v>No</v>
      </c>
      <c r="U82" s="1" t="str">
        <f>IF(ISBLANK($A82),"",Download!P29)</f>
        <v>Millie Lee</v>
      </c>
      <c r="V82" s="1" t="str">
        <f>IF(ISBLANK($A82),"",Download!Q29)</f>
        <v>Mother</v>
      </c>
      <c r="W82" s="37" t="str">
        <f>IF(ISBLANK($A82),"",Download!R29)</f>
        <v>773-457-4503</v>
      </c>
      <c r="X82" s="25">
        <f>IF(A82&lt;DATE(2020,1,27),85,100)</f>
        <v>85</v>
      </c>
      <c r="Y82" s="25"/>
      <c r="Z82" s="1"/>
      <c r="AA82" s="1"/>
      <c r="AB82" s="1"/>
      <c r="AC82" s="1"/>
      <c r="AD82" s="1"/>
      <c r="AE82" s="43">
        <f>X82-Z82-AA82-AB82-AC82-AD82-AG82-Y82</f>
        <v>85</v>
      </c>
      <c r="AF82" s="39"/>
      <c r="AG82" s="1"/>
      <c r="AH82" s="1"/>
    </row>
    <row r="83" spans="1:34" ht="20.100000000000001" customHeight="1" x14ac:dyDescent="0.25">
      <c r="A83" s="36">
        <f>IF(ISBLANK(Download!A60),"",Download!A60)</f>
        <v>43856.404097222221</v>
      </c>
      <c r="B83" s="1" t="str">
        <f>IF(ISBLANK($A83),"",Download!B60)</f>
        <v>Jade</v>
      </c>
      <c r="C83" s="1" t="str">
        <f>IF(ISBLANK($A83),"",Download!C60)</f>
        <v>Roberts</v>
      </c>
      <c r="D83" s="7"/>
      <c r="E83" s="7"/>
      <c r="F83" s="25"/>
      <c r="G83" s="25"/>
      <c r="H83" s="1" t="str">
        <f>IF(ISBLANK($A83),"",LEFT(Download!D60,1))</f>
        <v>f</v>
      </c>
      <c r="I83" s="1" t="str">
        <f>IF(ISBLANK($A83),"",Download!E60)</f>
        <v>jade2@illinois.edu</v>
      </c>
      <c r="J83" s="37">
        <f>IF(ISBLANK($A83),"",Download!F60)</f>
        <v>6308632548</v>
      </c>
      <c r="K83" s="1" t="str">
        <f>IF(ISBLANK($A83),"",Download!G60)</f>
        <v>PAR</v>
      </c>
      <c r="L83" s="1" t="str">
        <f>IF(ISBLANK($A83),"",Download!H60)</f>
        <v>Sophomore</v>
      </c>
      <c r="M83" s="1" t="str">
        <f>IF(ISBLANK($A83),"",Download!I60)</f>
        <v>PAR</v>
      </c>
      <c r="N83" s="1" t="str">
        <f>VLOOKUP($M83,Definitions!$A$1:$B$18,2,FALSE)</f>
        <v>South</v>
      </c>
      <c r="O83" s="1" t="str">
        <f>IF(ISBLANK($A83),"",Download!J60)</f>
        <v>No</v>
      </c>
      <c r="P83" s="1">
        <f>IF(ISBLANK($A83),"",Download!K60)</f>
        <v>0</v>
      </c>
      <c r="Q83" s="38" t="str">
        <f>IF(ISBLANK($A83),"",Download!L60)</f>
        <v>Yes</v>
      </c>
      <c r="R83" s="37" t="str">
        <f>IF(ISBLANK(Download!M60),"No",Download!M60)</f>
        <v>No</v>
      </c>
      <c r="S83" s="1" t="str">
        <f>IF(ISBLANK($A83),"",Download!N60)</f>
        <v>2:00pm</v>
      </c>
      <c r="T83" s="37" t="str">
        <f>IF(ISBLANK(Download!O60),"",Download!O60)</f>
        <v/>
      </c>
      <c r="U83" s="1" t="str">
        <f>IF(ISBLANK($A83),"",Download!P60)</f>
        <v>Etta Roberts</v>
      </c>
      <c r="V83" s="1" t="str">
        <f>IF(ISBLANK($A83),"",Download!Q60)</f>
        <v>mother</v>
      </c>
      <c r="W83" s="37">
        <f>IF(ISBLANK($A83),"",Download!R60)</f>
        <v>7038632548</v>
      </c>
      <c r="X83" s="25">
        <f>IF(A83&lt;DATE(2020,1,27),85,100)</f>
        <v>85</v>
      </c>
      <c r="Y83" s="25"/>
      <c r="Z83" s="1"/>
      <c r="AA83" s="1"/>
      <c r="AB83" s="1"/>
      <c r="AC83" s="1"/>
      <c r="AD83" s="1"/>
      <c r="AE83" s="43">
        <f>X83-Z83-AA83-AB83-AC83-AD83-AG83-Y83</f>
        <v>85</v>
      </c>
      <c r="AF83" s="39"/>
      <c r="AG83" s="1"/>
      <c r="AH83" s="1"/>
    </row>
    <row r="84" spans="1:34" ht="20.100000000000001" customHeight="1" x14ac:dyDescent="0.25">
      <c r="A84" s="36">
        <f>IF(ISBLANK(Download!A25),"",Download!A25)</f>
        <v>43851.501226851855</v>
      </c>
      <c r="B84" s="1" t="str">
        <f>IF(ISBLANK($A84),"",Download!B25)</f>
        <v>Jerusha</v>
      </c>
      <c r="C84" s="1" t="str">
        <f>IF(ISBLANK($A84),"",Download!C25)</f>
        <v>Seesala</v>
      </c>
      <c r="D84" s="7"/>
      <c r="E84" s="7"/>
      <c r="F84" s="25"/>
      <c r="G84" s="25"/>
      <c r="H84" s="1" t="str">
        <f>IF(ISBLANK($A84),"",LEFT(Download!D25,1))</f>
        <v>F</v>
      </c>
      <c r="I84" s="1" t="str">
        <f>IF(ISBLANK($A84),"",Download!E25)</f>
        <v>seesala2@illinois.edu</v>
      </c>
      <c r="J84" s="37">
        <f>IF(ISBLANK($A84),"",Download!F25)</f>
        <v>3125362660</v>
      </c>
      <c r="K84" s="1" t="str">
        <f>IF(ISBLANK($A84),"",Download!G25)</f>
        <v>PAR</v>
      </c>
      <c r="L84" s="1" t="str">
        <f>IF(ISBLANK($A84),"",Download!H25)</f>
        <v>Sophomore</v>
      </c>
      <c r="M84" s="1" t="str">
        <f>IF(ISBLANK($A84),"",Download!I25)</f>
        <v>PAR</v>
      </c>
      <c r="N84" s="1" t="str">
        <f>VLOOKUP($M84,Definitions!$A$1:$B$18,2,FALSE)</f>
        <v>South</v>
      </c>
      <c r="O84" s="1" t="str">
        <f>IF(ISBLANK($A84),"",Download!J25)</f>
        <v>No</v>
      </c>
      <c r="P84" s="1">
        <f>IF(ISBLANK($A84),"",Download!K25)</f>
        <v>0</v>
      </c>
      <c r="Q84" s="38" t="str">
        <f>IF(ISBLANK($A84),"",Download!L25)</f>
        <v>Yes</v>
      </c>
      <c r="R84" s="37" t="str">
        <f>IF(ISBLANK(Download!M25),"No",Download!M25)</f>
        <v>No</v>
      </c>
      <c r="S84" s="1" t="str">
        <f>IF(ISBLANK($A84),"",Download!N25)</f>
        <v>5:00pm</v>
      </c>
      <c r="T84" s="37" t="str">
        <f>IF(ISBLANK(Download!O25),"",Download!O25)</f>
        <v>No</v>
      </c>
      <c r="U84" s="1" t="str">
        <f>IF(ISBLANK($A84),"",Download!P25)</f>
        <v>John Seesala</v>
      </c>
      <c r="V84" s="1" t="str">
        <f>IF(ISBLANK($A84),"",Download!Q25)</f>
        <v>Father</v>
      </c>
      <c r="W84" s="37">
        <f>IF(ISBLANK($A84),"",Download!R25)</f>
        <v>8475028586</v>
      </c>
      <c r="X84" s="25">
        <f>IF(A84&lt;DATE(2020,1,27),85,100)</f>
        <v>85</v>
      </c>
      <c r="Y84" s="25"/>
      <c r="Z84" s="1"/>
      <c r="AA84" s="1"/>
      <c r="AB84" s="1"/>
      <c r="AC84" s="1"/>
      <c r="AD84" s="1"/>
      <c r="AE84" s="43">
        <f>X84-Z84-AA84-AB84-AC84-AD84-AG84-Y84</f>
        <v>85</v>
      </c>
      <c r="AF84" s="39"/>
      <c r="AG84" s="1"/>
      <c r="AH84" s="1"/>
    </row>
    <row r="85" spans="1:34" ht="20.100000000000001" customHeight="1" x14ac:dyDescent="0.25">
      <c r="A85" s="36">
        <f>IF(ISBLANK(Download!A22),"",Download!A22)</f>
        <v>43850.301041666666</v>
      </c>
      <c r="B85" s="1" t="str">
        <f>IF(ISBLANK($A85),"",Download!B22)</f>
        <v>Joel</v>
      </c>
      <c r="C85" s="1" t="str">
        <f>IF(ISBLANK($A85),"",Download!C22)</f>
        <v>Caldero</v>
      </c>
      <c r="D85" s="7"/>
      <c r="E85" s="7"/>
      <c r="F85" s="25"/>
      <c r="G85" s="25"/>
      <c r="H85" s="1" t="str">
        <f>IF(ISBLANK($A85),"",LEFT(Download!D22,1))</f>
        <v>M</v>
      </c>
      <c r="I85" s="1" t="str">
        <f>IF(ISBLANK($A85),"",Download!E22)</f>
        <v>jc2@illinois.edu</v>
      </c>
      <c r="J85" s="37">
        <f>IF(ISBLANK($A85),"",Download!F22)</f>
        <v>3124021437</v>
      </c>
      <c r="K85" s="1" t="str">
        <f>IF(ISBLANK($A85),"",Download!G22)</f>
        <v>PAR</v>
      </c>
      <c r="L85" s="1" t="str">
        <f>IF(ISBLANK($A85),"",Download!H22)</f>
        <v>Senior</v>
      </c>
      <c r="M85" s="1" t="str">
        <f>IF(ISBLANK($A85),"",Download!I22)</f>
        <v>PAR</v>
      </c>
      <c r="N85" s="1" t="str">
        <f>VLOOKUP($M85,Definitions!$A$1:$B$18,2,FALSE)</f>
        <v>South</v>
      </c>
      <c r="O85" s="1" t="str">
        <f>IF(ISBLANK($A85),"",Download!J22)</f>
        <v>No</v>
      </c>
      <c r="P85" s="1">
        <f>IF(ISBLANK($A85),"",Download!K22)</f>
        <v>0</v>
      </c>
      <c r="Q85" s="38" t="str">
        <f>IF(ISBLANK($A85),"",Download!L22)</f>
        <v>Yes</v>
      </c>
      <c r="R85" s="37" t="str">
        <f>IF(ISBLANK(Download!M22),"No",Download!M22)</f>
        <v>No</v>
      </c>
      <c r="S85" s="1" t="str">
        <f>IF(ISBLANK($A85),"",Download!N22)</f>
        <v>4:00pm</v>
      </c>
      <c r="T85" s="37" t="str">
        <f>IF(ISBLANK(Download!O22),"",Download!O22)</f>
        <v>no</v>
      </c>
      <c r="U85" s="1" t="str">
        <f>IF(ISBLANK($A85),"",Download!P22)</f>
        <v>Stephanie Molina Zaragoza</v>
      </c>
      <c r="V85" s="1" t="str">
        <f>IF(ISBLANK($A85),"",Download!Q22)</f>
        <v>Sister</v>
      </c>
      <c r="W85" s="37" t="str">
        <f>IF(ISBLANK($A85),"",Download!R22)</f>
        <v>773-443-9286</v>
      </c>
      <c r="X85" s="25">
        <f>IF(A85&lt;DATE(2020,1,27),85,100)</f>
        <v>85</v>
      </c>
      <c r="Y85" s="25"/>
      <c r="Z85" s="1"/>
      <c r="AA85" s="1"/>
      <c r="AB85" s="1"/>
      <c r="AC85" s="1"/>
      <c r="AD85" s="1"/>
      <c r="AE85" s="43">
        <f>X85-Z85-AA85-AB85-AC85-AD85-AG85-Y85</f>
        <v>85</v>
      </c>
      <c r="AF85" s="39"/>
      <c r="AG85" s="1"/>
      <c r="AH85" s="1"/>
    </row>
    <row r="86" spans="1:34" ht="20.100000000000001" customHeight="1" x14ac:dyDescent="0.25">
      <c r="A86" s="36">
        <f>IF(ISBLANK(Download!A40),"",Download!A40)</f>
        <v>43854.885706018518</v>
      </c>
      <c r="B86" s="1" t="str">
        <f>IF(ISBLANK($A86),"",Download!B40)</f>
        <v>Jonathan</v>
      </c>
      <c r="C86" s="1" t="str">
        <f>IF(ISBLANK($A86),"",Download!C40)</f>
        <v>Wang</v>
      </c>
      <c r="D86" s="7"/>
      <c r="E86" s="7"/>
      <c r="F86" s="25"/>
      <c r="G86" s="25"/>
      <c r="H86" s="1" t="str">
        <f>IF(ISBLANK($A86),"",LEFT(Download!D40,1))</f>
        <v>M</v>
      </c>
      <c r="I86" s="1" t="str">
        <f>IF(ISBLANK($A86),"",Download!E40)</f>
        <v>jw39@illinois.edu</v>
      </c>
      <c r="J86" s="37">
        <f>IF(ISBLANK($A86),"",Download!F40)</f>
        <v>9014886882</v>
      </c>
      <c r="K86" s="1" t="str">
        <f>IF(ISBLANK($A86),"",Download!G40)</f>
        <v>PAR</v>
      </c>
      <c r="L86" s="1" t="str">
        <f>IF(ISBLANK($A86),"",Download!H40)</f>
        <v>Sophomore</v>
      </c>
      <c r="M86" s="1" t="str">
        <f>IF(ISBLANK($A86),"",Download!I40)</f>
        <v>PAR</v>
      </c>
      <c r="N86" s="1" t="str">
        <f>VLOOKUP($M86,Definitions!$A$1:$B$18,2,FALSE)</f>
        <v>South</v>
      </c>
      <c r="O86" s="1" t="str">
        <f>IF(ISBLANK($A86),"",Download!J40)</f>
        <v>No</v>
      </c>
      <c r="P86" s="1">
        <f>IF(ISBLANK($A86),"",Download!K40)</f>
        <v>0</v>
      </c>
      <c r="Q86" s="38" t="str">
        <f>IF(ISBLANK($A86),"",Download!L40)</f>
        <v>No</v>
      </c>
      <c r="R86" s="37" t="str">
        <f>IF(ISBLANK(Download!M40),"No",Download!M40)</f>
        <v>No</v>
      </c>
      <c r="S86" s="1" t="str">
        <f>IF(ISBLANK($A86),"",Download!N40)</f>
        <v>5:00pm</v>
      </c>
      <c r="T86" s="37" t="str">
        <f>IF(ISBLANK(Download!O40),"",Download!O40)</f>
        <v>no</v>
      </c>
      <c r="U86" s="1" t="str">
        <f>IF(ISBLANK($A86),"",Download!P40)</f>
        <v>Frances Wang</v>
      </c>
      <c r="V86" s="1" t="str">
        <f>IF(ISBLANK($A86),"",Download!Q40)</f>
        <v>mother</v>
      </c>
      <c r="W86" s="37">
        <f>IF(ISBLANK($A86),"",Download!R40)</f>
        <v>9016246771</v>
      </c>
      <c r="X86" s="25">
        <f>IF(A86&lt;DATE(2020,1,27),85,100)</f>
        <v>85</v>
      </c>
      <c r="Y86" s="25"/>
      <c r="Z86" s="1"/>
      <c r="AA86" s="1"/>
      <c r="AB86" s="1"/>
      <c r="AC86" s="1"/>
      <c r="AD86" s="1"/>
      <c r="AE86" s="43">
        <f>X86-Z86-AA86-AB86-AC86-AD86-AG86-Y86</f>
        <v>85</v>
      </c>
      <c r="AF86" s="39"/>
      <c r="AG86" s="1"/>
      <c r="AH86" s="1"/>
    </row>
    <row r="87" spans="1:34" ht="20.100000000000001" customHeight="1" x14ac:dyDescent="0.25">
      <c r="A87" s="36">
        <f>IF(ISBLANK(Download!A3),"",Download!A3)</f>
        <v>43772.448865740742</v>
      </c>
      <c r="B87" s="1" t="str">
        <f>IF(ISBLANK($A87),"",Download!B3)</f>
        <v>Kelly</v>
      </c>
      <c r="C87" s="1" t="str">
        <f>IF(ISBLANK($A87),"",Download!C3)</f>
        <v>Wen</v>
      </c>
      <c r="D87" s="7"/>
      <c r="E87" s="7"/>
      <c r="F87" s="25"/>
      <c r="G87" s="25"/>
      <c r="H87" s="1" t="str">
        <f>IF(ISBLANK($A87),"",LEFT(Download!D3,1))</f>
        <v>F</v>
      </c>
      <c r="I87" s="1" t="str">
        <f>IF(ISBLANK($A87),"",Download!E3)</f>
        <v>Kwen6@illinois.edu</v>
      </c>
      <c r="J87" s="37">
        <f>IF(ISBLANK($A87),"",Download!F3)</f>
        <v>6304605630</v>
      </c>
      <c r="K87" s="1" t="str">
        <f>IF(ISBLANK($A87),"",Download!G3)</f>
        <v>PAR</v>
      </c>
      <c r="L87" s="1" t="str">
        <f>IF(ISBLANK($A87),"",Download!H3)</f>
        <v>Junior</v>
      </c>
      <c r="M87" s="1" t="str">
        <f>IF(ISBLANK($A87),"",Download!I3)</f>
        <v>PAR</v>
      </c>
      <c r="N87" s="1" t="str">
        <f>VLOOKUP($M87,Definitions!$A$1:$B$18,2,FALSE)</f>
        <v>South</v>
      </c>
      <c r="O87" s="1" t="str">
        <f>IF(ISBLANK($A87),"",Download!J3)</f>
        <v>No</v>
      </c>
      <c r="P87" s="1">
        <f>IF(ISBLANK($A87),"",Download!K3)</f>
        <v>0</v>
      </c>
      <c r="Q87" s="38" t="str">
        <f>IF(ISBLANK($A87),"",Download!L3)</f>
        <v>Yes</v>
      </c>
      <c r="R87" s="37" t="str">
        <f>IF(ISBLANK(Download!M3),"No",Download!M3)</f>
        <v>No</v>
      </c>
      <c r="S87" s="1" t="str">
        <f>IF(ISBLANK($A87),"",Download!N3)</f>
        <v>5:00pm</v>
      </c>
      <c r="T87" s="37" t="str">
        <f>IF(ISBLANK(Download!O3),"",Download!O3)</f>
        <v/>
      </c>
      <c r="U87" s="1" t="str">
        <f>IF(ISBLANK($A87),"",Download!P3)</f>
        <v>Judith Wen</v>
      </c>
      <c r="V87" s="1" t="str">
        <f>IF(ISBLANK($A87),"",Download!Q3)</f>
        <v>Sister</v>
      </c>
      <c r="W87" s="37">
        <f>IF(ISBLANK($A87),"",Download!R3)</f>
        <v>9178258915</v>
      </c>
      <c r="X87" s="25">
        <f>IF(A87&lt;DATE(2020,1,27),85,100)</f>
        <v>85</v>
      </c>
      <c r="Y87" s="25"/>
      <c r="Z87" s="1"/>
      <c r="AA87" s="1"/>
      <c r="AB87" s="1"/>
      <c r="AC87" s="1"/>
      <c r="AD87" s="1"/>
      <c r="AE87" s="43">
        <f>X87-Z87-AA87-AB87-AC87-AD87-AG87-Y87</f>
        <v>85</v>
      </c>
      <c r="AF87" s="39"/>
      <c r="AG87" s="1"/>
      <c r="AH87" s="1"/>
    </row>
    <row r="88" spans="1:34" ht="20.100000000000001" customHeight="1" x14ac:dyDescent="0.25">
      <c r="A88" s="36">
        <f>IF(ISBLANK(Download!A21),"",Download!A21)</f>
        <v>43848.504062499997</v>
      </c>
      <c r="B88" s="1" t="str">
        <f>IF(ISBLANK($A88),"",Download!B21)</f>
        <v>Logan</v>
      </c>
      <c r="C88" s="1" t="str">
        <f>IF(ISBLANK($A88),"",Download!C21)</f>
        <v>Barrus</v>
      </c>
      <c r="D88" s="7"/>
      <c r="E88" s="7"/>
      <c r="F88" s="25"/>
      <c r="G88" s="25"/>
      <c r="H88" s="1" t="str">
        <f>IF(ISBLANK($A88),"",LEFT(Download!D21,1))</f>
        <v>M</v>
      </c>
      <c r="I88" s="1" t="str">
        <f>IF(ISBLANK($A88),"",Download!E21)</f>
        <v>loganbarrus@gmail.com</v>
      </c>
      <c r="J88" s="37">
        <f>IF(ISBLANK($A88),"",Download!F21)</f>
        <v>18158149137</v>
      </c>
      <c r="K88" s="1" t="str">
        <f>IF(ISBLANK($A88),"",Download!G21)</f>
        <v>PAR</v>
      </c>
      <c r="L88" s="1" t="str">
        <f>IF(ISBLANK($A88),"",Download!H21)</f>
        <v>Freshman</v>
      </c>
      <c r="M88" s="1" t="str">
        <f>IF(ISBLANK($A88),"",Download!I21)</f>
        <v>PAR</v>
      </c>
      <c r="N88" s="1" t="str">
        <f>VLOOKUP($M88,Definitions!$A$1:$B$18,2,FALSE)</f>
        <v>South</v>
      </c>
      <c r="O88" s="1" t="str">
        <f>IF(ISBLANK($A88),"",Download!J21)</f>
        <v>No</v>
      </c>
      <c r="P88" s="1">
        <f>IF(ISBLANK($A88),"",Download!K21)</f>
        <v>0</v>
      </c>
      <c r="Q88" s="38" t="str">
        <f>IF(ISBLANK($A88),"",Download!L21)</f>
        <v>Yes</v>
      </c>
      <c r="R88" s="37" t="str">
        <f>IF(ISBLANK(Download!M21),"No",Download!M21)</f>
        <v>No</v>
      </c>
      <c r="S88" s="1" t="str">
        <f>IF(ISBLANK($A88),"",Download!N21)</f>
        <v>6:00pm</v>
      </c>
      <c r="T88" s="37" t="str">
        <f>IF(ISBLANK(Download!O21),"",Download!O21)</f>
        <v>No</v>
      </c>
      <c r="U88" s="1" t="str">
        <f>IF(ISBLANK($A88),"",Download!P21)</f>
        <v>Jessica Barrus</v>
      </c>
      <c r="V88" s="1" t="str">
        <f>IF(ISBLANK($A88),"",Download!Q21)</f>
        <v>Mother</v>
      </c>
      <c r="W88" s="37" t="str">
        <f>IF(ISBLANK($A88),"",Download!R21)</f>
        <v>815-409-0869</v>
      </c>
      <c r="X88" s="25">
        <f>IF(A88&lt;DATE(2020,1,27),85,100)</f>
        <v>85</v>
      </c>
      <c r="Y88" s="25"/>
      <c r="Z88" s="1"/>
      <c r="AA88" s="1"/>
      <c r="AB88" s="1"/>
      <c r="AC88" s="1"/>
      <c r="AD88" s="1"/>
      <c r="AE88" s="43">
        <f>X88-Z88-AA88-AB88-AC88-AD88-AG88-Y88</f>
        <v>85</v>
      </c>
      <c r="AF88" s="39"/>
      <c r="AG88" s="1"/>
      <c r="AH88" s="1"/>
    </row>
    <row r="89" spans="1:34" ht="20.100000000000001" customHeight="1" x14ac:dyDescent="0.25">
      <c r="A89" s="36">
        <f>IF(ISBLANK(Download!A41),"",Download!A41)</f>
        <v>43854.885937500003</v>
      </c>
      <c r="B89" s="1" t="str">
        <f>IF(ISBLANK($A89),"",Download!B41)</f>
        <v>Min</v>
      </c>
      <c r="C89" s="1" t="str">
        <f>IF(ISBLANK($A89),"",Download!C41)</f>
        <v>Choi</v>
      </c>
      <c r="D89" s="7"/>
      <c r="E89" s="7"/>
      <c r="F89" s="25"/>
      <c r="G89" s="25"/>
      <c r="H89" s="1" t="str">
        <f>IF(ISBLANK($A89),"",LEFT(Download!D41,1))</f>
        <v>M</v>
      </c>
      <c r="I89" s="1" t="str">
        <f>IF(ISBLANK($A89),"",Download!E41)</f>
        <v>minsukc2@illinois.edu</v>
      </c>
      <c r="J89" s="37">
        <f>IF(ISBLANK($A89),"",Download!F41)</f>
        <v>2179741173</v>
      </c>
      <c r="K89" s="1" t="str">
        <f>IF(ISBLANK($A89),"",Download!G41)</f>
        <v>PAR</v>
      </c>
      <c r="L89" s="1" t="str">
        <f>IF(ISBLANK($A89),"",Download!H41)</f>
        <v>Sophomore</v>
      </c>
      <c r="M89" s="1" t="str">
        <f>IF(ISBLANK($A89),"",Download!I41)</f>
        <v>PAR</v>
      </c>
      <c r="N89" s="1" t="str">
        <f>VLOOKUP($M89,Definitions!$A$1:$B$18,2,FALSE)</f>
        <v>South</v>
      </c>
      <c r="O89" s="1" t="str">
        <f>IF(ISBLANK($A89),"",Download!J41)</f>
        <v>No</v>
      </c>
      <c r="P89" s="1">
        <f>IF(ISBLANK($A89),"",Download!K41)</f>
        <v>0</v>
      </c>
      <c r="Q89" s="38" t="str">
        <f>IF(ISBLANK($A89),"",Download!L41)</f>
        <v>No</v>
      </c>
      <c r="R89" s="37" t="str">
        <f>IF(ISBLANK(Download!M41),"No",Download!M41)</f>
        <v>No</v>
      </c>
      <c r="S89" s="1" t="str">
        <f>IF(ISBLANK($A89),"",Download!N41)</f>
        <v>After 6:00pm</v>
      </c>
      <c r="T89" s="37" t="str">
        <f>IF(ISBLANK(Download!O41),"",Download!O41)</f>
        <v>no</v>
      </c>
      <c r="U89" s="1" t="str">
        <f>IF(ISBLANK($A89),"",Download!P41)</f>
        <v>steve hwang</v>
      </c>
      <c r="V89" s="1" t="str">
        <f>IF(ISBLANK($A89),"",Download!Q41)</f>
        <v>host family</v>
      </c>
      <c r="W89" s="37">
        <f>IF(ISBLANK($A89),"",Download!R41)</f>
        <v>9254374799</v>
      </c>
      <c r="X89" s="25">
        <f>IF(A89&lt;DATE(2020,1,27),85,100)</f>
        <v>85</v>
      </c>
      <c r="Y89" s="25"/>
      <c r="Z89" s="1"/>
      <c r="AA89" s="1"/>
      <c r="AB89" s="1"/>
      <c r="AC89" s="1"/>
      <c r="AD89" s="1"/>
      <c r="AE89" s="43">
        <f>X89-Z89-AA89-AB89-AC89-AD89-AG89-Y89</f>
        <v>85</v>
      </c>
      <c r="AF89" s="39"/>
      <c r="AG89" s="1"/>
      <c r="AH89" s="1"/>
    </row>
    <row r="90" spans="1:34" ht="20.100000000000001" customHeight="1" x14ac:dyDescent="0.25">
      <c r="A90" s="36">
        <f>IF(ISBLANK(Download!A69),"",Download!A69)</f>
        <v>43856.797581018516</v>
      </c>
      <c r="B90" s="1" t="str">
        <f>IF(ISBLANK($A90),"",Download!B69)</f>
        <v>Nicolas</v>
      </c>
      <c r="C90" s="1" t="str">
        <f>IF(ISBLANK($A90),"",Download!C69)</f>
        <v>Iturralde</v>
      </c>
      <c r="D90" s="7"/>
      <c r="E90" s="7"/>
      <c r="F90" s="25"/>
      <c r="G90" s="25"/>
      <c r="H90" s="1" t="str">
        <f>IF(ISBLANK($A90),"",LEFT(Download!D69,1))</f>
        <v>M</v>
      </c>
      <c r="I90" s="1" t="str">
        <f>IF(ISBLANK($A90),"",Download!E69)</f>
        <v>naiturralde2@gmail.com</v>
      </c>
      <c r="J90" s="37">
        <f>IF(ISBLANK($A90),"",Download!F69)</f>
        <v>17735754199</v>
      </c>
      <c r="K90" s="1" t="str">
        <f>IF(ISBLANK($A90),"",Download!G69)</f>
        <v>PAR</v>
      </c>
      <c r="L90" s="1" t="str">
        <f>IF(ISBLANK($A90),"",Download!H69)</f>
        <v>Freshman</v>
      </c>
      <c r="M90" s="1" t="str">
        <f>IF(ISBLANK($A90),"",Download!I69)</f>
        <v>PAR</v>
      </c>
      <c r="N90" s="1" t="str">
        <f>VLOOKUP($M90,Definitions!$A$1:$B$18,2,FALSE)</f>
        <v>South</v>
      </c>
      <c r="O90" s="1" t="str">
        <f>IF(ISBLANK($A90),"",Download!J69)</f>
        <v>No</v>
      </c>
      <c r="P90" s="1">
        <f>IF(ISBLANK($A90),"",Download!K69)</f>
        <v>0</v>
      </c>
      <c r="Q90" s="38" t="str">
        <f>IF(ISBLANK($A90),"",Download!L69)</f>
        <v>No</v>
      </c>
      <c r="R90" s="37" t="str">
        <f>IF(ISBLANK(Download!M69),"No",Download!M69)</f>
        <v>No</v>
      </c>
      <c r="S90" s="1" t="str">
        <f>IF(ISBLANK($A90),"",Download!N69)</f>
        <v>6:00pm</v>
      </c>
      <c r="T90" s="37" t="str">
        <f>IF(ISBLANK(Download!O69),"",Download!O69)</f>
        <v>No</v>
      </c>
      <c r="U90" s="1" t="str">
        <f>IF(ISBLANK($A90),"",Download!P69)</f>
        <v>Kristina Iturralde</v>
      </c>
      <c r="V90" s="1" t="str">
        <f>IF(ISBLANK($A90),"",Download!Q69)</f>
        <v>Mother</v>
      </c>
      <c r="W90" s="37">
        <f>IF(ISBLANK($A90),"",Download!R69)</f>
        <v>7735755804</v>
      </c>
      <c r="X90" s="25">
        <f>IF(A90&lt;DATE(2020,1,27),85,100)</f>
        <v>85</v>
      </c>
      <c r="Y90" s="25"/>
      <c r="Z90" s="1"/>
      <c r="AA90" s="1"/>
      <c r="AB90" s="1"/>
      <c r="AC90" s="1"/>
      <c r="AD90" s="1"/>
      <c r="AE90" s="43">
        <f>X90-Z90-AA90-AB90-AC90-AD90-AG90-Y90</f>
        <v>85</v>
      </c>
      <c r="AF90" s="39"/>
      <c r="AG90" s="1"/>
      <c r="AH90" s="1"/>
    </row>
    <row r="91" spans="1:34" ht="20.100000000000001" customHeight="1" x14ac:dyDescent="0.25">
      <c r="A91" s="36" t="str">
        <f>IF(ISBLANK(Download!A91),"",Download!A91)</f>
        <v/>
      </c>
      <c r="B91" s="1">
        <f>IF(ISBLANK($A91),"",Download!B91)</f>
        <v>0</v>
      </c>
      <c r="C91" s="1">
        <f>IF(ISBLANK($A91),"",Download!C91)</f>
        <v>0</v>
      </c>
      <c r="D91" s="7"/>
      <c r="E91" s="7"/>
      <c r="F91" s="25"/>
      <c r="G91" s="25"/>
      <c r="H91" s="1" t="str">
        <f>IF(ISBLANK($A91),"",LEFT(Download!D91,1))</f>
        <v/>
      </c>
      <c r="I91" s="1">
        <f>IF(ISBLANK($A91),"",Download!E91)</f>
        <v>0</v>
      </c>
      <c r="J91" s="37">
        <f>IF(ISBLANK($A91),"",Download!F91)</f>
        <v>0</v>
      </c>
      <c r="K91" s="1">
        <f>IF(ISBLANK($A91),"",Download!G91)</f>
        <v>0</v>
      </c>
      <c r="L91" s="1">
        <f>IF(ISBLANK($A91),"",Download!H91)</f>
        <v>0</v>
      </c>
      <c r="M91" s="1">
        <f>IF(ISBLANK($A91),"",Download!I91)</f>
        <v>0</v>
      </c>
      <c r="N91" s="1" t="e">
        <f>VLOOKUP($M91,Definitions!$A$1:$B$18,2,FALSE)</f>
        <v>#N/A</v>
      </c>
      <c r="O91" s="1">
        <f>IF(ISBLANK($A91),"",Download!J91)</f>
        <v>0</v>
      </c>
      <c r="P91" s="1">
        <f>IF(ISBLANK($A91),"",Download!K91)</f>
        <v>0</v>
      </c>
      <c r="Q91" s="38">
        <f>IF(ISBLANK($A91),"",Download!L91)</f>
        <v>0</v>
      </c>
      <c r="R91" s="37" t="str">
        <f>IF(ISBLANK(Download!M91),"No",Download!M91)</f>
        <v>No</v>
      </c>
      <c r="S91" s="1">
        <f>IF(ISBLANK($A91),"",Download!N91)</f>
        <v>0</v>
      </c>
      <c r="T91" s="37" t="str">
        <f>IF(ISBLANK(Download!O91),"",Download!O91)</f>
        <v/>
      </c>
      <c r="U91" s="1">
        <f>IF(ISBLANK($A91),"",Download!P91)</f>
        <v>0</v>
      </c>
      <c r="V91" s="1">
        <f>IF(ISBLANK($A91),"",Download!Q91)</f>
        <v>0</v>
      </c>
      <c r="W91" s="37">
        <f>IF(ISBLANK($A91),"",Download!R91)</f>
        <v>0</v>
      </c>
      <c r="X91" s="25">
        <f>IF(A91&lt;DATE(2020,1,27),85,100)</f>
        <v>100</v>
      </c>
      <c r="Y91" s="25"/>
      <c r="Z91" s="1"/>
      <c r="AA91" s="1"/>
      <c r="AB91" s="1"/>
      <c r="AC91" s="1"/>
      <c r="AD91" s="1"/>
      <c r="AE91" s="43">
        <f>X91-Z91-AA91-AB91-AC91-AD91-AG91-Y91</f>
        <v>100</v>
      </c>
      <c r="AF91" s="39"/>
      <c r="AG91" s="1"/>
      <c r="AH91" s="1"/>
    </row>
    <row r="92" spans="1:34" ht="20.100000000000001" customHeight="1" x14ac:dyDescent="0.25">
      <c r="A92" s="36" t="str">
        <f>IF(ISBLANK(Download!A92),"",Download!A92)</f>
        <v/>
      </c>
      <c r="B92" s="1">
        <f>IF(ISBLANK($A92),"",Download!B92)</f>
        <v>0</v>
      </c>
      <c r="C92" s="1">
        <f>IF(ISBLANK($A92),"",Download!C92)</f>
        <v>0</v>
      </c>
      <c r="D92" s="7"/>
      <c r="E92" s="7"/>
      <c r="F92" s="25"/>
      <c r="G92" s="25"/>
      <c r="H92" s="1" t="str">
        <f>IF(ISBLANK($A92),"",LEFT(Download!D92,1))</f>
        <v/>
      </c>
      <c r="I92" s="1">
        <f>IF(ISBLANK($A92),"",Download!E92)</f>
        <v>0</v>
      </c>
      <c r="J92" s="37">
        <f>IF(ISBLANK($A92),"",Download!F92)</f>
        <v>0</v>
      </c>
      <c r="K92" s="1">
        <f>IF(ISBLANK($A92),"",Download!G92)</f>
        <v>0</v>
      </c>
      <c r="L92" s="1">
        <f>IF(ISBLANK($A92),"",Download!H92)</f>
        <v>0</v>
      </c>
      <c r="M92" s="1">
        <f>IF(ISBLANK($A92),"",Download!I92)</f>
        <v>0</v>
      </c>
      <c r="N92" s="1" t="e">
        <f>VLOOKUP($M92,Definitions!$A$1:$B$18,2,FALSE)</f>
        <v>#N/A</v>
      </c>
      <c r="O92" s="1">
        <f>IF(ISBLANK($A92),"",Download!J92)</f>
        <v>0</v>
      </c>
      <c r="P92" s="1">
        <f>IF(ISBLANK($A92),"",Download!K92)</f>
        <v>0</v>
      </c>
      <c r="Q92" s="38">
        <f>IF(ISBLANK($A92),"",Download!L92)</f>
        <v>0</v>
      </c>
      <c r="R92" s="37" t="str">
        <f>IF(ISBLANK(Download!M92),"No",Download!M92)</f>
        <v>No</v>
      </c>
      <c r="S92" s="1">
        <f>IF(ISBLANK($A92),"",Download!N92)</f>
        <v>0</v>
      </c>
      <c r="T92" s="37" t="str">
        <f>IF(ISBLANK(Download!O92),"",Download!O92)</f>
        <v/>
      </c>
      <c r="U92" s="1">
        <f>IF(ISBLANK($A92),"",Download!P92)</f>
        <v>0</v>
      </c>
      <c r="V92" s="1">
        <f>IF(ISBLANK($A92),"",Download!Q92)</f>
        <v>0</v>
      </c>
      <c r="W92" s="37">
        <f>IF(ISBLANK($A92),"",Download!R92)</f>
        <v>0</v>
      </c>
      <c r="X92" s="25">
        <f>IF(A92&lt;DATE(2020,1,27),85,100)</f>
        <v>100</v>
      </c>
      <c r="Y92" s="25"/>
      <c r="Z92" s="1"/>
      <c r="AA92" s="1"/>
      <c r="AB92" s="1"/>
      <c r="AC92" s="1"/>
      <c r="AD92" s="1"/>
      <c r="AE92" s="43">
        <f>X92-Z92-AA92-AB92-AC92-AD92-AG92-Y92</f>
        <v>100</v>
      </c>
      <c r="AF92" s="39"/>
      <c r="AG92" s="1"/>
      <c r="AH92" s="1"/>
    </row>
    <row r="93" spans="1:34" ht="20.100000000000001" customHeight="1" x14ac:dyDescent="0.25">
      <c r="A93" s="36" t="str">
        <f>IF(ISBLANK(Download!A93),"",Download!A93)</f>
        <v/>
      </c>
      <c r="B93" s="1">
        <f>IF(ISBLANK($A93),"",Download!B93)</f>
        <v>0</v>
      </c>
      <c r="C93" s="1">
        <f>IF(ISBLANK($A93),"",Download!C93)</f>
        <v>0</v>
      </c>
      <c r="D93" s="7"/>
      <c r="E93" s="7"/>
      <c r="F93" s="25"/>
      <c r="G93" s="25"/>
      <c r="H93" s="1" t="str">
        <f>IF(ISBLANK($A93),"",LEFT(Download!D93,1))</f>
        <v/>
      </c>
      <c r="I93" s="1">
        <f>IF(ISBLANK($A93),"",Download!E93)</f>
        <v>0</v>
      </c>
      <c r="J93" s="37">
        <f>IF(ISBLANK($A93),"",Download!F93)</f>
        <v>0</v>
      </c>
      <c r="K93" s="1">
        <f>IF(ISBLANK($A93),"",Download!G93)</f>
        <v>0</v>
      </c>
      <c r="L93" s="1">
        <f>IF(ISBLANK($A93),"",Download!H93)</f>
        <v>0</v>
      </c>
      <c r="M93" s="1">
        <f>IF(ISBLANK($A93),"",Download!I93)</f>
        <v>0</v>
      </c>
      <c r="N93" s="1" t="e">
        <f>VLOOKUP($M93,Definitions!$A$1:$B$18,2,FALSE)</f>
        <v>#N/A</v>
      </c>
      <c r="O93" s="1">
        <f>IF(ISBLANK($A93),"",Download!J93)</f>
        <v>0</v>
      </c>
      <c r="P93" s="1">
        <f>IF(ISBLANK($A93),"",Download!K93)</f>
        <v>0</v>
      </c>
      <c r="Q93" s="38">
        <f>IF(ISBLANK($A93),"",Download!L93)</f>
        <v>0</v>
      </c>
      <c r="R93" s="37" t="str">
        <f>IF(ISBLANK(Download!M93),"No",Download!M93)</f>
        <v>No</v>
      </c>
      <c r="S93" s="1">
        <f>IF(ISBLANK($A93),"",Download!N93)</f>
        <v>0</v>
      </c>
      <c r="T93" s="37" t="str">
        <f>IF(ISBLANK(Download!O93),"",Download!O93)</f>
        <v/>
      </c>
      <c r="U93" s="1">
        <f>IF(ISBLANK($A93),"",Download!P93)</f>
        <v>0</v>
      </c>
      <c r="V93" s="1">
        <f>IF(ISBLANK($A93),"",Download!Q93)</f>
        <v>0</v>
      </c>
      <c r="W93" s="37">
        <f>IF(ISBLANK($A93),"",Download!R93)</f>
        <v>0</v>
      </c>
      <c r="X93" s="25">
        <f>IF(A93&lt;DATE(2020,1,27),85,100)</f>
        <v>100</v>
      </c>
      <c r="Y93" s="25"/>
      <c r="Z93" s="1"/>
      <c r="AA93" s="1"/>
      <c r="AB93" s="1"/>
      <c r="AC93" s="1"/>
      <c r="AD93" s="1"/>
      <c r="AE93" s="43">
        <f>X93-Z93-AA93-AB93-AC93-AD93-AG93-Y93</f>
        <v>100</v>
      </c>
      <c r="AF93" s="39"/>
      <c r="AG93" s="1"/>
      <c r="AH93" s="1"/>
    </row>
    <row r="94" spans="1:34" ht="20.100000000000001" customHeight="1" x14ac:dyDescent="0.25">
      <c r="A94" s="36" t="str">
        <f>IF(ISBLANK(Download!A94),"",Download!A94)</f>
        <v/>
      </c>
      <c r="B94" s="1">
        <f>IF(ISBLANK($A94),"",Download!B94)</f>
        <v>0</v>
      </c>
      <c r="C94" s="1">
        <f>IF(ISBLANK($A94),"",Download!C94)</f>
        <v>0</v>
      </c>
      <c r="D94" s="7"/>
      <c r="E94" s="7"/>
      <c r="F94" s="25"/>
      <c r="G94" s="25"/>
      <c r="H94" s="1" t="str">
        <f>IF(ISBLANK($A94),"",LEFT(Download!D94,1))</f>
        <v/>
      </c>
      <c r="I94" s="1">
        <f>IF(ISBLANK($A94),"",Download!E94)</f>
        <v>0</v>
      </c>
      <c r="J94" s="37">
        <f>IF(ISBLANK($A94),"",Download!F94)</f>
        <v>0</v>
      </c>
      <c r="K94" s="1">
        <f>IF(ISBLANK($A94),"",Download!G94)</f>
        <v>0</v>
      </c>
      <c r="L94" s="1">
        <f>IF(ISBLANK($A94),"",Download!H94)</f>
        <v>0</v>
      </c>
      <c r="M94" s="1">
        <f>IF(ISBLANK($A94),"",Download!I94)</f>
        <v>0</v>
      </c>
      <c r="N94" s="1" t="e">
        <f>VLOOKUP($M94,Definitions!$A$1:$B$18,2,FALSE)</f>
        <v>#N/A</v>
      </c>
      <c r="O94" s="1">
        <f>IF(ISBLANK($A94),"",Download!J94)</f>
        <v>0</v>
      </c>
      <c r="P94" s="1">
        <f>IF(ISBLANK($A94),"",Download!K94)</f>
        <v>0</v>
      </c>
      <c r="Q94" s="38">
        <f>IF(ISBLANK($A94),"",Download!L94)</f>
        <v>0</v>
      </c>
      <c r="R94" s="37" t="str">
        <f>IF(ISBLANK(Download!M94),"No",Download!M94)</f>
        <v>No</v>
      </c>
      <c r="S94" s="1">
        <f>IF(ISBLANK($A94),"",Download!N94)</f>
        <v>0</v>
      </c>
      <c r="T94" s="37" t="str">
        <f>IF(ISBLANK(Download!O94),"",Download!O94)</f>
        <v/>
      </c>
      <c r="U94" s="1">
        <f>IF(ISBLANK($A94),"",Download!P94)</f>
        <v>0</v>
      </c>
      <c r="V94" s="1">
        <f>IF(ISBLANK($A94),"",Download!Q94)</f>
        <v>0</v>
      </c>
      <c r="W94" s="37">
        <f>IF(ISBLANK($A94),"",Download!R94)</f>
        <v>0</v>
      </c>
      <c r="X94" s="25">
        <f>IF(A94&lt;DATE(2020,1,27),85,100)</f>
        <v>100</v>
      </c>
      <c r="Y94" s="25"/>
      <c r="Z94" s="1"/>
      <c r="AA94" s="1"/>
      <c r="AB94" s="1"/>
      <c r="AC94" s="1"/>
      <c r="AD94" s="1"/>
      <c r="AE94" s="43">
        <f>X94-Z94-AA94-AB94-AC94-AD94-AG94-Y94</f>
        <v>100</v>
      </c>
      <c r="AF94" s="39"/>
      <c r="AG94" s="1"/>
      <c r="AH94" s="1"/>
    </row>
    <row r="95" spans="1:34" ht="20.100000000000001" customHeight="1" x14ac:dyDescent="0.25">
      <c r="A95" s="36" t="str">
        <f>IF(ISBLANK(Download!A95),"",Download!A95)</f>
        <v/>
      </c>
      <c r="B95" s="1">
        <f>IF(ISBLANK($A95),"",Download!B95)</f>
        <v>0</v>
      </c>
      <c r="C95" s="1">
        <f>IF(ISBLANK($A95),"",Download!C95)</f>
        <v>0</v>
      </c>
      <c r="D95" s="7"/>
      <c r="E95" s="7"/>
      <c r="F95" s="25"/>
      <c r="G95" s="25"/>
      <c r="H95" s="1" t="str">
        <f>IF(ISBLANK($A95),"",LEFT(Download!D95,1))</f>
        <v/>
      </c>
      <c r="I95" s="1">
        <f>IF(ISBLANK($A95),"",Download!E95)</f>
        <v>0</v>
      </c>
      <c r="J95" s="37">
        <f>IF(ISBLANK($A95),"",Download!F95)</f>
        <v>0</v>
      </c>
      <c r="K95" s="1">
        <f>IF(ISBLANK($A95),"",Download!G95)</f>
        <v>0</v>
      </c>
      <c r="L95" s="1">
        <f>IF(ISBLANK($A95),"",Download!H95)</f>
        <v>0</v>
      </c>
      <c r="M95" s="1">
        <f>IF(ISBLANK($A95),"",Download!I95)</f>
        <v>0</v>
      </c>
      <c r="N95" s="1" t="e">
        <f>VLOOKUP($M95,Definitions!$A$1:$B$18,2,FALSE)</f>
        <v>#N/A</v>
      </c>
      <c r="O95" s="1">
        <f>IF(ISBLANK($A95),"",Download!J95)</f>
        <v>0</v>
      </c>
      <c r="P95" s="1">
        <f>IF(ISBLANK($A95),"",Download!K95)</f>
        <v>0</v>
      </c>
      <c r="Q95" s="38">
        <f>IF(ISBLANK($A95),"",Download!L95)</f>
        <v>0</v>
      </c>
      <c r="R95" s="37" t="str">
        <f>IF(ISBLANK(Download!M95),"No",Download!M95)</f>
        <v>No</v>
      </c>
      <c r="S95" s="1">
        <f>IF(ISBLANK($A95),"",Download!N95)</f>
        <v>0</v>
      </c>
      <c r="T95" s="37" t="str">
        <f>IF(ISBLANK(Download!O95),"",Download!O95)</f>
        <v/>
      </c>
      <c r="U95" s="1">
        <f>IF(ISBLANK($A95),"",Download!P95)</f>
        <v>0</v>
      </c>
      <c r="V95" s="1">
        <f>IF(ISBLANK($A95),"",Download!Q95)</f>
        <v>0</v>
      </c>
      <c r="W95" s="37">
        <f>IF(ISBLANK($A95),"",Download!R95)</f>
        <v>0</v>
      </c>
      <c r="X95" s="25">
        <f>IF(A95&lt;DATE(2020,1,27),85,100)</f>
        <v>100</v>
      </c>
      <c r="Y95" s="25"/>
      <c r="Z95" s="1"/>
      <c r="AA95" s="1"/>
      <c r="AB95" s="1"/>
      <c r="AC95" s="1"/>
      <c r="AD95" s="1"/>
      <c r="AE95" s="43">
        <f>X95-Z95-AA95-AB95-AC95-AD95-AG95-Y95</f>
        <v>100</v>
      </c>
      <c r="AF95" s="39"/>
      <c r="AG95" s="1"/>
      <c r="AH95" s="1"/>
    </row>
    <row r="96" spans="1:34" ht="20.100000000000001" customHeight="1" x14ac:dyDescent="0.25">
      <c r="A96" s="36" t="str">
        <f>IF(ISBLANK(Download!A96),"",Download!A96)</f>
        <v/>
      </c>
      <c r="B96" s="1">
        <f>IF(ISBLANK($A96),"",Download!B96)</f>
        <v>0</v>
      </c>
      <c r="C96" s="1">
        <f>IF(ISBLANK($A96),"",Download!C96)</f>
        <v>0</v>
      </c>
      <c r="D96" s="7"/>
      <c r="E96" s="7"/>
      <c r="F96" s="25"/>
      <c r="G96" s="25"/>
      <c r="H96" s="1" t="str">
        <f>IF(ISBLANK($A96),"",LEFT(Download!D96,1))</f>
        <v/>
      </c>
      <c r="I96" s="1">
        <f>IF(ISBLANK($A96),"",Download!E96)</f>
        <v>0</v>
      </c>
      <c r="J96" s="37">
        <f>IF(ISBLANK($A96),"",Download!F96)</f>
        <v>0</v>
      </c>
      <c r="K96" s="1">
        <f>IF(ISBLANK($A96),"",Download!G96)</f>
        <v>0</v>
      </c>
      <c r="L96" s="1">
        <f>IF(ISBLANK($A96),"",Download!H96)</f>
        <v>0</v>
      </c>
      <c r="M96" s="1">
        <f>IF(ISBLANK($A96),"",Download!I96)</f>
        <v>0</v>
      </c>
      <c r="N96" s="1" t="e">
        <f>VLOOKUP($M96,Definitions!$A$1:$B$18,2,FALSE)</f>
        <v>#N/A</v>
      </c>
      <c r="O96" s="1">
        <f>IF(ISBLANK($A96),"",Download!J96)</f>
        <v>0</v>
      </c>
      <c r="P96" s="1">
        <f>IF(ISBLANK($A96),"",Download!K96)</f>
        <v>0</v>
      </c>
      <c r="Q96" s="38">
        <f>IF(ISBLANK($A96),"",Download!L96)</f>
        <v>0</v>
      </c>
      <c r="R96" s="37" t="str">
        <f>IF(ISBLANK(Download!M96),"No",Download!M96)</f>
        <v>No</v>
      </c>
      <c r="S96" s="1">
        <f>IF(ISBLANK($A96),"",Download!N96)</f>
        <v>0</v>
      </c>
      <c r="T96" s="37" t="str">
        <f>IF(ISBLANK(Download!O96),"",Download!O96)</f>
        <v/>
      </c>
      <c r="U96" s="1">
        <f>IF(ISBLANK($A96),"",Download!P96)</f>
        <v>0</v>
      </c>
      <c r="V96" s="1">
        <f>IF(ISBLANK($A96),"",Download!Q96)</f>
        <v>0</v>
      </c>
      <c r="W96" s="37">
        <f>IF(ISBLANK($A96),"",Download!R96)</f>
        <v>0</v>
      </c>
      <c r="X96" s="25">
        <f>IF(A96&lt;DATE(2020,1,27),85,100)</f>
        <v>100</v>
      </c>
      <c r="Y96" s="25"/>
      <c r="Z96" s="1"/>
      <c r="AA96" s="1"/>
      <c r="AB96" s="1"/>
      <c r="AC96" s="1"/>
      <c r="AD96" s="1"/>
      <c r="AE96" s="43">
        <f>X96-Z96-AA96-AB96-AC96-AD96-AG96-Y96</f>
        <v>100</v>
      </c>
      <c r="AF96" s="39"/>
      <c r="AG96" s="1"/>
      <c r="AH96" s="1"/>
    </row>
    <row r="97" spans="1:34" ht="20.100000000000001" customHeight="1" x14ac:dyDescent="0.25">
      <c r="A97" s="36" t="str">
        <f>IF(ISBLANK(Download!A97),"",Download!A97)</f>
        <v/>
      </c>
      <c r="B97" s="1">
        <f>IF(ISBLANK($A97),"",Download!B97)</f>
        <v>0</v>
      </c>
      <c r="C97" s="1">
        <f>IF(ISBLANK($A97),"",Download!C97)</f>
        <v>0</v>
      </c>
      <c r="D97" s="7"/>
      <c r="E97" s="7"/>
      <c r="F97" s="25"/>
      <c r="G97" s="25"/>
      <c r="H97" s="1" t="str">
        <f>IF(ISBLANK($A97),"",LEFT(Download!D97,1))</f>
        <v/>
      </c>
      <c r="I97" s="1">
        <f>IF(ISBLANK($A97),"",Download!E97)</f>
        <v>0</v>
      </c>
      <c r="J97" s="37">
        <f>IF(ISBLANK($A97),"",Download!F97)</f>
        <v>0</v>
      </c>
      <c r="K97" s="1">
        <f>IF(ISBLANK($A97),"",Download!G97)</f>
        <v>0</v>
      </c>
      <c r="L97" s="1">
        <f>IF(ISBLANK($A97),"",Download!H97)</f>
        <v>0</v>
      </c>
      <c r="M97" s="1">
        <f>IF(ISBLANK($A97),"",Download!I97)</f>
        <v>0</v>
      </c>
      <c r="N97" s="1" t="e">
        <f>VLOOKUP($M97,Definitions!$A$1:$B$18,2,FALSE)</f>
        <v>#N/A</v>
      </c>
      <c r="O97" s="1">
        <f>IF(ISBLANK($A97),"",Download!J97)</f>
        <v>0</v>
      </c>
      <c r="P97" s="1">
        <f>IF(ISBLANK($A97),"",Download!K97)</f>
        <v>0</v>
      </c>
      <c r="Q97" s="38">
        <f>IF(ISBLANK($A97),"",Download!L97)</f>
        <v>0</v>
      </c>
      <c r="R97" s="37" t="str">
        <f>IF(ISBLANK(Download!M97),"No",Download!M97)</f>
        <v>No</v>
      </c>
      <c r="S97" s="1">
        <f>IF(ISBLANK($A97),"",Download!N97)</f>
        <v>0</v>
      </c>
      <c r="T97" s="37" t="str">
        <f>IF(ISBLANK(Download!O97),"",Download!O97)</f>
        <v/>
      </c>
      <c r="U97" s="1">
        <f>IF(ISBLANK($A97),"",Download!P97)</f>
        <v>0</v>
      </c>
      <c r="V97" s="1">
        <f>IF(ISBLANK($A97),"",Download!Q97)</f>
        <v>0</v>
      </c>
      <c r="W97" s="37">
        <f>IF(ISBLANK($A97),"",Download!R97)</f>
        <v>0</v>
      </c>
      <c r="X97" s="25">
        <f>IF(A97&lt;DATE(2020,1,27),85,100)</f>
        <v>100</v>
      </c>
      <c r="Y97" s="25"/>
      <c r="Z97" s="1"/>
      <c r="AA97" s="1"/>
      <c r="AB97" s="1"/>
      <c r="AC97" s="1"/>
      <c r="AD97" s="1"/>
      <c r="AE97" s="43">
        <f>X97-Z97-AA97-AB97-AC97-AD97-AG97-Y97</f>
        <v>100</v>
      </c>
      <c r="AF97" s="39"/>
      <c r="AG97" s="1"/>
      <c r="AH97" s="1"/>
    </row>
    <row r="98" spans="1:34" ht="20.100000000000001" customHeight="1" x14ac:dyDescent="0.25">
      <c r="A98" s="36" t="str">
        <f>IF(ISBLANK(Download!A98),"",Download!A98)</f>
        <v/>
      </c>
      <c r="B98" s="1">
        <f>IF(ISBLANK($A98),"",Download!B98)</f>
        <v>0</v>
      </c>
      <c r="C98" s="1">
        <f>IF(ISBLANK($A98),"",Download!C98)</f>
        <v>0</v>
      </c>
      <c r="D98" s="7"/>
      <c r="E98" s="7"/>
      <c r="F98" s="25"/>
      <c r="G98" s="25"/>
      <c r="H98" s="1" t="str">
        <f>IF(ISBLANK($A98),"",LEFT(Download!D98,1))</f>
        <v/>
      </c>
      <c r="I98" s="1">
        <f>IF(ISBLANK($A98),"",Download!E98)</f>
        <v>0</v>
      </c>
      <c r="J98" s="37">
        <f>IF(ISBLANK($A98),"",Download!F98)</f>
        <v>0</v>
      </c>
      <c r="K98" s="1">
        <f>IF(ISBLANK($A98),"",Download!G98)</f>
        <v>0</v>
      </c>
      <c r="L98" s="1">
        <f>IF(ISBLANK($A98),"",Download!H98)</f>
        <v>0</v>
      </c>
      <c r="M98" s="1">
        <f>IF(ISBLANK($A98),"",Download!I98)</f>
        <v>0</v>
      </c>
      <c r="N98" s="1" t="e">
        <f>VLOOKUP($M98,Definitions!$A$1:$B$18,2,FALSE)</f>
        <v>#N/A</v>
      </c>
      <c r="O98" s="1">
        <f>IF(ISBLANK($A98),"",Download!J98)</f>
        <v>0</v>
      </c>
      <c r="P98" s="1">
        <f>IF(ISBLANK($A98),"",Download!K98)</f>
        <v>0</v>
      </c>
      <c r="Q98" s="38">
        <f>IF(ISBLANK($A98),"",Download!L98)</f>
        <v>0</v>
      </c>
      <c r="R98" s="37" t="str">
        <f>IF(ISBLANK(Download!M98),"No",Download!M98)</f>
        <v>No</v>
      </c>
      <c r="S98" s="1">
        <f>IF(ISBLANK($A98),"",Download!N98)</f>
        <v>0</v>
      </c>
      <c r="T98" s="37" t="str">
        <f>IF(ISBLANK(Download!O98),"",Download!O98)</f>
        <v/>
      </c>
      <c r="U98" s="1">
        <f>IF(ISBLANK($A98),"",Download!P98)</f>
        <v>0</v>
      </c>
      <c r="V98" s="1">
        <f>IF(ISBLANK($A98),"",Download!Q98)</f>
        <v>0</v>
      </c>
      <c r="W98" s="37">
        <f>IF(ISBLANK($A98),"",Download!R98)</f>
        <v>0</v>
      </c>
      <c r="X98" s="25">
        <f>IF(A98&lt;DATE(2020,1,27),85,100)</f>
        <v>100</v>
      </c>
      <c r="Y98" s="25"/>
      <c r="Z98" s="1"/>
      <c r="AA98" s="1"/>
      <c r="AB98" s="1"/>
      <c r="AC98" s="1"/>
      <c r="AD98" s="1"/>
      <c r="AE98" s="43">
        <f>X98-Z98-AA98-AB98-AC98-AD98-AG98-Y98</f>
        <v>100</v>
      </c>
      <c r="AF98" s="39"/>
      <c r="AG98" s="1"/>
      <c r="AH98" s="1"/>
    </row>
    <row r="99" spans="1:34" ht="20.100000000000001" customHeight="1" x14ac:dyDescent="0.25">
      <c r="A99" s="36" t="str">
        <f>IF(ISBLANK(Download!A99),"",Download!A99)</f>
        <v/>
      </c>
      <c r="B99" s="1">
        <f>IF(ISBLANK($A99),"",Download!B99)</f>
        <v>0</v>
      </c>
      <c r="C99" s="1">
        <f>IF(ISBLANK($A99),"",Download!C99)</f>
        <v>0</v>
      </c>
      <c r="D99" s="7"/>
      <c r="E99" s="7"/>
      <c r="F99" s="25"/>
      <c r="G99" s="25"/>
      <c r="H99" s="1" t="str">
        <f>IF(ISBLANK($A99),"",LEFT(Download!D99,1))</f>
        <v/>
      </c>
      <c r="I99" s="1">
        <f>IF(ISBLANK($A99),"",Download!E99)</f>
        <v>0</v>
      </c>
      <c r="J99" s="37">
        <f>IF(ISBLANK($A99),"",Download!F99)</f>
        <v>0</v>
      </c>
      <c r="K99" s="1">
        <f>IF(ISBLANK($A99),"",Download!G99)</f>
        <v>0</v>
      </c>
      <c r="L99" s="1">
        <f>IF(ISBLANK($A99),"",Download!H99)</f>
        <v>0</v>
      </c>
      <c r="M99" s="1">
        <f>IF(ISBLANK($A99),"",Download!I99)</f>
        <v>0</v>
      </c>
      <c r="N99" s="1" t="e">
        <f>VLOOKUP($M99,Definitions!$A$1:$B$18,2,FALSE)</f>
        <v>#N/A</v>
      </c>
      <c r="O99" s="1">
        <f>IF(ISBLANK($A99),"",Download!J99)</f>
        <v>0</v>
      </c>
      <c r="P99" s="1">
        <f>IF(ISBLANK($A99),"",Download!K99)</f>
        <v>0</v>
      </c>
      <c r="Q99" s="38">
        <f>IF(ISBLANK($A99),"",Download!L99)</f>
        <v>0</v>
      </c>
      <c r="R99" s="37" t="str">
        <f>IF(ISBLANK(Download!M99),"No",Download!M99)</f>
        <v>No</v>
      </c>
      <c r="S99" s="1">
        <f>IF(ISBLANK($A99),"",Download!N99)</f>
        <v>0</v>
      </c>
      <c r="T99" s="37" t="str">
        <f>IF(ISBLANK(Download!O99),"",Download!O99)</f>
        <v/>
      </c>
      <c r="U99" s="1">
        <f>IF(ISBLANK($A99),"",Download!P99)</f>
        <v>0</v>
      </c>
      <c r="V99" s="1">
        <f>IF(ISBLANK($A99),"",Download!Q99)</f>
        <v>0</v>
      </c>
      <c r="W99" s="37">
        <f>IF(ISBLANK($A99),"",Download!R99)</f>
        <v>0</v>
      </c>
      <c r="X99" s="25">
        <f>IF(A99&lt;DATE(2020,1,27),85,100)</f>
        <v>100</v>
      </c>
      <c r="Y99" s="25"/>
      <c r="Z99" s="1"/>
      <c r="AA99" s="1"/>
      <c r="AB99" s="1"/>
      <c r="AC99" s="1"/>
      <c r="AD99" s="1"/>
      <c r="AE99" s="43">
        <f>X99-Z99-AA99-AB99-AC99-AD99-AG99-Y99</f>
        <v>100</v>
      </c>
      <c r="AF99" s="39"/>
      <c r="AG99" s="1"/>
      <c r="AH99" s="1"/>
    </row>
    <row r="100" spans="1:34" ht="20.100000000000001" customHeight="1" x14ac:dyDescent="0.25">
      <c r="A100" s="36" t="str">
        <f>IF(ISBLANK(Download!A100),"",Download!A100)</f>
        <v/>
      </c>
      <c r="B100" s="1">
        <f>IF(ISBLANK($A100),"",Download!B100)</f>
        <v>0</v>
      </c>
      <c r="C100" s="1">
        <f>IF(ISBLANK($A100),"",Download!C100)</f>
        <v>0</v>
      </c>
      <c r="D100" s="7"/>
      <c r="E100" s="7"/>
      <c r="F100" s="25"/>
      <c r="G100" s="25"/>
      <c r="H100" s="1" t="str">
        <f>IF(ISBLANK($A100),"",LEFT(Download!D100,1))</f>
        <v/>
      </c>
      <c r="I100" s="1">
        <f>IF(ISBLANK($A100),"",Download!E100)</f>
        <v>0</v>
      </c>
      <c r="J100" s="37">
        <f>IF(ISBLANK($A100),"",Download!F100)</f>
        <v>0</v>
      </c>
      <c r="K100" s="1">
        <f>IF(ISBLANK($A100),"",Download!G100)</f>
        <v>0</v>
      </c>
      <c r="L100" s="1">
        <f>IF(ISBLANK($A100),"",Download!H100)</f>
        <v>0</v>
      </c>
      <c r="M100" s="1">
        <f>IF(ISBLANK($A100),"",Download!I100)</f>
        <v>0</v>
      </c>
      <c r="N100" s="1" t="e">
        <f>VLOOKUP($M100,Definitions!$A$1:$B$18,2,FALSE)</f>
        <v>#N/A</v>
      </c>
      <c r="O100" s="1">
        <f>IF(ISBLANK($A100),"",Download!J100)</f>
        <v>0</v>
      </c>
      <c r="P100" s="1">
        <f>IF(ISBLANK($A100),"",Download!K100)</f>
        <v>0</v>
      </c>
      <c r="Q100" s="38">
        <f>IF(ISBLANK($A100),"",Download!L100)</f>
        <v>0</v>
      </c>
      <c r="R100" s="37" t="str">
        <f>IF(ISBLANK(Download!M100),"No",Download!M100)</f>
        <v>No</v>
      </c>
      <c r="S100" s="1">
        <f>IF(ISBLANK($A100),"",Download!N100)</f>
        <v>0</v>
      </c>
      <c r="T100" s="37" t="str">
        <f>IF(ISBLANK(Download!O100),"",Download!O100)</f>
        <v/>
      </c>
      <c r="U100" s="1">
        <f>IF(ISBLANK($A100),"",Download!P100)</f>
        <v>0</v>
      </c>
      <c r="V100" s="1">
        <f>IF(ISBLANK($A100),"",Download!Q100)</f>
        <v>0</v>
      </c>
      <c r="W100" s="37">
        <f>IF(ISBLANK($A100),"",Download!R100)</f>
        <v>0</v>
      </c>
      <c r="X100" s="25">
        <f>IF(A100&lt;DATE(2020,1,27),85,100)</f>
        <v>100</v>
      </c>
      <c r="Y100" s="25"/>
      <c r="Z100" s="1"/>
      <c r="AA100" s="1"/>
      <c r="AB100" s="1"/>
      <c r="AC100" s="1"/>
      <c r="AD100" s="1"/>
      <c r="AE100" s="43">
        <f>X100-Z100-AA100-AB100-AC100-AD100-AG100-Y100</f>
        <v>100</v>
      </c>
      <c r="AF100" s="39"/>
      <c r="AG100" s="1"/>
      <c r="AH100" s="1"/>
    </row>
    <row r="101" spans="1:34" ht="20.100000000000001" customHeight="1" x14ac:dyDescent="0.25">
      <c r="A101" s="36" t="str">
        <f>IF(ISBLANK(Download!A101),"",Download!A101)</f>
        <v/>
      </c>
      <c r="B101" s="1">
        <f>IF(ISBLANK($A101),"",Download!B101)</f>
        <v>0</v>
      </c>
      <c r="C101" s="1">
        <f>IF(ISBLANK($A101),"",Download!C101)</f>
        <v>0</v>
      </c>
      <c r="D101" s="7"/>
      <c r="E101" s="7"/>
      <c r="F101" s="25"/>
      <c r="G101" s="25"/>
      <c r="H101" s="1" t="str">
        <f>IF(ISBLANK($A101),"",LEFT(Download!D101,1))</f>
        <v/>
      </c>
      <c r="I101" s="1">
        <f>IF(ISBLANK($A101),"",Download!E101)</f>
        <v>0</v>
      </c>
      <c r="J101" s="37">
        <f>IF(ISBLANK($A101),"",Download!F101)</f>
        <v>0</v>
      </c>
      <c r="K101" s="1">
        <f>IF(ISBLANK($A101),"",Download!G101)</f>
        <v>0</v>
      </c>
      <c r="L101" s="1">
        <f>IF(ISBLANK($A101),"",Download!H101)</f>
        <v>0</v>
      </c>
      <c r="M101" s="1">
        <f>IF(ISBLANK($A101),"",Download!I101)</f>
        <v>0</v>
      </c>
      <c r="N101" s="1" t="e">
        <f>VLOOKUP($M101,Definitions!$A$1:$B$18,2,FALSE)</f>
        <v>#N/A</v>
      </c>
      <c r="O101" s="1">
        <f>IF(ISBLANK($A101),"",Download!J101)</f>
        <v>0</v>
      </c>
      <c r="P101" s="1">
        <f>IF(ISBLANK($A101),"",Download!K101)</f>
        <v>0</v>
      </c>
      <c r="Q101" s="38">
        <f>IF(ISBLANK($A101),"",Download!L101)</f>
        <v>0</v>
      </c>
      <c r="R101" s="37" t="str">
        <f>IF(ISBLANK(Download!M101),"No",Download!M101)</f>
        <v>No</v>
      </c>
      <c r="S101" s="1">
        <f>IF(ISBLANK($A101),"",Download!N101)</f>
        <v>0</v>
      </c>
      <c r="T101" s="37" t="str">
        <f>IF(ISBLANK(Download!O101),"",Download!O101)</f>
        <v/>
      </c>
      <c r="U101" s="1">
        <f>IF(ISBLANK($A101),"",Download!P101)</f>
        <v>0</v>
      </c>
      <c r="V101" s="1">
        <f>IF(ISBLANK($A101),"",Download!Q101)</f>
        <v>0</v>
      </c>
      <c r="W101" s="37">
        <f>IF(ISBLANK($A101),"",Download!R101)</f>
        <v>0</v>
      </c>
      <c r="X101" s="25">
        <f>IF(A101&lt;DATE(2020,1,27),85,100)</f>
        <v>100</v>
      </c>
      <c r="Y101" s="25"/>
      <c r="Z101" s="1"/>
      <c r="AA101" s="1"/>
      <c r="AB101" s="1"/>
      <c r="AC101" s="1"/>
      <c r="AD101" s="1"/>
      <c r="AE101" s="43">
        <f>X101-Z101-AA101-AB101-AC101-AD101-AG101-Y101</f>
        <v>100</v>
      </c>
      <c r="AF101" s="39"/>
      <c r="AG101" s="1"/>
      <c r="AH101" s="1"/>
    </row>
    <row r="102" spans="1:34" ht="20.100000000000001" customHeight="1" x14ac:dyDescent="0.25">
      <c r="A102" s="36" t="str">
        <f>IF(ISBLANK(Download!A102),"",Download!A102)</f>
        <v/>
      </c>
      <c r="B102" s="1">
        <f>IF(ISBLANK($A102),"",Download!B102)</f>
        <v>0</v>
      </c>
      <c r="C102" s="1">
        <f>IF(ISBLANK($A102),"",Download!C102)</f>
        <v>0</v>
      </c>
      <c r="D102" s="7"/>
      <c r="E102" s="7"/>
      <c r="F102" s="25"/>
      <c r="G102" s="25"/>
      <c r="H102" s="1" t="str">
        <f>IF(ISBLANK($A102),"",LEFT(Download!D102,1))</f>
        <v/>
      </c>
      <c r="I102" s="1">
        <f>IF(ISBLANK($A102),"",Download!E102)</f>
        <v>0</v>
      </c>
      <c r="J102" s="37">
        <f>IF(ISBLANK($A102),"",Download!F102)</f>
        <v>0</v>
      </c>
      <c r="K102" s="1">
        <f>IF(ISBLANK($A102),"",Download!G102)</f>
        <v>0</v>
      </c>
      <c r="L102" s="1">
        <f>IF(ISBLANK($A102),"",Download!H102)</f>
        <v>0</v>
      </c>
      <c r="M102" s="1">
        <f>IF(ISBLANK($A102),"",Download!I102)</f>
        <v>0</v>
      </c>
      <c r="N102" s="1" t="e">
        <f>VLOOKUP($M102,Definitions!$A$1:$B$18,2,FALSE)</f>
        <v>#N/A</v>
      </c>
      <c r="O102" s="1">
        <f>IF(ISBLANK($A102),"",Download!J102)</f>
        <v>0</v>
      </c>
      <c r="P102" s="1">
        <f>IF(ISBLANK($A102),"",Download!K102)</f>
        <v>0</v>
      </c>
      <c r="Q102" s="38">
        <f>IF(ISBLANK($A102),"",Download!L102)</f>
        <v>0</v>
      </c>
      <c r="R102" s="37" t="str">
        <f>IF(ISBLANK(Download!M102),"No",Download!M102)</f>
        <v>No</v>
      </c>
      <c r="S102" s="1">
        <f>IF(ISBLANK($A102),"",Download!N102)</f>
        <v>0</v>
      </c>
      <c r="T102" s="37" t="str">
        <f>IF(ISBLANK(Download!O102),"",Download!O102)</f>
        <v/>
      </c>
      <c r="U102" s="1">
        <f>IF(ISBLANK($A102),"",Download!P102)</f>
        <v>0</v>
      </c>
      <c r="V102" s="1">
        <f>IF(ISBLANK($A102),"",Download!Q102)</f>
        <v>0</v>
      </c>
      <c r="W102" s="37">
        <f>IF(ISBLANK($A102),"",Download!R102)</f>
        <v>0</v>
      </c>
      <c r="X102" s="25">
        <f>IF(A102&lt;DATE(2020,1,27),85,100)</f>
        <v>100</v>
      </c>
      <c r="Y102" s="25"/>
      <c r="Z102" s="1"/>
      <c r="AA102" s="1"/>
      <c r="AB102" s="1"/>
      <c r="AC102" s="1"/>
      <c r="AD102" s="1"/>
      <c r="AE102" s="43">
        <f>X102-Z102-AA102-AB102-AC102-AD102-AG102-Y102</f>
        <v>100</v>
      </c>
      <c r="AF102" s="39"/>
      <c r="AG102" s="1"/>
      <c r="AH102" s="1"/>
    </row>
    <row r="103" spans="1:34" ht="20.100000000000001" customHeight="1" x14ac:dyDescent="0.25">
      <c r="A103" s="36" t="str">
        <f>IF(ISBLANK(Download!A103),"",Download!A103)</f>
        <v/>
      </c>
      <c r="B103" s="1">
        <f>IF(ISBLANK($A103),"",Download!B103)</f>
        <v>0</v>
      </c>
      <c r="C103" s="1">
        <f>IF(ISBLANK($A103),"",Download!C103)</f>
        <v>0</v>
      </c>
      <c r="D103" s="7"/>
      <c r="E103" s="7"/>
      <c r="F103" s="25"/>
      <c r="G103" s="25"/>
      <c r="H103" s="1" t="str">
        <f>IF(ISBLANK($A103),"",LEFT(Download!D103,1))</f>
        <v/>
      </c>
      <c r="I103" s="1">
        <f>IF(ISBLANK($A103),"",Download!E103)</f>
        <v>0</v>
      </c>
      <c r="J103" s="37">
        <f>IF(ISBLANK($A103),"",Download!F103)</f>
        <v>0</v>
      </c>
      <c r="K103" s="1">
        <f>IF(ISBLANK($A103),"",Download!G103)</f>
        <v>0</v>
      </c>
      <c r="L103" s="1">
        <f>IF(ISBLANK($A103),"",Download!H103)</f>
        <v>0</v>
      </c>
      <c r="M103" s="1">
        <f>IF(ISBLANK($A103),"",Download!I103)</f>
        <v>0</v>
      </c>
      <c r="N103" s="1" t="e">
        <f>VLOOKUP($M103,Definitions!$A$1:$B$18,2,FALSE)</f>
        <v>#N/A</v>
      </c>
      <c r="O103" s="1">
        <f>IF(ISBLANK($A103),"",Download!J103)</f>
        <v>0</v>
      </c>
      <c r="P103" s="1">
        <f>IF(ISBLANK($A103),"",Download!K103)</f>
        <v>0</v>
      </c>
      <c r="Q103" s="38">
        <f>IF(ISBLANK($A103),"",Download!L103)</f>
        <v>0</v>
      </c>
      <c r="R103" s="37" t="str">
        <f>IF(ISBLANK(Download!M103),"No",Download!M103)</f>
        <v>No</v>
      </c>
      <c r="S103" s="1">
        <f>IF(ISBLANK($A103),"",Download!N103)</f>
        <v>0</v>
      </c>
      <c r="T103" s="37" t="str">
        <f>IF(ISBLANK(Download!O103),"",Download!O103)</f>
        <v/>
      </c>
      <c r="U103" s="1">
        <f>IF(ISBLANK($A103),"",Download!P103)</f>
        <v>0</v>
      </c>
      <c r="V103" s="1">
        <f>IF(ISBLANK($A103),"",Download!Q103)</f>
        <v>0</v>
      </c>
      <c r="W103" s="37">
        <f>IF(ISBLANK($A103),"",Download!R103)</f>
        <v>0</v>
      </c>
      <c r="X103" s="25">
        <f>IF(A103&lt;DATE(2020,1,27),85,100)</f>
        <v>100</v>
      </c>
      <c r="Y103" s="25"/>
      <c r="Z103" s="1"/>
      <c r="AA103" s="1"/>
      <c r="AB103" s="1"/>
      <c r="AC103" s="1"/>
      <c r="AD103" s="1"/>
      <c r="AE103" s="43">
        <f>X103-Z103-AA103-AB103-AC103-AD103-AG103-Y103</f>
        <v>100</v>
      </c>
      <c r="AF103" s="39"/>
      <c r="AG103" s="1"/>
      <c r="AH103" s="1"/>
    </row>
    <row r="104" spans="1:34" ht="20.100000000000001" customHeight="1" x14ac:dyDescent="0.25">
      <c r="A104" s="36" t="str">
        <f>IF(ISBLANK(Download!A104),"",Download!A104)</f>
        <v/>
      </c>
      <c r="B104" s="1">
        <f>IF(ISBLANK($A104),"",Download!B104)</f>
        <v>0</v>
      </c>
      <c r="C104" s="1">
        <f>IF(ISBLANK($A104),"",Download!C104)</f>
        <v>0</v>
      </c>
      <c r="D104" s="7"/>
      <c r="E104" s="7"/>
      <c r="F104" s="25"/>
      <c r="G104" s="25"/>
      <c r="H104" s="1" t="str">
        <f>IF(ISBLANK($A104),"",LEFT(Download!D104,1))</f>
        <v/>
      </c>
      <c r="I104" s="1">
        <f>IF(ISBLANK($A104),"",Download!E104)</f>
        <v>0</v>
      </c>
      <c r="J104" s="37">
        <f>IF(ISBLANK($A104),"",Download!F104)</f>
        <v>0</v>
      </c>
      <c r="K104" s="1">
        <f>IF(ISBLANK($A104),"",Download!G104)</f>
        <v>0</v>
      </c>
      <c r="L104" s="1">
        <f>IF(ISBLANK($A104),"",Download!H104)</f>
        <v>0</v>
      </c>
      <c r="M104" s="1">
        <f>IF(ISBLANK($A104),"",Download!I104)</f>
        <v>0</v>
      </c>
      <c r="N104" s="1" t="e">
        <f>VLOOKUP($M104,Definitions!$A$1:$B$18,2,FALSE)</f>
        <v>#N/A</v>
      </c>
      <c r="O104" s="1">
        <f>IF(ISBLANK($A104),"",Download!J104)</f>
        <v>0</v>
      </c>
      <c r="P104" s="1">
        <f>IF(ISBLANK($A104),"",Download!K104)</f>
        <v>0</v>
      </c>
      <c r="Q104" s="38">
        <f>IF(ISBLANK($A104),"",Download!L104)</f>
        <v>0</v>
      </c>
      <c r="R104" s="37" t="str">
        <f>IF(ISBLANK(Download!M104),"No",Download!M104)</f>
        <v>No</v>
      </c>
      <c r="S104" s="1">
        <f>IF(ISBLANK($A104),"",Download!N104)</f>
        <v>0</v>
      </c>
      <c r="T104" s="37" t="str">
        <f>IF(ISBLANK(Download!O104),"",Download!O104)</f>
        <v/>
      </c>
      <c r="U104" s="1">
        <f>IF(ISBLANK($A104),"",Download!P104)</f>
        <v>0</v>
      </c>
      <c r="V104" s="1">
        <f>IF(ISBLANK($A104),"",Download!Q104)</f>
        <v>0</v>
      </c>
      <c r="W104" s="37">
        <f>IF(ISBLANK($A104),"",Download!R104)</f>
        <v>0</v>
      </c>
      <c r="X104" s="25">
        <f>IF(A104&lt;DATE(2020,1,27),85,100)</f>
        <v>100</v>
      </c>
      <c r="Y104" s="25"/>
      <c r="Z104" s="1"/>
      <c r="AA104" s="1"/>
      <c r="AB104" s="1"/>
      <c r="AC104" s="1"/>
      <c r="AD104" s="1"/>
      <c r="AE104" s="43">
        <f>X104-Z104-AA104-AB104-AC104-AD104-AG104-Y104</f>
        <v>100</v>
      </c>
      <c r="AF104" s="39"/>
      <c r="AG104" s="1"/>
      <c r="AH104" s="1"/>
    </row>
    <row r="105" spans="1:34" ht="20.100000000000001" customHeight="1" x14ac:dyDescent="0.25">
      <c r="A105" s="36" t="str">
        <f>IF(ISBLANK(Download!A105),"",Download!A105)</f>
        <v/>
      </c>
      <c r="B105" s="1">
        <f>IF(ISBLANK($A105),"",Download!B105)</f>
        <v>0</v>
      </c>
      <c r="C105" s="1">
        <f>IF(ISBLANK($A105),"",Download!C105)</f>
        <v>0</v>
      </c>
      <c r="D105" s="7"/>
      <c r="E105" s="7"/>
      <c r="F105" s="25"/>
      <c r="G105" s="25"/>
      <c r="H105" s="1" t="str">
        <f>IF(ISBLANK($A105),"",LEFT(Download!D105,1))</f>
        <v/>
      </c>
      <c r="I105" s="1">
        <f>IF(ISBLANK($A105),"",Download!E105)</f>
        <v>0</v>
      </c>
      <c r="J105" s="37">
        <f>IF(ISBLANK($A105),"",Download!F105)</f>
        <v>0</v>
      </c>
      <c r="K105" s="1">
        <f>IF(ISBLANK($A105),"",Download!G105)</f>
        <v>0</v>
      </c>
      <c r="L105" s="1">
        <f>IF(ISBLANK($A105),"",Download!H105)</f>
        <v>0</v>
      </c>
      <c r="M105" s="1">
        <f>IF(ISBLANK($A105),"",Download!I105)</f>
        <v>0</v>
      </c>
      <c r="N105" s="1" t="e">
        <f>VLOOKUP($M105,Definitions!$A$1:$B$18,2,FALSE)</f>
        <v>#N/A</v>
      </c>
      <c r="O105" s="1">
        <f>IF(ISBLANK($A105),"",Download!J105)</f>
        <v>0</v>
      </c>
      <c r="P105" s="1">
        <f>IF(ISBLANK($A105),"",Download!K105)</f>
        <v>0</v>
      </c>
      <c r="Q105" s="38">
        <f>IF(ISBLANK($A105),"",Download!L105)</f>
        <v>0</v>
      </c>
      <c r="R105" s="37" t="str">
        <f>IF(ISBLANK(Download!M105),"No",Download!M105)</f>
        <v>No</v>
      </c>
      <c r="S105" s="1">
        <f>IF(ISBLANK($A105),"",Download!N105)</f>
        <v>0</v>
      </c>
      <c r="T105" s="37" t="str">
        <f>IF(ISBLANK(Download!O105),"",Download!O105)</f>
        <v/>
      </c>
      <c r="U105" s="1">
        <f>IF(ISBLANK($A105),"",Download!P105)</f>
        <v>0</v>
      </c>
      <c r="V105" s="1">
        <f>IF(ISBLANK($A105),"",Download!Q105)</f>
        <v>0</v>
      </c>
      <c r="W105" s="37">
        <f>IF(ISBLANK($A105),"",Download!R105)</f>
        <v>0</v>
      </c>
      <c r="X105" s="25">
        <f>IF(A105&lt;DATE(2020,1,27),85,100)</f>
        <v>100</v>
      </c>
      <c r="Y105" s="25"/>
      <c r="Z105" s="1"/>
      <c r="AA105" s="1"/>
      <c r="AB105" s="1"/>
      <c r="AC105" s="1"/>
      <c r="AD105" s="1"/>
      <c r="AE105" s="43">
        <f>X105-Z105-AA105-AB105-AC105-AD105-AG105-Y105</f>
        <v>100</v>
      </c>
      <c r="AF105" s="39"/>
      <c r="AG105" s="1"/>
      <c r="AH105" s="1"/>
    </row>
    <row r="106" spans="1:34" ht="20.100000000000001" customHeight="1" x14ac:dyDescent="0.25">
      <c r="A106" s="36" t="str">
        <f>IF(ISBLANK(Download!A106),"",Download!A106)</f>
        <v/>
      </c>
      <c r="B106" s="1">
        <f>IF(ISBLANK($A106),"",Download!B106)</f>
        <v>0</v>
      </c>
      <c r="C106" s="1">
        <f>IF(ISBLANK($A106),"",Download!C106)</f>
        <v>0</v>
      </c>
      <c r="D106" s="7"/>
      <c r="E106" s="7"/>
      <c r="F106" s="25"/>
      <c r="G106" s="25"/>
      <c r="H106" s="1" t="str">
        <f>IF(ISBLANK($A106),"",LEFT(Download!D106,1))</f>
        <v/>
      </c>
      <c r="I106" s="1">
        <f>IF(ISBLANK($A106),"",Download!E106)</f>
        <v>0</v>
      </c>
      <c r="J106" s="37">
        <f>IF(ISBLANK($A106),"",Download!F106)</f>
        <v>0</v>
      </c>
      <c r="K106" s="1">
        <f>IF(ISBLANK($A106),"",Download!G106)</f>
        <v>0</v>
      </c>
      <c r="L106" s="1">
        <f>IF(ISBLANK($A106),"",Download!H106)</f>
        <v>0</v>
      </c>
      <c r="M106" s="1">
        <f>IF(ISBLANK($A106),"",Download!I106)</f>
        <v>0</v>
      </c>
      <c r="N106" s="1" t="e">
        <f>VLOOKUP($M106,Definitions!$A$1:$B$18,2,FALSE)</f>
        <v>#N/A</v>
      </c>
      <c r="O106" s="1">
        <f>IF(ISBLANK($A106),"",Download!J106)</f>
        <v>0</v>
      </c>
      <c r="P106" s="1">
        <f>IF(ISBLANK($A106),"",Download!K106)</f>
        <v>0</v>
      </c>
      <c r="Q106" s="38">
        <f>IF(ISBLANK($A106),"",Download!L106)</f>
        <v>0</v>
      </c>
      <c r="R106" s="37" t="str">
        <f>IF(ISBLANK(Download!M106),"No",Download!M106)</f>
        <v>No</v>
      </c>
      <c r="S106" s="1">
        <f>IF(ISBLANK($A106),"",Download!N106)</f>
        <v>0</v>
      </c>
      <c r="T106" s="37" t="str">
        <f>IF(ISBLANK(Download!O106),"",Download!O106)</f>
        <v/>
      </c>
      <c r="U106" s="1">
        <f>IF(ISBLANK($A106),"",Download!P106)</f>
        <v>0</v>
      </c>
      <c r="V106" s="1">
        <f>IF(ISBLANK($A106),"",Download!Q106)</f>
        <v>0</v>
      </c>
      <c r="W106" s="37">
        <f>IF(ISBLANK($A106),"",Download!R106)</f>
        <v>0</v>
      </c>
      <c r="X106" s="25">
        <f>IF(A106&lt;DATE(2020,1,27),85,100)</f>
        <v>100</v>
      </c>
      <c r="Y106" s="25"/>
      <c r="Z106" s="1"/>
      <c r="AA106" s="1"/>
      <c r="AB106" s="1"/>
      <c r="AC106" s="1"/>
      <c r="AD106" s="1"/>
      <c r="AE106" s="43">
        <f>X106-Z106-AA106-AB106-AC106-AD106-AG106-Y106</f>
        <v>100</v>
      </c>
      <c r="AF106" s="39"/>
      <c r="AG106" s="1"/>
      <c r="AH106" s="1"/>
    </row>
    <row r="107" spans="1:34" ht="20.100000000000001" customHeight="1" x14ac:dyDescent="0.25">
      <c r="A107" s="36" t="str">
        <f>IF(ISBLANK(Download!A107),"",Download!A107)</f>
        <v/>
      </c>
      <c r="B107" s="1">
        <f>IF(ISBLANK($A107),"",Download!B107)</f>
        <v>0</v>
      </c>
      <c r="C107" s="1">
        <f>IF(ISBLANK($A107),"",Download!C107)</f>
        <v>0</v>
      </c>
      <c r="D107" s="7"/>
      <c r="E107" s="7"/>
      <c r="F107" s="25"/>
      <c r="G107" s="25"/>
      <c r="H107" s="1" t="str">
        <f>IF(ISBLANK($A107),"",LEFT(Download!D107,1))</f>
        <v/>
      </c>
      <c r="I107" s="1">
        <f>IF(ISBLANK($A107),"",Download!E107)</f>
        <v>0</v>
      </c>
      <c r="J107" s="37">
        <f>IF(ISBLANK($A107),"",Download!F107)</f>
        <v>0</v>
      </c>
      <c r="K107" s="1">
        <f>IF(ISBLANK($A107),"",Download!G107)</f>
        <v>0</v>
      </c>
      <c r="L107" s="1">
        <f>IF(ISBLANK($A107),"",Download!H107)</f>
        <v>0</v>
      </c>
      <c r="M107" s="1">
        <f>IF(ISBLANK($A107),"",Download!I107)</f>
        <v>0</v>
      </c>
      <c r="N107" s="1" t="e">
        <f>VLOOKUP($M107,Definitions!$A$1:$B$18,2,FALSE)</f>
        <v>#N/A</v>
      </c>
      <c r="O107" s="1">
        <f>IF(ISBLANK($A107),"",Download!J107)</f>
        <v>0</v>
      </c>
      <c r="P107" s="1">
        <f>IF(ISBLANK($A107),"",Download!K107)</f>
        <v>0</v>
      </c>
      <c r="Q107" s="38">
        <f>IF(ISBLANK($A107),"",Download!L107)</f>
        <v>0</v>
      </c>
      <c r="R107" s="37" t="str">
        <f>IF(ISBLANK(Download!M107),"No",Download!M107)</f>
        <v>No</v>
      </c>
      <c r="S107" s="1">
        <f>IF(ISBLANK($A107),"",Download!N107)</f>
        <v>0</v>
      </c>
      <c r="T107" s="37" t="str">
        <f>IF(ISBLANK(Download!O107),"",Download!O107)</f>
        <v/>
      </c>
      <c r="U107" s="1">
        <f>IF(ISBLANK($A107),"",Download!P107)</f>
        <v>0</v>
      </c>
      <c r="V107" s="1">
        <f>IF(ISBLANK($A107),"",Download!Q107)</f>
        <v>0</v>
      </c>
      <c r="W107" s="37">
        <f>IF(ISBLANK($A107),"",Download!R107)</f>
        <v>0</v>
      </c>
      <c r="X107" s="25">
        <f>IF(A107&lt;DATE(2020,1,27),85,100)</f>
        <v>100</v>
      </c>
      <c r="Y107" s="25"/>
      <c r="Z107" s="1"/>
      <c r="AA107" s="1"/>
      <c r="AB107" s="1"/>
      <c r="AC107" s="1"/>
      <c r="AD107" s="1"/>
      <c r="AE107" s="43">
        <f>X107-Z107-AA107-AB107-AC107-AD107-AG107-Y107</f>
        <v>100</v>
      </c>
      <c r="AF107" s="39"/>
      <c r="AG107" s="1"/>
      <c r="AH107" s="1"/>
    </row>
    <row r="108" spans="1:34" ht="20.100000000000001" customHeight="1" x14ac:dyDescent="0.25">
      <c r="A108" s="36" t="str">
        <f>IF(ISBLANK(Download!A108),"",Download!A108)</f>
        <v/>
      </c>
      <c r="B108" s="1">
        <f>IF(ISBLANK($A108),"",Download!B108)</f>
        <v>0</v>
      </c>
      <c r="C108" s="1">
        <f>IF(ISBLANK($A108),"",Download!C108)</f>
        <v>0</v>
      </c>
      <c r="D108" s="7"/>
      <c r="E108" s="7"/>
      <c r="F108" s="25"/>
      <c r="G108" s="25"/>
      <c r="H108" s="1" t="str">
        <f>IF(ISBLANK($A108),"",LEFT(Download!D108,1))</f>
        <v/>
      </c>
      <c r="I108" s="1">
        <f>IF(ISBLANK($A108),"",Download!E108)</f>
        <v>0</v>
      </c>
      <c r="J108" s="37">
        <f>IF(ISBLANK($A108),"",Download!F108)</f>
        <v>0</v>
      </c>
      <c r="K108" s="1">
        <f>IF(ISBLANK($A108),"",Download!G108)</f>
        <v>0</v>
      </c>
      <c r="L108" s="1">
        <f>IF(ISBLANK($A108),"",Download!H108)</f>
        <v>0</v>
      </c>
      <c r="M108" s="1">
        <f>IF(ISBLANK($A108),"",Download!I108)</f>
        <v>0</v>
      </c>
      <c r="N108" s="1" t="e">
        <f>VLOOKUP($M108,Definitions!$A$1:$B$18,2,FALSE)</f>
        <v>#N/A</v>
      </c>
      <c r="O108" s="1">
        <f>IF(ISBLANK($A108),"",Download!J108)</f>
        <v>0</v>
      </c>
      <c r="P108" s="1">
        <f>IF(ISBLANK($A108),"",Download!K108)</f>
        <v>0</v>
      </c>
      <c r="Q108" s="38">
        <f>IF(ISBLANK($A108),"",Download!L108)</f>
        <v>0</v>
      </c>
      <c r="R108" s="37" t="str">
        <f>IF(ISBLANK(Download!M108),"No",Download!M108)</f>
        <v>No</v>
      </c>
      <c r="S108" s="1">
        <f>IF(ISBLANK($A108),"",Download!N108)</f>
        <v>0</v>
      </c>
      <c r="T108" s="37" t="str">
        <f>IF(ISBLANK(Download!O108),"",Download!O108)</f>
        <v/>
      </c>
      <c r="U108" s="1">
        <f>IF(ISBLANK($A108),"",Download!P108)</f>
        <v>0</v>
      </c>
      <c r="V108" s="1">
        <f>IF(ISBLANK($A108),"",Download!Q108)</f>
        <v>0</v>
      </c>
      <c r="W108" s="37">
        <f>IF(ISBLANK($A108),"",Download!R108)</f>
        <v>0</v>
      </c>
      <c r="X108" s="25">
        <f>IF(A108&lt;DATE(2020,1,27),85,100)</f>
        <v>100</v>
      </c>
      <c r="Y108" s="25"/>
      <c r="Z108" s="1"/>
      <c r="AA108" s="1"/>
      <c r="AB108" s="1"/>
      <c r="AC108" s="1"/>
      <c r="AD108" s="1"/>
      <c r="AE108" s="43">
        <f>X108-Z108-AA108-AB108-AC108-AD108-AG108-Y108</f>
        <v>100</v>
      </c>
      <c r="AF108" s="39"/>
      <c r="AG108" s="1"/>
      <c r="AH108" s="1"/>
    </row>
    <row r="109" spans="1:34" ht="20.100000000000001" customHeight="1" x14ac:dyDescent="0.25">
      <c r="A109" s="36" t="str">
        <f>IF(ISBLANK(Download!A109),"",Download!A109)</f>
        <v/>
      </c>
      <c r="B109" s="1">
        <f>IF(ISBLANK($A109),"",Download!B109)</f>
        <v>0</v>
      </c>
      <c r="C109" s="1">
        <f>IF(ISBLANK($A109),"",Download!C109)</f>
        <v>0</v>
      </c>
      <c r="D109" s="7"/>
      <c r="E109" s="7"/>
      <c r="F109" s="25"/>
      <c r="G109" s="25"/>
      <c r="H109" s="1" t="str">
        <f>IF(ISBLANK($A109),"",LEFT(Download!D109,1))</f>
        <v/>
      </c>
      <c r="I109" s="1">
        <f>IF(ISBLANK($A109),"",Download!E109)</f>
        <v>0</v>
      </c>
      <c r="J109" s="37">
        <f>IF(ISBLANK($A109),"",Download!F109)</f>
        <v>0</v>
      </c>
      <c r="K109" s="1">
        <f>IF(ISBLANK($A109),"",Download!G109)</f>
        <v>0</v>
      </c>
      <c r="L109" s="1">
        <f>IF(ISBLANK($A109),"",Download!H109)</f>
        <v>0</v>
      </c>
      <c r="M109" s="1">
        <f>IF(ISBLANK($A109),"",Download!I109)</f>
        <v>0</v>
      </c>
      <c r="N109" s="1" t="e">
        <f>VLOOKUP($M109,Definitions!$A$1:$B$18,2,FALSE)</f>
        <v>#N/A</v>
      </c>
      <c r="O109" s="1">
        <f>IF(ISBLANK($A109),"",Download!J109)</f>
        <v>0</v>
      </c>
      <c r="P109" s="1">
        <f>IF(ISBLANK($A109),"",Download!K109)</f>
        <v>0</v>
      </c>
      <c r="Q109" s="38">
        <f>IF(ISBLANK($A109),"",Download!L109)</f>
        <v>0</v>
      </c>
      <c r="R109" s="37" t="str">
        <f>IF(ISBLANK(Download!M109),"No",Download!M109)</f>
        <v>No</v>
      </c>
      <c r="S109" s="1">
        <f>IF(ISBLANK($A109),"",Download!N109)</f>
        <v>0</v>
      </c>
      <c r="T109" s="37" t="str">
        <f>IF(ISBLANK(Download!O109),"",Download!O109)</f>
        <v/>
      </c>
      <c r="U109" s="1">
        <f>IF(ISBLANK($A109),"",Download!P109)</f>
        <v>0</v>
      </c>
      <c r="V109" s="1">
        <f>IF(ISBLANK($A109),"",Download!Q109)</f>
        <v>0</v>
      </c>
      <c r="W109" s="37">
        <f>IF(ISBLANK($A109),"",Download!R109)</f>
        <v>0</v>
      </c>
      <c r="X109" s="25">
        <f>IF(A109&lt;DATE(2020,1,27),85,100)</f>
        <v>100</v>
      </c>
      <c r="Y109" s="25"/>
      <c r="Z109" s="1"/>
      <c r="AA109" s="1"/>
      <c r="AB109" s="1"/>
      <c r="AC109" s="1"/>
      <c r="AD109" s="1"/>
      <c r="AE109" s="43">
        <f>X109-Z109-AA109-AB109-AC109-AD109-AG109-Y109</f>
        <v>100</v>
      </c>
      <c r="AF109" s="39"/>
      <c r="AG109" s="1"/>
      <c r="AH109" s="1"/>
    </row>
    <row r="110" spans="1:34" ht="20.100000000000001" customHeight="1" x14ac:dyDescent="0.25">
      <c r="A110" s="36" t="str">
        <f>IF(ISBLANK(Download!A110),"",Download!A110)</f>
        <v/>
      </c>
      <c r="B110" s="1">
        <f>IF(ISBLANK($A110),"",Download!B110)</f>
        <v>0</v>
      </c>
      <c r="C110" s="1">
        <f>IF(ISBLANK($A110),"",Download!C110)</f>
        <v>0</v>
      </c>
      <c r="D110" s="7"/>
      <c r="E110" s="7"/>
      <c r="F110" s="25"/>
      <c r="G110" s="25"/>
      <c r="H110" s="1" t="str">
        <f>IF(ISBLANK($A110),"",LEFT(Download!D110,1))</f>
        <v/>
      </c>
      <c r="I110" s="1">
        <f>IF(ISBLANK($A110),"",Download!E110)</f>
        <v>0</v>
      </c>
      <c r="J110" s="37">
        <f>IF(ISBLANK($A110),"",Download!F110)</f>
        <v>0</v>
      </c>
      <c r="K110" s="1">
        <f>IF(ISBLANK($A110),"",Download!G110)</f>
        <v>0</v>
      </c>
      <c r="L110" s="1">
        <f>IF(ISBLANK($A110),"",Download!H110)</f>
        <v>0</v>
      </c>
      <c r="M110" s="1">
        <f>IF(ISBLANK($A110),"",Download!I110)</f>
        <v>0</v>
      </c>
      <c r="N110" s="1" t="e">
        <f>VLOOKUP($M110,Definitions!$A$1:$B$18,2,FALSE)</f>
        <v>#N/A</v>
      </c>
      <c r="O110" s="1">
        <f>IF(ISBLANK($A110),"",Download!J110)</f>
        <v>0</v>
      </c>
      <c r="P110" s="1">
        <f>IF(ISBLANK($A110),"",Download!K110)</f>
        <v>0</v>
      </c>
      <c r="Q110" s="38">
        <f>IF(ISBLANK($A110),"",Download!L110)</f>
        <v>0</v>
      </c>
      <c r="R110" s="37" t="str">
        <f>IF(ISBLANK(Download!M110),"No",Download!M110)</f>
        <v>No</v>
      </c>
      <c r="S110" s="1">
        <f>IF(ISBLANK($A110),"",Download!N110)</f>
        <v>0</v>
      </c>
      <c r="T110" s="37" t="str">
        <f>IF(ISBLANK(Download!O110),"",Download!O110)</f>
        <v/>
      </c>
      <c r="U110" s="1">
        <f>IF(ISBLANK($A110),"",Download!P110)</f>
        <v>0</v>
      </c>
      <c r="V110" s="1">
        <f>IF(ISBLANK($A110),"",Download!Q110)</f>
        <v>0</v>
      </c>
      <c r="W110" s="37">
        <f>IF(ISBLANK($A110),"",Download!R110)</f>
        <v>0</v>
      </c>
      <c r="X110" s="25">
        <f>IF(A110&lt;DATE(2020,1,27),85,100)</f>
        <v>100</v>
      </c>
      <c r="Y110" s="25"/>
      <c r="Z110" s="1"/>
      <c r="AA110" s="1"/>
      <c r="AB110" s="1"/>
      <c r="AC110" s="1"/>
      <c r="AD110" s="1"/>
      <c r="AE110" s="43">
        <f>X110-Z110-AA110-AB110-AC110-AD110-AG110-Y110</f>
        <v>100</v>
      </c>
      <c r="AF110" s="39"/>
      <c r="AG110" s="1"/>
      <c r="AH110" s="1"/>
    </row>
    <row r="111" spans="1:34" ht="20.100000000000001" customHeight="1" x14ac:dyDescent="0.25">
      <c r="A111" s="36" t="str">
        <f>IF(ISBLANK(Download!A111),"",Download!A111)</f>
        <v/>
      </c>
      <c r="B111" s="1">
        <f>IF(ISBLANK($A111),"",Download!B111)</f>
        <v>0</v>
      </c>
      <c r="C111" s="1">
        <f>IF(ISBLANK($A111),"",Download!C111)</f>
        <v>0</v>
      </c>
      <c r="D111" s="7"/>
      <c r="E111" s="7"/>
      <c r="F111" s="25"/>
      <c r="G111" s="25"/>
      <c r="H111" s="1" t="str">
        <f>IF(ISBLANK($A111),"",LEFT(Download!D111,1))</f>
        <v/>
      </c>
      <c r="I111" s="1">
        <f>IF(ISBLANK($A111),"",Download!E111)</f>
        <v>0</v>
      </c>
      <c r="J111" s="37">
        <f>IF(ISBLANK($A111),"",Download!F111)</f>
        <v>0</v>
      </c>
      <c r="K111" s="1">
        <f>IF(ISBLANK($A111),"",Download!G111)</f>
        <v>0</v>
      </c>
      <c r="L111" s="1">
        <f>IF(ISBLANK($A111),"",Download!H111)</f>
        <v>0</v>
      </c>
      <c r="M111" s="1">
        <f>IF(ISBLANK($A111),"",Download!I111)</f>
        <v>0</v>
      </c>
      <c r="N111" s="1" t="e">
        <f>VLOOKUP($M111,Definitions!$A$1:$B$18,2,FALSE)</f>
        <v>#N/A</v>
      </c>
      <c r="O111" s="1">
        <f>IF(ISBLANK($A111),"",Download!J111)</f>
        <v>0</v>
      </c>
      <c r="P111" s="1">
        <f>IF(ISBLANK($A111),"",Download!K111)</f>
        <v>0</v>
      </c>
      <c r="Q111" s="38">
        <f>IF(ISBLANK($A111),"",Download!L111)</f>
        <v>0</v>
      </c>
      <c r="R111" s="37" t="str">
        <f>IF(ISBLANK(Download!M111),"No",Download!M111)</f>
        <v>No</v>
      </c>
      <c r="S111" s="1">
        <f>IF(ISBLANK($A111),"",Download!N111)</f>
        <v>0</v>
      </c>
      <c r="T111" s="37" t="str">
        <f>IF(ISBLANK(Download!O111),"",Download!O111)</f>
        <v/>
      </c>
      <c r="U111" s="1">
        <f>IF(ISBLANK($A111),"",Download!P111)</f>
        <v>0</v>
      </c>
      <c r="V111" s="1">
        <f>IF(ISBLANK($A111),"",Download!Q111)</f>
        <v>0</v>
      </c>
      <c r="W111" s="37">
        <f>IF(ISBLANK($A111),"",Download!R111)</f>
        <v>0</v>
      </c>
      <c r="X111" s="25">
        <f>IF(A111&lt;DATE(2020,1,27),85,100)</f>
        <v>100</v>
      </c>
      <c r="Y111" s="25"/>
      <c r="Z111" s="1"/>
      <c r="AA111" s="1"/>
      <c r="AB111" s="1"/>
      <c r="AC111" s="1"/>
      <c r="AD111" s="1"/>
      <c r="AE111" s="43">
        <f>X111-Z111-AA111-AB111-AC111-AD111-AG111-Y111</f>
        <v>100</v>
      </c>
      <c r="AF111" s="39"/>
      <c r="AG111" s="1"/>
      <c r="AH111" s="1"/>
    </row>
    <row r="112" spans="1:34" ht="20.100000000000001" customHeight="1" x14ac:dyDescent="0.25">
      <c r="A112" s="36" t="str">
        <f>IF(ISBLANK(Download!A112),"",Download!A112)</f>
        <v/>
      </c>
      <c r="B112" s="1">
        <f>IF(ISBLANK($A112),"",Download!B112)</f>
        <v>0</v>
      </c>
      <c r="C112" s="1">
        <f>IF(ISBLANK($A112),"",Download!C112)</f>
        <v>0</v>
      </c>
      <c r="D112" s="7"/>
      <c r="E112" s="7"/>
      <c r="F112" s="25"/>
      <c r="G112" s="25"/>
      <c r="H112" s="1" t="str">
        <f>IF(ISBLANK($A112),"",LEFT(Download!D112,1))</f>
        <v/>
      </c>
      <c r="I112" s="1">
        <f>IF(ISBLANK($A112),"",Download!E112)</f>
        <v>0</v>
      </c>
      <c r="J112" s="37">
        <f>IF(ISBLANK($A112),"",Download!F112)</f>
        <v>0</v>
      </c>
      <c r="K112" s="1">
        <f>IF(ISBLANK($A112),"",Download!G112)</f>
        <v>0</v>
      </c>
      <c r="L112" s="1">
        <f>IF(ISBLANK($A112),"",Download!H112)</f>
        <v>0</v>
      </c>
      <c r="M112" s="1">
        <f>IF(ISBLANK($A112),"",Download!I112)</f>
        <v>0</v>
      </c>
      <c r="N112" s="1" t="e">
        <f>VLOOKUP($M112,Definitions!$A$1:$B$18,2,FALSE)</f>
        <v>#N/A</v>
      </c>
      <c r="O112" s="1">
        <f>IF(ISBLANK($A112),"",Download!J112)</f>
        <v>0</v>
      </c>
      <c r="P112" s="1">
        <f>IF(ISBLANK($A112),"",Download!K112)</f>
        <v>0</v>
      </c>
      <c r="Q112" s="38">
        <f>IF(ISBLANK($A112),"",Download!L112)</f>
        <v>0</v>
      </c>
      <c r="R112" s="37" t="str">
        <f>IF(ISBLANK(Download!M112),"No",Download!M112)</f>
        <v>No</v>
      </c>
      <c r="S112" s="1">
        <f>IF(ISBLANK($A112),"",Download!N112)</f>
        <v>0</v>
      </c>
      <c r="T112" s="37" t="str">
        <f>IF(ISBLANK(Download!O112),"",Download!O112)</f>
        <v/>
      </c>
      <c r="U112" s="1">
        <f>IF(ISBLANK($A112),"",Download!P112)</f>
        <v>0</v>
      </c>
      <c r="V112" s="1">
        <f>IF(ISBLANK($A112),"",Download!Q112)</f>
        <v>0</v>
      </c>
      <c r="W112" s="37">
        <f>IF(ISBLANK($A112),"",Download!R112)</f>
        <v>0</v>
      </c>
      <c r="X112" s="25">
        <f>IF(A112&lt;DATE(2020,1,27),85,100)</f>
        <v>100</v>
      </c>
      <c r="Y112" s="25"/>
      <c r="Z112" s="1"/>
      <c r="AA112" s="1"/>
      <c r="AB112" s="1"/>
      <c r="AC112" s="1"/>
      <c r="AD112" s="1"/>
      <c r="AE112" s="43">
        <f>X112-Z112-AA112-AB112-AC112-AD112-AG112-Y112</f>
        <v>100</v>
      </c>
      <c r="AF112" s="39"/>
      <c r="AG112" s="1"/>
      <c r="AH112" s="1"/>
    </row>
    <row r="113" spans="1:34" ht="20.100000000000001" customHeight="1" x14ac:dyDescent="0.25">
      <c r="A113" s="36" t="str">
        <f>IF(ISBLANK(Download!A113),"",Download!A113)</f>
        <v/>
      </c>
      <c r="B113" s="1">
        <f>IF(ISBLANK($A113),"",Download!B113)</f>
        <v>0</v>
      </c>
      <c r="C113" s="1">
        <f>IF(ISBLANK($A113),"",Download!C113)</f>
        <v>0</v>
      </c>
      <c r="D113" s="7"/>
      <c r="E113" s="7"/>
      <c r="F113" s="25"/>
      <c r="G113" s="25"/>
      <c r="H113" s="1" t="str">
        <f>IF(ISBLANK($A113),"",LEFT(Download!D113,1))</f>
        <v/>
      </c>
      <c r="I113" s="1">
        <f>IF(ISBLANK($A113),"",Download!E113)</f>
        <v>0</v>
      </c>
      <c r="J113" s="37">
        <f>IF(ISBLANK($A113),"",Download!F113)</f>
        <v>0</v>
      </c>
      <c r="K113" s="1">
        <f>IF(ISBLANK($A113),"",Download!G113)</f>
        <v>0</v>
      </c>
      <c r="L113" s="1">
        <f>IF(ISBLANK($A113),"",Download!H113)</f>
        <v>0</v>
      </c>
      <c r="M113" s="1">
        <f>IF(ISBLANK($A113),"",Download!I113)</f>
        <v>0</v>
      </c>
      <c r="N113" s="1" t="e">
        <f>VLOOKUP($M113,Definitions!$A$1:$B$18,2,FALSE)</f>
        <v>#N/A</v>
      </c>
      <c r="O113" s="1">
        <f>IF(ISBLANK($A113),"",Download!J113)</f>
        <v>0</v>
      </c>
      <c r="P113" s="1">
        <f>IF(ISBLANK($A113),"",Download!K113)</f>
        <v>0</v>
      </c>
      <c r="Q113" s="38">
        <f>IF(ISBLANK($A113),"",Download!L113)</f>
        <v>0</v>
      </c>
      <c r="R113" s="37" t="str">
        <f>IF(ISBLANK(Download!M113),"No",Download!M113)</f>
        <v>No</v>
      </c>
      <c r="S113" s="1">
        <f>IF(ISBLANK($A113),"",Download!N113)</f>
        <v>0</v>
      </c>
      <c r="T113" s="37" t="str">
        <f>IF(ISBLANK(Download!O113),"",Download!O113)</f>
        <v/>
      </c>
      <c r="U113" s="1">
        <f>IF(ISBLANK($A113),"",Download!P113)</f>
        <v>0</v>
      </c>
      <c r="V113" s="1">
        <f>IF(ISBLANK($A113),"",Download!Q113)</f>
        <v>0</v>
      </c>
      <c r="W113" s="37">
        <f>IF(ISBLANK($A113),"",Download!R113)</f>
        <v>0</v>
      </c>
      <c r="X113" s="25">
        <f>IF(A113&lt;DATE(2020,1,27),85,100)</f>
        <v>100</v>
      </c>
      <c r="Y113" s="25"/>
      <c r="Z113" s="1"/>
      <c r="AA113" s="1"/>
      <c r="AB113" s="1"/>
      <c r="AC113" s="1"/>
      <c r="AD113" s="1"/>
      <c r="AE113" s="43">
        <f>X113-Z113-AA113-AB113-AC113-AD113-AG113-Y113</f>
        <v>100</v>
      </c>
      <c r="AF113" s="39"/>
      <c r="AG113" s="1"/>
      <c r="AH113" s="1"/>
    </row>
    <row r="114" spans="1:34" ht="20.100000000000001" customHeight="1" x14ac:dyDescent="0.25">
      <c r="Y114" s="23">
        <f>SUM(Y2:Y113)</f>
        <v>0</v>
      </c>
      <c r="Z114" s="23">
        <f>SUM(Z2:Z113)</f>
        <v>0</v>
      </c>
      <c r="AA114" s="23">
        <f>SUM(AA2:AA113)</f>
        <v>0</v>
      </c>
      <c r="AB114">
        <f>SUM(AB2:AB113)</f>
        <v>0</v>
      </c>
      <c r="AC114">
        <f>SUM(AC2:AC113)</f>
        <v>0</v>
      </c>
      <c r="AD114">
        <f>SUM(AD2:AD113)</f>
        <v>0</v>
      </c>
    </row>
    <row r="115" spans="1:34" ht="20.100000000000001" customHeight="1" x14ac:dyDescent="0.25">
      <c r="AB115">
        <f>SUMIF(AH2:AH113,"=paypal",AG2:AG113)</f>
        <v>0</v>
      </c>
      <c r="AC115">
        <f>SUMIF(AH2:AH113,"=venmo",AG2:AG113)</f>
        <v>0</v>
      </c>
      <c r="AD115">
        <f>SUMIF(AH2:AH113,"=cash",AG2:AG113)</f>
        <v>0</v>
      </c>
    </row>
    <row r="116" spans="1:34" ht="20.100000000000001" customHeight="1" x14ac:dyDescent="0.25">
      <c r="AC116">
        <f>SUMIF(AH2:AH113,"=reimburse on venmo",AG2:AG113)</f>
        <v>0</v>
      </c>
      <c r="AD116">
        <f>SUMIF(AH2:AH113,"=check",AG2:AG113)</f>
        <v>0</v>
      </c>
    </row>
  </sheetData>
  <autoFilter ref="A1:AH116" xr:uid="{DA04EBDC-037D-47BD-AE44-47A15E227FE7}">
    <sortState xmlns:xlrd2="http://schemas.microsoft.com/office/spreadsheetml/2017/richdata2" ref="A2:AH116">
      <sortCondition ref="N1:N116"/>
    </sortState>
  </autoFilter>
  <phoneticPr fontId="11" type="noConversion"/>
  <conditionalFormatting sqref="Q1:Q1048576">
    <cfRule type="cellIs" dxfId="2" priority="3" operator="equal">
      <formula>"Yes"</formula>
    </cfRule>
  </conditionalFormatting>
  <conditionalFormatting sqref="R1:R1048576">
    <cfRule type="cellIs" dxfId="1" priority="1" operator="equal">
      <formula>"Yes"</formula>
    </cfRule>
  </conditionalFormatting>
  <pageMargins left="0.7" right="0.7" top="0.75" bottom="0.75" header="0.3" footer="0.3"/>
  <pageSetup scale="60" orientation="portrait" r:id="rId1"/>
  <colBreaks count="1" manualBreakCount="1">
    <brk id="3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5"/>
  <sheetViews>
    <sheetView workbookViewId="0">
      <selection activeCell="D50" sqref="D50"/>
    </sheetView>
  </sheetViews>
  <sheetFormatPr defaultColWidth="8.88671875" defaultRowHeight="13.2" x14ac:dyDescent="0.25"/>
  <cols>
    <col min="1" max="1" width="13.44140625" customWidth="1"/>
    <col min="4" max="4" width="10.44140625" customWidth="1"/>
  </cols>
  <sheetData>
    <row r="1" spans="1:5" ht="14.4" thickBot="1" x14ac:dyDescent="0.35">
      <c r="A1" s="2" t="s">
        <v>12</v>
      </c>
      <c r="B1" s="2"/>
      <c r="C1" s="3"/>
      <c r="D1" s="2" t="s">
        <v>7</v>
      </c>
      <c r="E1" s="4"/>
    </row>
    <row r="2" spans="1:5" x14ac:dyDescent="0.25">
      <c r="A2" s="5" t="s">
        <v>35</v>
      </c>
      <c r="B2" s="6">
        <f>COUNTIF(Registration!M:M,Stats!A2)</f>
        <v>7</v>
      </c>
      <c r="C2" s="3"/>
      <c r="D2" s="26" t="s">
        <v>36</v>
      </c>
      <c r="E2" s="7">
        <f>COUNTIF(Registration!H:H,Stats!D2)</f>
        <v>45</v>
      </c>
    </row>
    <row r="3" spans="1:5" x14ac:dyDescent="0.25">
      <c r="A3" s="26" t="s">
        <v>37</v>
      </c>
      <c r="B3" s="6">
        <f>COUNTIF(Registration!M:M,Stats!A3)</f>
        <v>8</v>
      </c>
      <c r="C3" s="3"/>
      <c r="D3" s="26" t="s">
        <v>38</v>
      </c>
      <c r="E3" s="7">
        <f>COUNTIF(Registration!H:H,Stats!D3)</f>
        <v>44</v>
      </c>
    </row>
    <row r="4" spans="1:5" ht="14.4" x14ac:dyDescent="0.3">
      <c r="A4" s="7" t="s">
        <v>39</v>
      </c>
      <c r="B4" s="6">
        <f>COUNTIF(Registration!M:M,Stats!A4)</f>
        <v>3</v>
      </c>
      <c r="C4" s="3"/>
      <c r="D4" s="8" t="s">
        <v>40</v>
      </c>
      <c r="E4" s="8">
        <f>SUM(E2:E3)</f>
        <v>89</v>
      </c>
    </row>
    <row r="5" spans="1:5" x14ac:dyDescent="0.25">
      <c r="A5" s="7" t="s">
        <v>41</v>
      </c>
      <c r="B5" s="6">
        <f>COUNTIF(Registration!M:M,Stats!A5)</f>
        <v>8</v>
      </c>
      <c r="C5" s="3"/>
      <c r="D5" s="3"/>
      <c r="E5" s="3"/>
    </row>
    <row r="6" spans="1:5" ht="14.4" thickBot="1" x14ac:dyDescent="0.35">
      <c r="A6" s="7" t="s">
        <v>42</v>
      </c>
      <c r="B6" s="6">
        <f>COUNTIF(Registration!M:M,Stats!A6)</f>
        <v>10</v>
      </c>
      <c r="C6" s="3"/>
      <c r="D6" s="2" t="s">
        <v>11</v>
      </c>
      <c r="E6" s="4"/>
    </row>
    <row r="7" spans="1:5" x14ac:dyDescent="0.25">
      <c r="A7" s="7" t="s">
        <v>43</v>
      </c>
      <c r="B7" s="6">
        <f>COUNTIF(Registration!M:M,Stats!A7)</f>
        <v>6</v>
      </c>
      <c r="C7" s="3"/>
      <c r="D7" s="7" t="s">
        <v>44</v>
      </c>
      <c r="E7" s="7">
        <f>COUNTIF(Registration!L:L,Stats!D7)</f>
        <v>33</v>
      </c>
    </row>
    <row r="8" spans="1:5" x14ac:dyDescent="0.25">
      <c r="A8" s="26" t="s">
        <v>45</v>
      </c>
      <c r="B8" s="6">
        <f>COUNTIF(Registration!M:M,Stats!A8)</f>
        <v>28</v>
      </c>
      <c r="C8" s="3"/>
      <c r="D8" s="7" t="s">
        <v>46</v>
      </c>
      <c r="E8" s="7">
        <f>COUNTIF(Registration!L:L,Stats!D8)</f>
        <v>32</v>
      </c>
    </row>
    <row r="9" spans="1:5" x14ac:dyDescent="0.25">
      <c r="A9" s="26" t="s">
        <v>47</v>
      </c>
      <c r="B9" s="6">
        <f>COUNTIF(Registration!M:M,Stats!A9)</f>
        <v>11</v>
      </c>
      <c r="C9" s="3"/>
      <c r="D9" s="7" t="s">
        <v>48</v>
      </c>
      <c r="E9" s="7">
        <f>COUNTIF(Registration!L:L,Stats!D9)</f>
        <v>18</v>
      </c>
    </row>
    <row r="10" spans="1:5" x14ac:dyDescent="0.25">
      <c r="A10" s="26" t="s">
        <v>49</v>
      </c>
      <c r="B10" s="6">
        <f>COUNTIF(Registration!M:M,Stats!A10)</f>
        <v>1</v>
      </c>
      <c r="C10" s="3"/>
      <c r="D10" s="7" t="s">
        <v>50</v>
      </c>
      <c r="E10" s="7">
        <f>COUNTIF(Registration!L:L,Stats!D10)</f>
        <v>6</v>
      </c>
    </row>
    <row r="11" spans="1:5" ht="14.4" x14ac:dyDescent="0.3">
      <c r="A11" s="26" t="s">
        <v>51</v>
      </c>
      <c r="B11" s="6">
        <f>COUNTIF(Registration!M:M,Stats!A11)</f>
        <v>1</v>
      </c>
      <c r="C11" s="3"/>
      <c r="D11" s="8" t="s">
        <v>40</v>
      </c>
      <c r="E11" s="8">
        <f>SUM(E7:E10)</f>
        <v>89</v>
      </c>
    </row>
    <row r="12" spans="1:5" ht="14.4" x14ac:dyDescent="0.3">
      <c r="A12" s="26" t="s">
        <v>52</v>
      </c>
      <c r="B12" s="6">
        <f>COUNTIF(Registration!M:M,Stats!A12)</f>
        <v>1</v>
      </c>
      <c r="C12" s="3"/>
      <c r="D12" s="3"/>
      <c r="E12" s="12"/>
    </row>
    <row r="13" spans="1:5" ht="14.4" thickBot="1" x14ac:dyDescent="0.35">
      <c r="A13" s="26" t="s">
        <v>53</v>
      </c>
      <c r="B13" s="6">
        <f>COUNTIF(Registration!M:M,Stats!A13)</f>
        <v>1</v>
      </c>
      <c r="C13" s="3"/>
      <c r="D13" s="2" t="s">
        <v>54</v>
      </c>
      <c r="E13" s="4"/>
    </row>
    <row r="14" spans="1:5" x14ac:dyDescent="0.25">
      <c r="A14" s="26" t="s">
        <v>55</v>
      </c>
      <c r="B14" s="6">
        <f>COUNTIF(Registration!M:M,Stats!A14)</f>
        <v>3</v>
      </c>
      <c r="C14" s="3"/>
      <c r="D14" s="5" t="s">
        <v>56</v>
      </c>
      <c r="E14" s="5">
        <f>SUM(Registration!P:P)</f>
        <v>58</v>
      </c>
    </row>
    <row r="15" spans="1:5" x14ac:dyDescent="0.25">
      <c r="A15" s="26" t="s">
        <v>57</v>
      </c>
      <c r="B15" s="6">
        <f>COUNTIF(Registration!M:M,Stats!A15)</f>
        <v>1</v>
      </c>
      <c r="C15" s="3"/>
      <c r="D15" s="5" t="s">
        <v>58</v>
      </c>
      <c r="E15" s="5">
        <f>E14-SUMIF(Registration!M:M,("Parkland"),Registration!P:P)-SUMIF(Registration!M:M,("Lakeland"),Registration!P:P)</f>
        <v>42</v>
      </c>
    </row>
    <row r="16" spans="1:5" ht="14.4" x14ac:dyDescent="0.3">
      <c r="A16" s="8" t="s">
        <v>40</v>
      </c>
      <c r="B16" s="10">
        <f>SUM(B2:B15)</f>
        <v>89</v>
      </c>
      <c r="C16" s="3"/>
      <c r="D16" s="7" t="s">
        <v>59</v>
      </c>
      <c r="E16" s="5">
        <f>SUM(B16)</f>
        <v>89</v>
      </c>
    </row>
    <row r="17" spans="1:5" ht="14.4" x14ac:dyDescent="0.3">
      <c r="C17" s="3"/>
      <c r="D17" s="8" t="s">
        <v>60</v>
      </c>
      <c r="E17" s="8">
        <f>SUM(E16-E14)</f>
        <v>31</v>
      </c>
    </row>
    <row r="18" spans="1:5" ht="14.4" x14ac:dyDescent="0.3">
      <c r="A18" s="3"/>
      <c r="B18" s="11"/>
      <c r="C18" s="3"/>
      <c r="D18" s="50"/>
      <c r="E18" s="50"/>
    </row>
    <row r="19" spans="1:5" ht="14.4" thickBot="1" x14ac:dyDescent="0.35">
      <c r="A19" s="2" t="s">
        <v>13</v>
      </c>
      <c r="B19" s="2"/>
      <c r="C19" s="3"/>
      <c r="D19" s="2" t="s">
        <v>61</v>
      </c>
      <c r="E19" s="4"/>
    </row>
    <row r="20" spans="1:5" ht="14.4" x14ac:dyDescent="0.3">
      <c r="A20" s="7" t="s">
        <v>62</v>
      </c>
      <c r="B20" s="9">
        <f>COUNTIF(Registration!N:N,Stats!A20)</f>
        <v>39</v>
      </c>
      <c r="C20" s="3"/>
      <c r="D20" s="8" t="s">
        <v>40</v>
      </c>
      <c r="E20" s="8">
        <f>COUNTIF(Download!T:T, "CANCEL")</f>
        <v>1</v>
      </c>
    </row>
    <row r="21" spans="1:5" x14ac:dyDescent="0.25">
      <c r="A21" s="7" t="s">
        <v>63</v>
      </c>
      <c r="B21" s="9">
        <f>COUNTIF(Registration!N:N,Stats!A21)</f>
        <v>26</v>
      </c>
      <c r="C21" s="3"/>
      <c r="D21" s="3"/>
      <c r="E21" s="3"/>
    </row>
    <row r="22" spans="1:5" x14ac:dyDescent="0.25">
      <c r="A22" s="7" t="s">
        <v>64</v>
      </c>
      <c r="B22" s="9">
        <f>COUNTIF(Registration!N:N,Stats!A22)</f>
        <v>16</v>
      </c>
      <c r="C22" s="3"/>
      <c r="D22" s="3"/>
      <c r="E22" s="3"/>
    </row>
    <row r="23" spans="1:5" x14ac:dyDescent="0.25">
      <c r="A23" s="26" t="s">
        <v>65</v>
      </c>
      <c r="B23" s="9">
        <f>COUNTIF(Registration!N:N,Stats!A23)</f>
        <v>4</v>
      </c>
      <c r="C23" s="3"/>
      <c r="D23" s="3"/>
      <c r="E23" s="3"/>
    </row>
    <row r="24" spans="1:5" x14ac:dyDescent="0.25">
      <c r="A24" s="26" t="s">
        <v>53</v>
      </c>
      <c r="B24" s="9">
        <f>COUNTIF(Registration!N:N,Stats!A24)</f>
        <v>1</v>
      </c>
      <c r="C24" s="3"/>
      <c r="D24" s="3"/>
      <c r="E24" s="3"/>
    </row>
    <row r="25" spans="1:5" x14ac:dyDescent="0.25">
      <c r="A25" s="26" t="s">
        <v>55</v>
      </c>
      <c r="B25" s="9">
        <f>COUNTIF(Registration!N:N,Stats!A25)</f>
        <v>3</v>
      </c>
      <c r="C25" s="3"/>
      <c r="D25" s="3"/>
      <c r="E25" s="3"/>
    </row>
    <row r="26" spans="1:5" ht="14.4" x14ac:dyDescent="0.3">
      <c r="A26" s="8" t="s">
        <v>40</v>
      </c>
      <c r="B26" s="10">
        <f>SUM(B20:B25)</f>
        <v>89</v>
      </c>
      <c r="C26" s="3"/>
      <c r="D26" s="3"/>
      <c r="E26" s="3"/>
    </row>
    <row r="27" spans="1:5" x14ac:dyDescent="0.25">
      <c r="A27" s="3"/>
      <c r="B27" s="13"/>
      <c r="C27" s="3"/>
      <c r="D27" s="3"/>
      <c r="E27" s="3"/>
    </row>
    <row r="28" spans="1:5" ht="14.4" thickBot="1" x14ac:dyDescent="0.35">
      <c r="A28" s="2" t="s">
        <v>66</v>
      </c>
      <c r="B28" s="2"/>
      <c r="C28" s="3"/>
      <c r="D28" s="3"/>
      <c r="E28" s="3"/>
    </row>
    <row r="29" spans="1:5" x14ac:dyDescent="0.25">
      <c r="A29" s="14">
        <v>43800</v>
      </c>
      <c r="B29" s="9">
        <f>COUNTIF(Registration!A:A,"&lt;"&amp;(A29+1))</f>
        <v>8</v>
      </c>
      <c r="C29" s="3"/>
      <c r="D29" s="3"/>
      <c r="E29" s="3"/>
    </row>
    <row r="30" spans="1:5" x14ac:dyDescent="0.25">
      <c r="A30" s="14">
        <f>A29+7</f>
        <v>43807</v>
      </c>
      <c r="B30" s="9">
        <f>COUNTIF(Registration!A:A,"&lt;"&amp;(A30+1))</f>
        <v>9</v>
      </c>
      <c r="C30" s="3"/>
      <c r="D30" s="3"/>
      <c r="E30" s="3"/>
    </row>
    <row r="31" spans="1:5" x14ac:dyDescent="0.25">
      <c r="A31" s="14">
        <f t="shared" ref="A31:A34" si="0">A30+7</f>
        <v>43814</v>
      </c>
      <c r="B31" s="9">
        <f>COUNTIF(Registration!A:A,"&lt;"&amp;(A31+1))</f>
        <v>12</v>
      </c>
      <c r="C31" s="3"/>
      <c r="D31" s="3"/>
      <c r="E31" s="3"/>
    </row>
    <row r="32" spans="1:5" x14ac:dyDescent="0.25">
      <c r="A32" s="14">
        <f t="shared" si="0"/>
        <v>43821</v>
      </c>
      <c r="B32" s="9">
        <f>COUNTIF(Registration!A:A,"&lt;"&amp;(A32+1))</f>
        <v>15</v>
      </c>
      <c r="C32" s="3"/>
      <c r="D32" s="3"/>
      <c r="E32" s="3"/>
    </row>
    <row r="33" spans="1:5" x14ac:dyDescent="0.25">
      <c r="A33" s="14">
        <f t="shared" si="0"/>
        <v>43828</v>
      </c>
      <c r="B33" s="9">
        <f>COUNTIF(Registration!A:A,"&lt;"&amp;(A33+1))</f>
        <v>16</v>
      </c>
      <c r="C33" s="3"/>
      <c r="D33" s="3"/>
      <c r="E33" s="3"/>
    </row>
    <row r="34" spans="1:5" x14ac:dyDescent="0.25">
      <c r="A34" s="14">
        <f t="shared" si="0"/>
        <v>43835</v>
      </c>
      <c r="B34" s="9">
        <f>COUNTIF(Registration!A:A,"&lt;"&amp;(A34+1))</f>
        <v>16</v>
      </c>
      <c r="C34" s="3"/>
      <c r="D34" s="3"/>
      <c r="E34" s="3"/>
    </row>
    <row r="35" spans="1:5" x14ac:dyDescent="0.25">
      <c r="A35" s="14">
        <f>A34+3</f>
        <v>43838</v>
      </c>
      <c r="B35" s="9">
        <f>COUNTIF(Registration!A:A,"&lt;"&amp;(A35+1))</f>
        <v>16</v>
      </c>
      <c r="C35" s="3"/>
      <c r="D35" s="3"/>
      <c r="E35" s="3"/>
    </row>
    <row r="36" spans="1:5" x14ac:dyDescent="0.25">
      <c r="A36" s="14">
        <f>A35+3</f>
        <v>43841</v>
      </c>
      <c r="B36" s="9">
        <f>COUNTIF(Registration!A:A,"&lt;"&amp;(A36+1))</f>
        <v>16</v>
      </c>
      <c r="C36" s="3"/>
      <c r="D36" s="3"/>
      <c r="E36" s="3"/>
    </row>
    <row r="37" spans="1:5" x14ac:dyDescent="0.25">
      <c r="A37" s="14">
        <f>A36+1</f>
        <v>43842</v>
      </c>
      <c r="B37" s="9">
        <f>COUNTIF(Registration!A:A,"&lt;"&amp;(A37+1))</f>
        <v>16</v>
      </c>
      <c r="D37" s="3"/>
      <c r="E37" s="3"/>
    </row>
    <row r="38" spans="1:5" x14ac:dyDescent="0.25">
      <c r="A38" s="14">
        <f>A37+3</f>
        <v>43845</v>
      </c>
      <c r="B38" s="9">
        <f>COUNTIF(Registration!A:A,"&lt;"&amp;(A38+1))</f>
        <v>19</v>
      </c>
      <c r="C38" s="3"/>
      <c r="D38" s="3"/>
      <c r="E38" s="3"/>
    </row>
    <row r="39" spans="1:5" x14ac:dyDescent="0.25">
      <c r="A39" s="14">
        <f>A38+3</f>
        <v>43848</v>
      </c>
      <c r="B39" s="9">
        <f>COUNTIF(Registration!A:A,"&lt;"&amp;(A39+1))</f>
        <v>20</v>
      </c>
    </row>
    <row r="40" spans="1:5" x14ac:dyDescent="0.25">
      <c r="A40" s="14">
        <f>A39+1</f>
        <v>43849</v>
      </c>
      <c r="B40" s="9">
        <f>COUNTIF(Registration!A:A,"&lt;"&amp;(A40+1))</f>
        <v>20</v>
      </c>
    </row>
    <row r="41" spans="1:5" x14ac:dyDescent="0.25">
      <c r="A41" s="14">
        <f>A40+1</f>
        <v>43850</v>
      </c>
      <c r="B41" s="9">
        <f>COUNTIF(Registration!A:A,"&lt;"&amp;(A41+1))</f>
        <v>23</v>
      </c>
    </row>
    <row r="42" spans="1:5" x14ac:dyDescent="0.25">
      <c r="A42" s="14">
        <f t="shared" ref="A42:A43" si="1">A41+1</f>
        <v>43851</v>
      </c>
      <c r="B42" s="9">
        <f>COUNTIF(Registration!A:A,"&lt;"&amp;(A42+1))</f>
        <v>26</v>
      </c>
    </row>
    <row r="43" spans="1:5" x14ac:dyDescent="0.25">
      <c r="A43" s="14">
        <f t="shared" si="1"/>
        <v>43852</v>
      </c>
      <c r="B43" s="9">
        <f>COUNTIF(Registration!A:A,"&lt;"&amp;(A43+1))</f>
        <v>29</v>
      </c>
    </row>
    <row r="44" spans="1:5" x14ac:dyDescent="0.25">
      <c r="A44" s="14">
        <f t="shared" ref="A44:A47" si="2">A43+1</f>
        <v>43853</v>
      </c>
      <c r="B44" s="9">
        <f>COUNTIF(Registration!A:A,"&lt;"&amp;(A44+1))</f>
        <v>32</v>
      </c>
    </row>
    <row r="45" spans="1:5" x14ac:dyDescent="0.25">
      <c r="A45" s="14">
        <f t="shared" si="2"/>
        <v>43854</v>
      </c>
      <c r="B45" s="9">
        <f>COUNTIF(Registration!A:A,"&lt;"&amp;(A45+1))</f>
        <v>49</v>
      </c>
      <c r="C45" s="49"/>
    </row>
    <row r="46" spans="1:5" x14ac:dyDescent="0.25">
      <c r="A46" s="14">
        <f t="shared" si="2"/>
        <v>43855</v>
      </c>
      <c r="B46" s="9">
        <f>COUNTIF(Registration!A:A,"&lt;"&amp;(A46+1))</f>
        <v>54</v>
      </c>
    </row>
    <row r="47" spans="1:5" x14ac:dyDescent="0.25">
      <c r="A47" s="14">
        <f t="shared" si="2"/>
        <v>43856</v>
      </c>
      <c r="B47" s="9">
        <f>COUNTIF(Registration!A:A,"&lt;"&amp;(A47+1))</f>
        <v>81</v>
      </c>
      <c r="C47" s="49" t="s">
        <v>67</v>
      </c>
    </row>
    <row r="48" spans="1:5" x14ac:dyDescent="0.25">
      <c r="A48" s="14">
        <f t="shared" ref="A48:A55" si="3">A47+1</f>
        <v>43857</v>
      </c>
      <c r="B48" s="9">
        <f>COUNTIF(Registration!A:A,"&lt;"&amp;(A48+1))</f>
        <v>82</v>
      </c>
    </row>
    <row r="49" spans="1:3" x14ac:dyDescent="0.25">
      <c r="A49" s="14">
        <f t="shared" si="3"/>
        <v>43858</v>
      </c>
      <c r="B49" s="9">
        <f>COUNTIF(Registration!A:A,"&lt;"&amp;(A49+1))</f>
        <v>83</v>
      </c>
    </row>
    <row r="50" spans="1:3" x14ac:dyDescent="0.25">
      <c r="A50" s="14">
        <f t="shared" si="3"/>
        <v>43859</v>
      </c>
      <c r="B50" s="9">
        <f>COUNTIF(Registration!A:A,"&lt;"&amp;(A50+1))</f>
        <v>83</v>
      </c>
    </row>
    <row r="51" spans="1:3" x14ac:dyDescent="0.25">
      <c r="A51" s="14">
        <f t="shared" si="3"/>
        <v>43860</v>
      </c>
      <c r="B51" s="9">
        <f>COUNTIF(Registration!A:A,"&lt;"&amp;(A51+1))</f>
        <v>84</v>
      </c>
    </row>
    <row r="52" spans="1:3" x14ac:dyDescent="0.25">
      <c r="A52" s="14">
        <f t="shared" si="3"/>
        <v>43861</v>
      </c>
      <c r="B52" s="9">
        <f>COUNTIF(Registration!A:A,"&lt;"&amp;(A52+1))</f>
        <v>86</v>
      </c>
    </row>
    <row r="53" spans="1:3" x14ac:dyDescent="0.25">
      <c r="A53" s="14">
        <f t="shared" si="3"/>
        <v>43862</v>
      </c>
      <c r="B53" s="9">
        <f>COUNTIF(Registration!A:A,"&lt;"&amp;(A53+1))</f>
        <v>86</v>
      </c>
    </row>
    <row r="54" spans="1:3" x14ac:dyDescent="0.25">
      <c r="A54" s="14">
        <f t="shared" si="3"/>
        <v>43863</v>
      </c>
      <c r="B54" s="9">
        <f>COUNTIF(Registration!A:A,"&lt;"&amp;(A54+1))</f>
        <v>89</v>
      </c>
      <c r="C54" s="49" t="s">
        <v>68</v>
      </c>
    </row>
    <row r="55" spans="1:3" x14ac:dyDescent="0.25">
      <c r="A55" s="14">
        <f t="shared" si="3"/>
        <v>43864</v>
      </c>
      <c r="B55" s="9">
        <f>COUNTIF(Registration!A:A,"&lt;"&amp;(A55+1))</f>
        <v>89</v>
      </c>
    </row>
  </sheetData>
  <mergeCells count="1">
    <mergeCell ref="D18:E18"/>
  </mergeCells>
  <pageMargins left="0.7" right="0.7" top="0.75" bottom="0.75" header="0.3" footer="0.3"/>
  <ignoredErrors>
    <ignoredError sqref="A37" formula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workbookViewId="0">
      <selection activeCell="A17" sqref="A17"/>
    </sheetView>
  </sheetViews>
  <sheetFormatPr defaultColWidth="8.88671875" defaultRowHeight="13.2" x14ac:dyDescent="0.25"/>
  <cols>
    <col min="1" max="1" width="16.109375" customWidth="1"/>
    <col min="2" max="2" width="11.109375" style="23" customWidth="1"/>
    <col min="11" max="11" width="11.44140625" bestFit="1" customWidth="1"/>
  </cols>
  <sheetData>
    <row r="1" spans="1:2" ht="14.4" thickBot="1" x14ac:dyDescent="0.35">
      <c r="A1" s="31" t="s">
        <v>12</v>
      </c>
      <c r="B1" s="31" t="s">
        <v>13</v>
      </c>
    </row>
    <row r="2" spans="1:2" ht="13.8" x14ac:dyDescent="0.3">
      <c r="A2" s="32" t="s">
        <v>35</v>
      </c>
      <c r="B2" s="32" t="s">
        <v>63</v>
      </c>
    </row>
    <row r="3" spans="1:2" ht="13.8" x14ac:dyDescent="0.3">
      <c r="A3" s="32" t="s">
        <v>37</v>
      </c>
      <c r="B3" s="32" t="s">
        <v>63</v>
      </c>
    </row>
    <row r="4" spans="1:2" ht="13.8" x14ac:dyDescent="0.3">
      <c r="A4" s="32" t="s">
        <v>39</v>
      </c>
      <c r="B4" s="32" t="s">
        <v>63</v>
      </c>
    </row>
    <row r="5" spans="1:2" ht="13.8" x14ac:dyDescent="0.3">
      <c r="A5" s="32" t="s">
        <v>41</v>
      </c>
      <c r="B5" s="32" t="s">
        <v>63</v>
      </c>
    </row>
    <row r="6" spans="1:2" ht="13.8" x14ac:dyDescent="0.3">
      <c r="A6" s="32" t="s">
        <v>42</v>
      </c>
      <c r="B6" s="32" t="s">
        <v>64</v>
      </c>
    </row>
    <row r="7" spans="1:2" ht="13.8" x14ac:dyDescent="0.3">
      <c r="A7" s="32" t="s">
        <v>43</v>
      </c>
      <c r="B7" s="32" t="s">
        <v>64</v>
      </c>
    </row>
    <row r="8" spans="1:2" ht="13.8" x14ac:dyDescent="0.3">
      <c r="A8" s="32" t="s">
        <v>69</v>
      </c>
      <c r="B8" s="32" t="s">
        <v>62</v>
      </c>
    </row>
    <row r="9" spans="1:2" ht="13.8" x14ac:dyDescent="0.3">
      <c r="A9" s="32" t="s">
        <v>70</v>
      </c>
      <c r="B9" s="32" t="s">
        <v>62</v>
      </c>
    </row>
    <row r="10" spans="1:2" ht="13.8" x14ac:dyDescent="0.3">
      <c r="A10" s="32" t="s">
        <v>45</v>
      </c>
      <c r="B10" s="32" t="s">
        <v>62</v>
      </c>
    </row>
    <row r="11" spans="1:2" ht="13.8" x14ac:dyDescent="0.3">
      <c r="A11" s="32" t="s">
        <v>47</v>
      </c>
      <c r="B11" s="32" t="s">
        <v>62</v>
      </c>
    </row>
    <row r="12" spans="1:2" ht="13.8" x14ac:dyDescent="0.3">
      <c r="A12" s="32" t="s">
        <v>71</v>
      </c>
      <c r="B12" s="32" t="s">
        <v>62</v>
      </c>
    </row>
    <row r="13" spans="1:2" ht="13.8" x14ac:dyDescent="0.3">
      <c r="A13" s="32" t="s">
        <v>49</v>
      </c>
      <c r="B13" s="32" t="s">
        <v>65</v>
      </c>
    </row>
    <row r="14" spans="1:2" ht="13.8" x14ac:dyDescent="0.3">
      <c r="A14" s="32" t="s">
        <v>51</v>
      </c>
      <c r="B14" s="32" t="s">
        <v>65</v>
      </c>
    </row>
    <row r="15" spans="1:2" ht="13.8" x14ac:dyDescent="0.3">
      <c r="A15" s="32" t="s">
        <v>52</v>
      </c>
      <c r="B15" s="32" t="s">
        <v>65</v>
      </c>
    </row>
    <row r="16" spans="1:2" ht="13.8" x14ac:dyDescent="0.3">
      <c r="A16" s="32" t="s">
        <v>53</v>
      </c>
      <c r="B16" s="32" t="s">
        <v>53</v>
      </c>
    </row>
    <row r="17" spans="1:2" ht="13.8" x14ac:dyDescent="0.3">
      <c r="A17" s="32" t="s">
        <v>55</v>
      </c>
      <c r="B17" s="32" t="s">
        <v>55</v>
      </c>
    </row>
    <row r="18" spans="1:2" ht="13.8" x14ac:dyDescent="0.3">
      <c r="A18" s="32" t="s">
        <v>57</v>
      </c>
      <c r="B18" s="32" t="s">
        <v>65</v>
      </c>
    </row>
    <row r="19" spans="1:2" x14ac:dyDescent="0.25">
      <c r="A19" s="3"/>
      <c r="B19" s="13"/>
    </row>
    <row r="20" spans="1:2" x14ac:dyDescent="0.25">
      <c r="A20" s="3"/>
      <c r="B20" s="13"/>
    </row>
    <row r="21" spans="1:2" x14ac:dyDescent="0.25">
      <c r="A21" s="3"/>
      <c r="B21" s="13"/>
    </row>
    <row r="22" spans="1:2" x14ac:dyDescent="0.25">
      <c r="A22" s="3"/>
      <c r="B22" s="13"/>
    </row>
    <row r="23" spans="1:2" x14ac:dyDescent="0.25">
      <c r="A23" s="3"/>
      <c r="B23" s="13"/>
    </row>
    <row r="24" spans="1:2" x14ac:dyDescent="0.25">
      <c r="A24" s="3"/>
      <c r="B24" s="13"/>
    </row>
    <row r="25" spans="1:2" x14ac:dyDescent="0.25">
      <c r="A25" s="3"/>
      <c r="B25" s="13"/>
    </row>
    <row r="26" spans="1:2" x14ac:dyDescent="0.25">
      <c r="A26" s="3"/>
      <c r="B26" s="13"/>
    </row>
    <row r="27" spans="1:2" x14ac:dyDescent="0.25">
      <c r="A27" s="21"/>
      <c r="B27" s="22"/>
    </row>
  </sheetData>
  <sortState xmlns:xlrd2="http://schemas.microsoft.com/office/spreadsheetml/2017/richdata2" ref="A2:B38">
    <sortCondition ref="A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:T90"/>
    </sheetView>
  </sheetViews>
  <sheetFormatPr defaultColWidth="17.109375" defaultRowHeight="12.75" customHeight="1" x14ac:dyDescent="0.25"/>
  <cols>
    <col min="1" max="1" width="14.109375" customWidth="1"/>
    <col min="2" max="3" width="15.109375" customWidth="1"/>
    <col min="4" max="4" width="10.88671875" customWidth="1"/>
    <col min="6" max="6" width="17.109375" style="34"/>
    <col min="8" max="8" width="17.109375" customWidth="1"/>
  </cols>
  <sheetData>
    <row r="1" spans="1:26" s="33" customFormat="1" ht="12.75" customHeight="1" thickBot="1" x14ac:dyDescent="0.3">
      <c r="A1" s="45" t="s">
        <v>0</v>
      </c>
      <c r="B1" s="45" t="s">
        <v>1</v>
      </c>
      <c r="C1" s="45" t="s">
        <v>2</v>
      </c>
      <c r="D1" s="45" t="s">
        <v>7</v>
      </c>
      <c r="E1" s="45" t="s">
        <v>8</v>
      </c>
      <c r="F1" s="46" t="s">
        <v>72</v>
      </c>
      <c r="G1" s="45" t="s">
        <v>73</v>
      </c>
      <c r="H1" s="45" t="s">
        <v>74</v>
      </c>
      <c r="I1" s="45" t="s">
        <v>12</v>
      </c>
      <c r="J1" s="45" t="s">
        <v>75</v>
      </c>
      <c r="K1" s="45" t="s">
        <v>76</v>
      </c>
      <c r="L1" s="45" t="s">
        <v>77</v>
      </c>
      <c r="M1" s="45" t="s">
        <v>78</v>
      </c>
      <c r="N1" s="45" t="s">
        <v>79</v>
      </c>
      <c r="O1" s="45" t="s">
        <v>80</v>
      </c>
      <c r="P1" s="45" t="s">
        <v>81</v>
      </c>
      <c r="Q1" s="45" t="s">
        <v>82</v>
      </c>
      <c r="R1" s="45" t="s">
        <v>83</v>
      </c>
      <c r="S1" s="45" t="s">
        <v>84</v>
      </c>
      <c r="T1" s="45" t="s">
        <v>85</v>
      </c>
      <c r="U1" s="45"/>
      <c r="V1" s="45"/>
      <c r="W1" s="45"/>
      <c r="X1" s="45"/>
      <c r="Y1" s="45"/>
      <c r="Z1" s="35"/>
    </row>
    <row r="2" spans="1:26" ht="12.75" customHeight="1" thickBot="1" x14ac:dyDescent="0.3">
      <c r="A2" s="47">
        <v>43772.448263888888</v>
      </c>
      <c r="B2" s="45" t="s">
        <v>86</v>
      </c>
      <c r="C2" s="45" t="s">
        <v>87</v>
      </c>
      <c r="D2" s="45" t="s">
        <v>88</v>
      </c>
      <c r="E2" s="45" t="s">
        <v>89</v>
      </c>
      <c r="F2" s="46">
        <v>2178916936</v>
      </c>
      <c r="G2" s="45" t="s">
        <v>37</v>
      </c>
      <c r="H2" s="45" t="s">
        <v>46</v>
      </c>
      <c r="I2" s="45" t="s">
        <v>37</v>
      </c>
      <c r="J2" s="45" t="s">
        <v>90</v>
      </c>
      <c r="K2" s="46">
        <v>5</v>
      </c>
      <c r="L2" s="45" t="s">
        <v>91</v>
      </c>
      <c r="M2" s="45"/>
      <c r="N2" s="45" t="s">
        <v>92</v>
      </c>
      <c r="O2" s="45"/>
      <c r="P2" s="45" t="s">
        <v>93</v>
      </c>
      <c r="Q2" s="45" t="s">
        <v>94</v>
      </c>
      <c r="R2" s="46">
        <v>2173615810</v>
      </c>
      <c r="S2" s="45" t="s">
        <v>95</v>
      </c>
      <c r="T2" s="45"/>
      <c r="U2" s="45"/>
      <c r="V2" s="45"/>
      <c r="W2" s="45"/>
      <c r="X2" s="45"/>
      <c r="Y2" s="45"/>
    </row>
    <row r="3" spans="1:26" ht="12.75" customHeight="1" thickBot="1" x14ac:dyDescent="0.3">
      <c r="A3" s="47">
        <v>43772.448865740742</v>
      </c>
      <c r="B3" s="45" t="s">
        <v>96</v>
      </c>
      <c r="C3" s="45" t="s">
        <v>97</v>
      </c>
      <c r="D3" s="45" t="s">
        <v>88</v>
      </c>
      <c r="E3" s="45" t="s">
        <v>98</v>
      </c>
      <c r="F3" s="46">
        <v>6304605630</v>
      </c>
      <c r="G3" s="45" t="s">
        <v>42</v>
      </c>
      <c r="H3" s="45" t="s">
        <v>48</v>
      </c>
      <c r="I3" s="45" t="s">
        <v>42</v>
      </c>
      <c r="J3" s="45" t="s">
        <v>91</v>
      </c>
      <c r="K3" s="45"/>
      <c r="L3" s="45" t="s">
        <v>90</v>
      </c>
      <c r="M3" s="45"/>
      <c r="N3" s="45" t="s">
        <v>99</v>
      </c>
      <c r="O3" s="45"/>
      <c r="P3" s="45" t="s">
        <v>100</v>
      </c>
      <c r="Q3" s="45" t="s">
        <v>101</v>
      </c>
      <c r="R3" s="46">
        <v>9178258915</v>
      </c>
      <c r="S3" s="45" t="s">
        <v>95</v>
      </c>
      <c r="T3" s="45"/>
      <c r="U3" s="45"/>
      <c r="V3" s="45"/>
      <c r="W3" s="45"/>
      <c r="X3" s="45"/>
      <c r="Y3" s="45"/>
    </row>
    <row r="4" spans="1:26" ht="12.75" customHeight="1" thickBot="1" x14ac:dyDescent="0.3">
      <c r="A4" s="47">
        <v>43772.449502314812</v>
      </c>
      <c r="B4" s="45" t="s">
        <v>102</v>
      </c>
      <c r="C4" s="45" t="s">
        <v>103</v>
      </c>
      <c r="D4" s="45" t="s">
        <v>88</v>
      </c>
      <c r="E4" s="45" t="s">
        <v>104</v>
      </c>
      <c r="F4" s="46">
        <v>7084073606</v>
      </c>
      <c r="G4" s="45" t="s">
        <v>42</v>
      </c>
      <c r="H4" s="45" t="s">
        <v>50</v>
      </c>
      <c r="I4" s="45" t="s">
        <v>49</v>
      </c>
      <c r="J4" s="45" t="s">
        <v>91</v>
      </c>
      <c r="K4" s="45"/>
      <c r="L4" s="45" t="s">
        <v>90</v>
      </c>
      <c r="M4" s="45" t="s">
        <v>91</v>
      </c>
      <c r="N4" s="45" t="s">
        <v>105</v>
      </c>
      <c r="O4" s="45"/>
      <c r="P4" s="45" t="s">
        <v>106</v>
      </c>
      <c r="Q4" s="45" t="s">
        <v>107</v>
      </c>
      <c r="R4" s="46">
        <v>7089531722</v>
      </c>
      <c r="S4" s="45" t="s">
        <v>95</v>
      </c>
      <c r="T4" s="45" t="s">
        <v>108</v>
      </c>
      <c r="U4" s="45"/>
      <c r="V4" s="45"/>
      <c r="W4" s="45"/>
      <c r="X4" s="45"/>
      <c r="Y4" s="45"/>
    </row>
    <row r="5" spans="1:26" ht="12.75" customHeight="1" thickBot="1" x14ac:dyDescent="0.3">
      <c r="A5" s="47">
        <v>43772.450752314813</v>
      </c>
      <c r="B5" s="45" t="s">
        <v>109</v>
      </c>
      <c r="C5" s="45" t="s">
        <v>110</v>
      </c>
      <c r="D5" s="45" t="s">
        <v>88</v>
      </c>
      <c r="E5" s="45" t="s">
        <v>111</v>
      </c>
      <c r="F5" s="46" t="s">
        <v>112</v>
      </c>
      <c r="G5" s="45" t="s">
        <v>113</v>
      </c>
      <c r="H5" s="45" t="s">
        <v>46</v>
      </c>
      <c r="I5" s="45" t="s">
        <v>37</v>
      </c>
      <c r="J5" s="45" t="s">
        <v>91</v>
      </c>
      <c r="K5" s="45"/>
      <c r="L5" s="45" t="s">
        <v>91</v>
      </c>
      <c r="M5" s="45"/>
      <c r="N5" s="45" t="s">
        <v>92</v>
      </c>
      <c r="O5" s="45" t="s">
        <v>91</v>
      </c>
      <c r="P5" s="45" t="s">
        <v>114</v>
      </c>
      <c r="Q5" s="45" t="s">
        <v>107</v>
      </c>
      <c r="R5" s="46">
        <v>4088812188</v>
      </c>
      <c r="S5" s="45" t="s">
        <v>95</v>
      </c>
      <c r="T5" s="45"/>
      <c r="U5" s="45"/>
      <c r="V5" s="45"/>
      <c r="W5" s="45"/>
      <c r="X5" s="45"/>
      <c r="Y5" s="45"/>
    </row>
    <row r="6" spans="1:26" ht="12.75" customHeight="1" thickBot="1" x14ac:dyDescent="0.3">
      <c r="A6" s="47">
        <v>43776.858900462961</v>
      </c>
      <c r="B6" s="45" t="s">
        <v>115</v>
      </c>
      <c r="C6" s="45" t="s">
        <v>116</v>
      </c>
      <c r="D6" s="45" t="s">
        <v>117</v>
      </c>
      <c r="E6" s="45" t="s">
        <v>118</v>
      </c>
      <c r="F6" s="46">
        <v>6463712258</v>
      </c>
      <c r="G6" s="45" t="s">
        <v>119</v>
      </c>
      <c r="H6" s="45" t="s">
        <v>44</v>
      </c>
      <c r="I6" s="45" t="s">
        <v>45</v>
      </c>
      <c r="J6" s="45" t="s">
        <v>91</v>
      </c>
      <c r="K6" s="45"/>
      <c r="L6" s="45" t="s">
        <v>90</v>
      </c>
      <c r="M6" s="45" t="s">
        <v>90</v>
      </c>
      <c r="N6" s="45" t="s">
        <v>92</v>
      </c>
      <c r="O6" s="45"/>
      <c r="P6" s="45" t="s">
        <v>120</v>
      </c>
      <c r="Q6" s="45" t="s">
        <v>121</v>
      </c>
      <c r="R6" s="46">
        <v>9176090827</v>
      </c>
      <c r="S6" s="45" t="s">
        <v>95</v>
      </c>
      <c r="T6" s="45"/>
      <c r="U6" s="45"/>
      <c r="V6" s="45"/>
      <c r="W6" s="45"/>
      <c r="X6" s="45"/>
      <c r="Y6" s="45"/>
    </row>
    <row r="7" spans="1:26" ht="12.75" customHeight="1" thickBot="1" x14ac:dyDescent="0.3">
      <c r="A7" s="47">
        <v>43777.878692129627</v>
      </c>
      <c r="B7" s="45" t="s">
        <v>122</v>
      </c>
      <c r="C7" s="45" t="s">
        <v>123</v>
      </c>
      <c r="D7" s="45" t="s">
        <v>117</v>
      </c>
      <c r="E7" s="45" t="s">
        <v>124</v>
      </c>
      <c r="F7" s="46">
        <v>7737165669</v>
      </c>
      <c r="G7" s="45" t="s">
        <v>125</v>
      </c>
      <c r="H7" s="45" t="s">
        <v>50</v>
      </c>
      <c r="I7" s="45" t="s">
        <v>47</v>
      </c>
      <c r="J7" s="45" t="s">
        <v>91</v>
      </c>
      <c r="K7" s="45"/>
      <c r="L7" s="45" t="s">
        <v>90</v>
      </c>
      <c r="M7" s="45"/>
      <c r="N7" s="45" t="s">
        <v>99</v>
      </c>
      <c r="O7" s="45"/>
      <c r="P7" s="45" t="s">
        <v>126</v>
      </c>
      <c r="Q7" s="45" t="s">
        <v>127</v>
      </c>
      <c r="R7" s="46">
        <v>7737165669</v>
      </c>
      <c r="S7" s="45" t="s">
        <v>95</v>
      </c>
      <c r="T7" s="45"/>
      <c r="U7" s="45"/>
      <c r="V7" s="45"/>
      <c r="W7" s="45"/>
      <c r="X7" s="45"/>
      <c r="Y7" s="45"/>
    </row>
    <row r="8" spans="1:26" ht="12.75" customHeight="1" thickBot="1" x14ac:dyDescent="0.3">
      <c r="A8" s="47">
        <v>43786.891168981485</v>
      </c>
      <c r="B8" s="45" t="s">
        <v>128</v>
      </c>
      <c r="C8" s="45" t="s">
        <v>129</v>
      </c>
      <c r="D8" s="45" t="s">
        <v>88</v>
      </c>
      <c r="E8" s="45" t="s">
        <v>130</v>
      </c>
      <c r="F8" s="46">
        <v>2245323466</v>
      </c>
      <c r="G8" s="45" t="s">
        <v>37</v>
      </c>
      <c r="H8" s="45" t="s">
        <v>46</v>
      </c>
      <c r="I8" s="45" t="s">
        <v>37</v>
      </c>
      <c r="J8" s="45" t="s">
        <v>91</v>
      </c>
      <c r="K8" s="45"/>
      <c r="L8" s="45" t="s">
        <v>91</v>
      </c>
      <c r="M8" s="45"/>
      <c r="N8" s="45" t="s">
        <v>131</v>
      </c>
      <c r="O8" s="45"/>
      <c r="P8" s="45" t="s">
        <v>132</v>
      </c>
      <c r="Q8" s="45" t="s">
        <v>133</v>
      </c>
      <c r="R8" s="46">
        <v>8473215891</v>
      </c>
      <c r="S8" s="45" t="s">
        <v>95</v>
      </c>
      <c r="T8" s="45"/>
      <c r="U8" s="45"/>
      <c r="V8" s="45"/>
      <c r="W8" s="45"/>
      <c r="X8" s="45"/>
      <c r="Y8" s="45"/>
    </row>
    <row r="9" spans="1:26" ht="12.75" customHeight="1" thickBot="1" x14ac:dyDescent="0.3">
      <c r="A9" s="47">
        <v>43796.469108796293</v>
      </c>
      <c r="B9" s="45" t="s">
        <v>134</v>
      </c>
      <c r="C9" s="45" t="s">
        <v>135</v>
      </c>
      <c r="D9" s="45" t="s">
        <v>88</v>
      </c>
      <c r="E9" s="45" t="s">
        <v>136</v>
      </c>
      <c r="F9" s="46" t="s">
        <v>137</v>
      </c>
      <c r="G9" s="45" t="s">
        <v>35</v>
      </c>
      <c r="H9" s="45" t="s">
        <v>44</v>
      </c>
      <c r="I9" s="45" t="s">
        <v>35</v>
      </c>
      <c r="J9" s="45" t="s">
        <v>91</v>
      </c>
      <c r="K9" s="45"/>
      <c r="L9" s="45" t="s">
        <v>91</v>
      </c>
      <c r="M9" s="45" t="s">
        <v>91</v>
      </c>
      <c r="N9" s="45" t="s">
        <v>92</v>
      </c>
      <c r="O9" s="45" t="s">
        <v>138</v>
      </c>
      <c r="P9" s="45" t="s">
        <v>139</v>
      </c>
      <c r="Q9" s="45" t="s">
        <v>133</v>
      </c>
      <c r="R9" s="45" t="s">
        <v>140</v>
      </c>
      <c r="S9" s="45" t="s">
        <v>95</v>
      </c>
      <c r="T9" s="45"/>
      <c r="U9" s="45"/>
      <c r="V9" s="45"/>
      <c r="W9" s="45"/>
      <c r="X9" s="45"/>
      <c r="Y9" s="45"/>
    </row>
    <row r="10" spans="1:26" ht="12.75" customHeight="1" thickBot="1" x14ac:dyDescent="0.3">
      <c r="A10" s="47">
        <v>43805.861585648148</v>
      </c>
      <c r="B10" s="45" t="s">
        <v>141</v>
      </c>
      <c r="C10" s="45" t="s">
        <v>142</v>
      </c>
      <c r="D10" s="45" t="s">
        <v>88</v>
      </c>
      <c r="E10" s="45" t="s">
        <v>143</v>
      </c>
      <c r="F10" s="46">
        <v>3312189974</v>
      </c>
      <c r="G10" s="45" t="s">
        <v>41</v>
      </c>
      <c r="H10" s="45" t="s">
        <v>46</v>
      </c>
      <c r="I10" s="45" t="s">
        <v>41</v>
      </c>
      <c r="J10" s="45" t="s">
        <v>91</v>
      </c>
      <c r="K10" s="45"/>
      <c r="L10" s="45" t="s">
        <v>90</v>
      </c>
      <c r="M10" s="45"/>
      <c r="N10" s="45" t="s">
        <v>144</v>
      </c>
      <c r="O10" s="45" t="s">
        <v>145</v>
      </c>
      <c r="P10" s="45" t="s">
        <v>146</v>
      </c>
      <c r="Q10" s="45" t="s">
        <v>107</v>
      </c>
      <c r="R10" s="46">
        <v>6305181042</v>
      </c>
      <c r="S10" s="45" t="s">
        <v>95</v>
      </c>
      <c r="T10" s="45"/>
      <c r="U10" s="45"/>
      <c r="V10" s="45"/>
      <c r="W10" s="45"/>
      <c r="X10" s="45"/>
      <c r="Y10" s="45"/>
    </row>
    <row r="11" spans="1:26" ht="12.75" customHeight="1" thickBot="1" x14ac:dyDescent="0.3">
      <c r="A11" s="47">
        <v>43808.808506944442</v>
      </c>
      <c r="B11" s="45" t="s">
        <v>147</v>
      </c>
      <c r="C11" s="45" t="s">
        <v>148</v>
      </c>
      <c r="D11" s="45" t="s">
        <v>88</v>
      </c>
      <c r="E11" s="45" t="s">
        <v>149</v>
      </c>
      <c r="F11" s="46">
        <v>7086036087</v>
      </c>
      <c r="G11" s="45" t="s">
        <v>150</v>
      </c>
      <c r="H11" s="45" t="s">
        <v>44</v>
      </c>
      <c r="I11" s="45" t="s">
        <v>45</v>
      </c>
      <c r="J11" s="45" t="s">
        <v>91</v>
      </c>
      <c r="K11" s="45"/>
      <c r="L11" s="45" t="s">
        <v>91</v>
      </c>
      <c r="M11" s="45" t="s">
        <v>91</v>
      </c>
      <c r="N11" s="45" t="s">
        <v>105</v>
      </c>
      <c r="O11" s="45"/>
      <c r="P11" s="45" t="s">
        <v>151</v>
      </c>
      <c r="Q11" s="45" t="s">
        <v>152</v>
      </c>
      <c r="R11" s="46">
        <v>7083070663</v>
      </c>
      <c r="S11" s="45" t="s">
        <v>95</v>
      </c>
      <c r="T11" s="45"/>
      <c r="U11" s="45"/>
      <c r="V11" s="45"/>
      <c r="W11" s="45"/>
      <c r="X11" s="45"/>
      <c r="Y11" s="45"/>
    </row>
    <row r="12" spans="1:26" ht="12.75" customHeight="1" thickBot="1" x14ac:dyDescent="0.3">
      <c r="A12" s="47">
        <v>43810.516168981485</v>
      </c>
      <c r="B12" s="45" t="s">
        <v>153</v>
      </c>
      <c r="C12" s="45" t="s">
        <v>154</v>
      </c>
      <c r="D12" s="45" t="s">
        <v>88</v>
      </c>
      <c r="E12" s="45" t="s">
        <v>155</v>
      </c>
      <c r="F12" s="46">
        <v>3027665303</v>
      </c>
      <c r="G12" s="45" t="s">
        <v>156</v>
      </c>
      <c r="H12" s="45" t="s">
        <v>44</v>
      </c>
      <c r="I12" s="45" t="s">
        <v>45</v>
      </c>
      <c r="J12" s="45" t="s">
        <v>91</v>
      </c>
      <c r="K12" s="45"/>
      <c r="L12" s="45" t="s">
        <v>91</v>
      </c>
      <c r="M12" s="45"/>
      <c r="N12" s="45" t="s">
        <v>92</v>
      </c>
      <c r="O12" s="45"/>
      <c r="P12" s="45" t="s">
        <v>157</v>
      </c>
      <c r="Q12" s="45" t="s">
        <v>133</v>
      </c>
      <c r="R12" s="46">
        <v>3025593629</v>
      </c>
      <c r="S12" s="45" t="s">
        <v>95</v>
      </c>
      <c r="T12" s="45"/>
      <c r="U12" s="45"/>
      <c r="V12" s="45"/>
      <c r="W12" s="45"/>
      <c r="X12" s="45"/>
      <c r="Y12" s="45"/>
    </row>
    <row r="13" spans="1:26" ht="12.75" customHeight="1" thickBot="1" x14ac:dyDescent="0.3">
      <c r="A13" s="47">
        <v>43813.634629629632</v>
      </c>
      <c r="B13" s="45" t="s">
        <v>158</v>
      </c>
      <c r="C13" s="45" t="s">
        <v>158</v>
      </c>
      <c r="D13" s="45" t="s">
        <v>159</v>
      </c>
      <c r="E13" s="45" t="s">
        <v>160</v>
      </c>
      <c r="F13" s="46">
        <v>8159736885</v>
      </c>
      <c r="G13" s="45" t="s">
        <v>41</v>
      </c>
      <c r="H13" s="45" t="s">
        <v>50</v>
      </c>
      <c r="I13" s="45" t="s">
        <v>41</v>
      </c>
      <c r="J13" s="45" t="s">
        <v>90</v>
      </c>
      <c r="K13" s="46">
        <v>4</v>
      </c>
      <c r="L13" s="45" t="s">
        <v>91</v>
      </c>
      <c r="M13" s="45" t="s">
        <v>91</v>
      </c>
      <c r="N13" s="45" t="s">
        <v>92</v>
      </c>
      <c r="O13" s="45" t="s">
        <v>91</v>
      </c>
      <c r="P13" s="45" t="s">
        <v>161</v>
      </c>
      <c r="Q13" s="45" t="s">
        <v>121</v>
      </c>
      <c r="R13" s="46">
        <v>8159736750</v>
      </c>
      <c r="S13" s="45" t="s">
        <v>95</v>
      </c>
      <c r="T13" s="45"/>
      <c r="U13" s="45"/>
      <c r="V13" s="45"/>
      <c r="W13" s="45"/>
      <c r="X13" s="45"/>
      <c r="Y13" s="45"/>
    </row>
    <row r="14" spans="1:26" ht="12.75" customHeight="1" thickBot="1" x14ac:dyDescent="0.3">
      <c r="A14" s="47">
        <v>43816.677789351852</v>
      </c>
      <c r="B14" s="45" t="s">
        <v>162</v>
      </c>
      <c r="C14" s="45" t="s">
        <v>163</v>
      </c>
      <c r="D14" s="45" t="s">
        <v>88</v>
      </c>
      <c r="E14" s="45" t="s">
        <v>164</v>
      </c>
      <c r="F14" s="46" t="s">
        <v>165</v>
      </c>
      <c r="G14" s="45" t="s">
        <v>166</v>
      </c>
      <c r="H14" s="45" t="s">
        <v>48</v>
      </c>
      <c r="I14" s="45" t="s">
        <v>45</v>
      </c>
      <c r="J14" s="45" t="s">
        <v>91</v>
      </c>
      <c r="K14" s="45"/>
      <c r="L14" s="45" t="s">
        <v>91</v>
      </c>
      <c r="M14" s="45" t="s">
        <v>91</v>
      </c>
      <c r="N14" s="45" t="s">
        <v>131</v>
      </c>
      <c r="O14" s="45"/>
      <c r="P14" s="45" t="s">
        <v>167</v>
      </c>
      <c r="Q14" s="45" t="s">
        <v>133</v>
      </c>
      <c r="R14" s="45" t="s">
        <v>168</v>
      </c>
      <c r="S14" s="45" t="s">
        <v>95</v>
      </c>
      <c r="T14" s="45"/>
      <c r="U14" s="45"/>
      <c r="V14" s="45"/>
      <c r="W14" s="45"/>
      <c r="X14" s="45"/>
      <c r="Y14" s="45"/>
    </row>
    <row r="15" spans="1:26" ht="12.75" customHeight="1" thickBot="1" x14ac:dyDescent="0.3">
      <c r="A15" s="47">
        <v>43816.838483796295</v>
      </c>
      <c r="B15" s="45" t="s">
        <v>169</v>
      </c>
      <c r="C15" s="45" t="s">
        <v>170</v>
      </c>
      <c r="D15" s="45" t="s">
        <v>117</v>
      </c>
      <c r="E15" s="45" t="s">
        <v>171</v>
      </c>
      <c r="F15" s="46">
        <v>8155570656</v>
      </c>
      <c r="G15" s="45" t="s">
        <v>172</v>
      </c>
      <c r="H15" s="45" t="s">
        <v>46</v>
      </c>
      <c r="I15" s="45" t="s">
        <v>37</v>
      </c>
      <c r="J15" s="45" t="s">
        <v>91</v>
      </c>
      <c r="K15" s="45"/>
      <c r="L15" s="45" t="s">
        <v>91</v>
      </c>
      <c r="M15" s="45" t="s">
        <v>90</v>
      </c>
      <c r="N15" s="45" t="s">
        <v>131</v>
      </c>
      <c r="O15" s="45" t="s">
        <v>91</v>
      </c>
      <c r="P15" s="45" t="s">
        <v>173</v>
      </c>
      <c r="Q15" s="45" t="s">
        <v>133</v>
      </c>
      <c r="R15" s="46">
        <v>8154834290</v>
      </c>
      <c r="S15" s="45" t="s">
        <v>95</v>
      </c>
      <c r="T15" s="45"/>
      <c r="U15" s="45"/>
      <c r="V15" s="45"/>
      <c r="W15" s="45"/>
      <c r="X15" s="45"/>
      <c r="Y15" s="45"/>
    </row>
    <row r="16" spans="1:26" ht="12.75" customHeight="1" thickBot="1" x14ac:dyDescent="0.3">
      <c r="A16" s="47">
        <v>43816.842673611114</v>
      </c>
      <c r="B16" s="45" t="s">
        <v>174</v>
      </c>
      <c r="C16" s="45" t="s">
        <v>175</v>
      </c>
      <c r="D16" s="45" t="s">
        <v>176</v>
      </c>
      <c r="E16" s="45" t="s">
        <v>177</v>
      </c>
      <c r="F16" s="46">
        <v>2173565995</v>
      </c>
      <c r="G16" s="45" t="s">
        <v>172</v>
      </c>
      <c r="H16" s="45" t="s">
        <v>46</v>
      </c>
      <c r="I16" s="45" t="s">
        <v>37</v>
      </c>
      <c r="J16" s="45" t="s">
        <v>91</v>
      </c>
      <c r="K16" s="45"/>
      <c r="L16" s="45" t="s">
        <v>91</v>
      </c>
      <c r="M16" s="45" t="s">
        <v>91</v>
      </c>
      <c r="N16" s="45" t="s">
        <v>131</v>
      </c>
      <c r="O16" s="45" t="s">
        <v>178</v>
      </c>
      <c r="P16" s="45" t="s">
        <v>179</v>
      </c>
      <c r="Q16" s="45" t="s">
        <v>121</v>
      </c>
      <c r="R16" s="46">
        <v>2177784995</v>
      </c>
      <c r="S16" s="45" t="s">
        <v>95</v>
      </c>
      <c r="T16" s="45"/>
      <c r="U16" s="45"/>
      <c r="V16" s="45"/>
      <c r="W16" s="45"/>
      <c r="X16" s="45"/>
      <c r="Y16" s="45"/>
    </row>
    <row r="17" spans="1:25" ht="12.75" customHeight="1" thickBot="1" x14ac:dyDescent="0.3">
      <c r="A17" s="47">
        <v>43822.776759259257</v>
      </c>
      <c r="B17" s="45" t="s">
        <v>180</v>
      </c>
      <c r="C17" s="45" t="s">
        <v>181</v>
      </c>
      <c r="D17" s="45" t="s">
        <v>88</v>
      </c>
      <c r="E17" s="45" t="s">
        <v>182</v>
      </c>
      <c r="F17" s="46" t="s">
        <v>183</v>
      </c>
      <c r="G17" s="45" t="s">
        <v>166</v>
      </c>
      <c r="H17" s="45" t="s">
        <v>44</v>
      </c>
      <c r="I17" s="45" t="s">
        <v>45</v>
      </c>
      <c r="J17" s="45" t="s">
        <v>91</v>
      </c>
      <c r="K17" s="45"/>
      <c r="L17" s="45" t="s">
        <v>91</v>
      </c>
      <c r="M17" s="45" t="s">
        <v>91</v>
      </c>
      <c r="N17" s="45" t="s">
        <v>105</v>
      </c>
      <c r="O17" s="45"/>
      <c r="P17" s="45" t="s">
        <v>184</v>
      </c>
      <c r="Q17" s="45" t="s">
        <v>107</v>
      </c>
      <c r="R17" s="45" t="s">
        <v>185</v>
      </c>
      <c r="S17" s="45" t="s">
        <v>95</v>
      </c>
      <c r="T17" s="45"/>
      <c r="U17" s="45"/>
      <c r="V17" s="45"/>
      <c r="W17" s="45"/>
      <c r="X17" s="45"/>
      <c r="Y17" s="45"/>
    </row>
    <row r="18" spans="1:25" ht="12.75" customHeight="1" thickBot="1" x14ac:dyDescent="0.3">
      <c r="A18" s="47">
        <v>43844.89644675926</v>
      </c>
      <c r="B18" s="45" t="s">
        <v>186</v>
      </c>
      <c r="C18" s="45" t="s">
        <v>135</v>
      </c>
      <c r="D18" s="45" t="s">
        <v>88</v>
      </c>
      <c r="E18" s="45" t="s">
        <v>187</v>
      </c>
      <c r="F18" s="46">
        <v>4082072039</v>
      </c>
      <c r="G18" s="45" t="s">
        <v>35</v>
      </c>
      <c r="H18" s="45" t="s">
        <v>44</v>
      </c>
      <c r="I18" s="45" t="s">
        <v>35</v>
      </c>
      <c r="J18" s="45" t="s">
        <v>91</v>
      </c>
      <c r="K18" s="45"/>
      <c r="L18" s="45" t="s">
        <v>91</v>
      </c>
      <c r="M18" s="45"/>
      <c r="N18" s="45" t="s">
        <v>105</v>
      </c>
      <c r="O18" s="45" t="s">
        <v>188</v>
      </c>
      <c r="P18" s="45" t="s">
        <v>189</v>
      </c>
      <c r="Q18" s="45" t="s">
        <v>107</v>
      </c>
      <c r="R18" s="46">
        <v>4088934868</v>
      </c>
      <c r="S18" s="45" t="s">
        <v>95</v>
      </c>
      <c r="T18" s="45"/>
      <c r="U18" s="45"/>
      <c r="V18" s="45"/>
      <c r="W18" s="45"/>
      <c r="X18" s="45"/>
      <c r="Y18" s="45"/>
    </row>
    <row r="19" spans="1:25" ht="12.75" customHeight="1" thickBot="1" x14ac:dyDescent="0.3">
      <c r="A19" s="47">
        <v>43845.368055555555</v>
      </c>
      <c r="B19" s="45" t="s">
        <v>128</v>
      </c>
      <c r="C19" s="45" t="s">
        <v>190</v>
      </c>
      <c r="D19" s="45" t="s">
        <v>88</v>
      </c>
      <c r="E19" s="45" t="s">
        <v>191</v>
      </c>
      <c r="F19" s="46">
        <v>2246370530</v>
      </c>
      <c r="G19" s="45" t="s">
        <v>43</v>
      </c>
      <c r="H19" s="45" t="s">
        <v>50</v>
      </c>
      <c r="I19" s="45" t="s">
        <v>43</v>
      </c>
      <c r="J19" s="45" t="s">
        <v>91</v>
      </c>
      <c r="K19" s="45"/>
      <c r="L19" s="45" t="s">
        <v>91</v>
      </c>
      <c r="M19" s="45"/>
      <c r="N19" s="45" t="s">
        <v>144</v>
      </c>
      <c r="O19" s="45" t="s">
        <v>192</v>
      </c>
      <c r="P19" s="45" t="s">
        <v>516</v>
      </c>
      <c r="Q19" s="45" t="s">
        <v>107</v>
      </c>
      <c r="R19" s="46">
        <v>2246370503</v>
      </c>
      <c r="S19" s="45" t="s">
        <v>95</v>
      </c>
      <c r="T19" s="45"/>
      <c r="U19" s="45"/>
      <c r="V19" s="45"/>
      <c r="W19" s="45"/>
      <c r="X19" s="45"/>
      <c r="Y19" s="45"/>
    </row>
    <row r="20" spans="1:25" ht="12.75" customHeight="1" thickBot="1" x14ac:dyDescent="0.3">
      <c r="A20" s="47">
        <v>43845.884386574071</v>
      </c>
      <c r="B20" s="45" t="s">
        <v>193</v>
      </c>
      <c r="C20" s="45" t="s">
        <v>194</v>
      </c>
      <c r="D20" s="45" t="s">
        <v>117</v>
      </c>
      <c r="E20" s="45" t="s">
        <v>195</v>
      </c>
      <c r="F20" s="46">
        <v>12175651272</v>
      </c>
      <c r="G20" s="45" t="s">
        <v>172</v>
      </c>
      <c r="H20" s="45" t="s">
        <v>46</v>
      </c>
      <c r="I20" s="45" t="s">
        <v>55</v>
      </c>
      <c r="J20" s="45" t="s">
        <v>90</v>
      </c>
      <c r="K20" s="46">
        <v>5</v>
      </c>
      <c r="L20" s="45" t="s">
        <v>91</v>
      </c>
      <c r="M20" s="45" t="s">
        <v>90</v>
      </c>
      <c r="N20" s="45" t="s">
        <v>105</v>
      </c>
      <c r="O20" s="45"/>
      <c r="P20" s="45" t="s">
        <v>196</v>
      </c>
      <c r="Q20" s="45" t="s">
        <v>107</v>
      </c>
      <c r="R20" s="45" t="s">
        <v>197</v>
      </c>
      <c r="S20" s="45" t="s">
        <v>95</v>
      </c>
      <c r="T20" s="45"/>
      <c r="U20" s="45"/>
      <c r="V20" s="45"/>
      <c r="W20" s="45"/>
      <c r="X20" s="45"/>
      <c r="Y20" s="45"/>
    </row>
    <row r="21" spans="1:25" ht="12.75" customHeight="1" thickBot="1" x14ac:dyDescent="0.3">
      <c r="A21" s="47">
        <v>43848.504062499997</v>
      </c>
      <c r="B21" s="45" t="s">
        <v>198</v>
      </c>
      <c r="C21" s="45" t="s">
        <v>199</v>
      </c>
      <c r="D21" s="45" t="s">
        <v>117</v>
      </c>
      <c r="E21" s="45" t="s">
        <v>200</v>
      </c>
      <c r="F21" s="45">
        <v>18158149137</v>
      </c>
      <c r="G21" s="45" t="s">
        <v>42</v>
      </c>
      <c r="H21" s="45" t="s">
        <v>44</v>
      </c>
      <c r="I21" s="45" t="s">
        <v>42</v>
      </c>
      <c r="J21" s="45" t="s">
        <v>91</v>
      </c>
      <c r="K21" s="45"/>
      <c r="L21" s="45" t="s">
        <v>90</v>
      </c>
      <c r="M21" s="45" t="s">
        <v>91</v>
      </c>
      <c r="N21" s="45" t="s">
        <v>144</v>
      </c>
      <c r="O21" s="45" t="s">
        <v>91</v>
      </c>
      <c r="P21" s="45" t="s">
        <v>201</v>
      </c>
      <c r="Q21" s="45" t="s">
        <v>107</v>
      </c>
      <c r="R21" s="45" t="s">
        <v>202</v>
      </c>
      <c r="S21" s="45" t="s">
        <v>95</v>
      </c>
      <c r="T21" s="45"/>
      <c r="U21" s="45"/>
      <c r="V21" s="45"/>
      <c r="W21" s="45"/>
      <c r="X21" s="45"/>
      <c r="Y21" s="45"/>
    </row>
    <row r="22" spans="1:25" ht="12.75" customHeight="1" thickBot="1" x14ac:dyDescent="0.3">
      <c r="A22" s="47">
        <v>43850.301041666666</v>
      </c>
      <c r="B22" s="45" t="s">
        <v>203</v>
      </c>
      <c r="C22" s="45" t="s">
        <v>204</v>
      </c>
      <c r="D22" s="45" t="s">
        <v>117</v>
      </c>
      <c r="E22" s="45" t="s">
        <v>205</v>
      </c>
      <c r="F22" s="46">
        <v>3124021437</v>
      </c>
      <c r="G22" s="45" t="s">
        <v>42</v>
      </c>
      <c r="H22" s="45" t="s">
        <v>50</v>
      </c>
      <c r="I22" s="45" t="s">
        <v>42</v>
      </c>
      <c r="J22" s="45" t="s">
        <v>91</v>
      </c>
      <c r="K22" s="45"/>
      <c r="L22" s="45" t="s">
        <v>90</v>
      </c>
      <c r="M22" s="45" t="s">
        <v>91</v>
      </c>
      <c r="N22" s="45" t="s">
        <v>92</v>
      </c>
      <c r="O22" s="45" t="s">
        <v>206</v>
      </c>
      <c r="P22" s="45" t="s">
        <v>517</v>
      </c>
      <c r="Q22" s="45" t="s">
        <v>101</v>
      </c>
      <c r="R22" s="45" t="s">
        <v>207</v>
      </c>
      <c r="S22" s="45" t="s">
        <v>95</v>
      </c>
      <c r="T22" s="45"/>
      <c r="U22" s="45"/>
      <c r="V22" s="45"/>
      <c r="W22" s="45"/>
      <c r="X22" s="45"/>
      <c r="Y22" s="45"/>
    </row>
    <row r="23" spans="1:25" ht="12.75" customHeight="1" thickBot="1" x14ac:dyDescent="0.3">
      <c r="A23" s="47">
        <v>43850.753680555557</v>
      </c>
      <c r="B23" s="45" t="s">
        <v>208</v>
      </c>
      <c r="C23" s="45" t="s">
        <v>209</v>
      </c>
      <c r="D23" s="45" t="s">
        <v>117</v>
      </c>
      <c r="E23" s="45" t="s">
        <v>210</v>
      </c>
      <c r="F23" s="46">
        <v>6307881235</v>
      </c>
      <c r="G23" s="45" t="s">
        <v>166</v>
      </c>
      <c r="H23" s="45" t="s">
        <v>46</v>
      </c>
      <c r="I23" s="45" t="s">
        <v>45</v>
      </c>
      <c r="J23" s="45" t="s">
        <v>91</v>
      </c>
      <c r="K23" s="45"/>
      <c r="L23" s="45" t="s">
        <v>91</v>
      </c>
      <c r="M23" s="45" t="s">
        <v>91</v>
      </c>
      <c r="N23" s="45" t="s">
        <v>131</v>
      </c>
      <c r="O23" s="45" t="s">
        <v>211</v>
      </c>
      <c r="P23" s="45" t="s">
        <v>212</v>
      </c>
      <c r="Q23" s="45" t="s">
        <v>107</v>
      </c>
      <c r="R23" s="46">
        <v>6307884296</v>
      </c>
      <c r="S23" s="45" t="s">
        <v>95</v>
      </c>
      <c r="T23" s="45"/>
      <c r="U23" s="45"/>
      <c r="V23" s="45"/>
      <c r="W23" s="45"/>
      <c r="X23" s="45"/>
      <c r="Y23" s="45"/>
    </row>
    <row r="24" spans="1:25" ht="12.75" customHeight="1" thickBot="1" x14ac:dyDescent="0.3">
      <c r="A24" s="47">
        <v>43850.912349537037</v>
      </c>
      <c r="B24" s="45" t="s">
        <v>213</v>
      </c>
      <c r="C24" s="45" t="s">
        <v>214</v>
      </c>
      <c r="D24" s="45" t="s">
        <v>88</v>
      </c>
      <c r="E24" s="45" t="s">
        <v>215</v>
      </c>
      <c r="F24" s="45" t="s">
        <v>216</v>
      </c>
      <c r="G24" s="45" t="s">
        <v>150</v>
      </c>
      <c r="H24" s="45" t="s">
        <v>44</v>
      </c>
      <c r="I24" s="45" t="s">
        <v>45</v>
      </c>
      <c r="J24" s="45" t="s">
        <v>91</v>
      </c>
      <c r="K24" s="45"/>
      <c r="L24" s="45" t="s">
        <v>91</v>
      </c>
      <c r="M24" s="45" t="s">
        <v>91</v>
      </c>
      <c r="N24" s="45" t="s">
        <v>92</v>
      </c>
      <c r="O24" s="45" t="s">
        <v>91</v>
      </c>
      <c r="P24" s="45" t="s">
        <v>217</v>
      </c>
      <c r="Q24" s="45" t="s">
        <v>94</v>
      </c>
      <c r="R24" s="45" t="s">
        <v>218</v>
      </c>
      <c r="S24" s="45" t="s">
        <v>95</v>
      </c>
      <c r="T24" s="45"/>
      <c r="U24" s="45"/>
      <c r="V24" s="45"/>
      <c r="W24" s="45"/>
      <c r="X24" s="45"/>
      <c r="Y24" s="45"/>
    </row>
    <row r="25" spans="1:25" ht="12.75" customHeight="1" thickBot="1" x14ac:dyDescent="0.3">
      <c r="A25" s="47">
        <v>43851.501226851855</v>
      </c>
      <c r="B25" s="45" t="s">
        <v>219</v>
      </c>
      <c r="C25" s="45" t="s">
        <v>220</v>
      </c>
      <c r="D25" s="45" t="s">
        <v>38</v>
      </c>
      <c r="E25" s="45" t="s">
        <v>221</v>
      </c>
      <c r="F25" s="46">
        <v>3125362660</v>
      </c>
      <c r="G25" s="45" t="s">
        <v>42</v>
      </c>
      <c r="H25" s="45" t="s">
        <v>46</v>
      </c>
      <c r="I25" s="45" t="s">
        <v>42</v>
      </c>
      <c r="J25" s="45" t="s">
        <v>91</v>
      </c>
      <c r="K25" s="45"/>
      <c r="L25" s="45" t="s">
        <v>90</v>
      </c>
      <c r="M25" s="45" t="s">
        <v>91</v>
      </c>
      <c r="N25" s="45" t="s">
        <v>99</v>
      </c>
      <c r="O25" s="45" t="s">
        <v>91</v>
      </c>
      <c r="P25" s="45" t="s">
        <v>222</v>
      </c>
      <c r="Q25" s="45" t="s">
        <v>133</v>
      </c>
      <c r="R25" s="46">
        <v>8475028586</v>
      </c>
      <c r="S25" s="45" t="s">
        <v>95</v>
      </c>
      <c r="T25" s="45"/>
      <c r="U25" s="45"/>
      <c r="V25" s="45"/>
      <c r="W25" s="45"/>
      <c r="X25" s="45"/>
      <c r="Y25" s="45"/>
    </row>
    <row r="26" spans="1:25" ht="12.75" customHeight="1" thickBot="1" x14ac:dyDescent="0.3">
      <c r="A26" s="47">
        <v>43851.65761574074</v>
      </c>
      <c r="B26" s="45" t="s">
        <v>223</v>
      </c>
      <c r="C26" s="45" t="s">
        <v>224</v>
      </c>
      <c r="D26" s="45" t="s">
        <v>117</v>
      </c>
      <c r="E26" s="45" t="s">
        <v>225</v>
      </c>
      <c r="F26" s="46">
        <v>2403673932</v>
      </c>
      <c r="G26" s="45" t="s">
        <v>125</v>
      </c>
      <c r="H26" s="45" t="s">
        <v>48</v>
      </c>
      <c r="I26" s="45" t="s">
        <v>47</v>
      </c>
      <c r="J26" s="45" t="s">
        <v>91</v>
      </c>
      <c r="K26" s="45"/>
      <c r="L26" s="45" t="s">
        <v>91</v>
      </c>
      <c r="M26" s="45" t="s">
        <v>91</v>
      </c>
      <c r="N26" s="45" t="s">
        <v>105</v>
      </c>
      <c r="O26" s="45"/>
      <c r="P26" s="45" t="s">
        <v>226</v>
      </c>
      <c r="Q26" s="45" t="s">
        <v>227</v>
      </c>
      <c r="R26" s="46">
        <v>2404219862</v>
      </c>
      <c r="S26" s="45" t="s">
        <v>95</v>
      </c>
      <c r="T26" s="45"/>
      <c r="U26" s="45"/>
      <c r="V26" s="45"/>
      <c r="W26" s="45"/>
      <c r="X26" s="45"/>
      <c r="Y26" s="45"/>
    </row>
    <row r="27" spans="1:25" ht="12.75" customHeight="1" thickBot="1" x14ac:dyDescent="0.3">
      <c r="A27" s="47">
        <v>43851.785150462965</v>
      </c>
      <c r="B27" s="45" t="s">
        <v>102</v>
      </c>
      <c r="C27" s="45" t="s">
        <v>228</v>
      </c>
      <c r="D27" s="45" t="s">
        <v>88</v>
      </c>
      <c r="E27" s="45" t="s">
        <v>229</v>
      </c>
      <c r="F27" s="46">
        <v>3096349367</v>
      </c>
      <c r="G27" s="45" t="s">
        <v>35</v>
      </c>
      <c r="H27" s="45" t="s">
        <v>46</v>
      </c>
      <c r="I27" s="45" t="s">
        <v>35</v>
      </c>
      <c r="J27" s="45" t="s">
        <v>90</v>
      </c>
      <c r="K27" s="46">
        <v>5</v>
      </c>
      <c r="L27" s="45" t="s">
        <v>91</v>
      </c>
      <c r="M27" s="45" t="s">
        <v>91</v>
      </c>
      <c r="N27" s="45" t="s">
        <v>144</v>
      </c>
      <c r="O27" s="45" t="s">
        <v>91</v>
      </c>
      <c r="P27" s="45" t="s">
        <v>230</v>
      </c>
      <c r="Q27" s="45" t="s">
        <v>107</v>
      </c>
      <c r="R27" s="46">
        <v>3096453847</v>
      </c>
      <c r="S27" s="45" t="s">
        <v>95</v>
      </c>
      <c r="T27" s="45"/>
      <c r="U27" s="45"/>
      <c r="V27" s="45"/>
      <c r="W27" s="45"/>
      <c r="X27" s="45"/>
      <c r="Y27" s="45"/>
    </row>
    <row r="28" spans="1:25" ht="12.75" customHeight="1" thickBot="1" x14ac:dyDescent="0.3">
      <c r="A28" s="47">
        <v>43852.840902777774</v>
      </c>
      <c r="B28" s="45" t="s">
        <v>231</v>
      </c>
      <c r="C28" s="45" t="s">
        <v>190</v>
      </c>
      <c r="D28" s="45" t="s">
        <v>88</v>
      </c>
      <c r="E28" s="45" t="s">
        <v>232</v>
      </c>
      <c r="F28" s="45" t="s">
        <v>233</v>
      </c>
      <c r="G28" s="45" t="s">
        <v>37</v>
      </c>
      <c r="H28" s="45" t="s">
        <v>46</v>
      </c>
      <c r="I28" s="45" t="s">
        <v>37</v>
      </c>
      <c r="J28" s="45" t="s">
        <v>91</v>
      </c>
      <c r="K28" s="45"/>
      <c r="L28" s="45" t="s">
        <v>91</v>
      </c>
      <c r="M28" s="45" t="s">
        <v>90</v>
      </c>
      <c r="N28" s="45" t="s">
        <v>144</v>
      </c>
      <c r="O28" s="45"/>
      <c r="P28" s="45" t="s">
        <v>518</v>
      </c>
      <c r="Q28" s="45" t="s">
        <v>107</v>
      </c>
      <c r="R28" s="46">
        <v>2246370503</v>
      </c>
      <c r="S28" s="45" t="s">
        <v>95</v>
      </c>
      <c r="T28" s="45"/>
      <c r="U28" s="45"/>
      <c r="V28" s="45"/>
      <c r="W28" s="45"/>
      <c r="X28" s="45"/>
      <c r="Y28" s="45"/>
    </row>
    <row r="29" spans="1:25" ht="12.75" customHeight="1" thickBot="1" x14ac:dyDescent="0.3">
      <c r="A29" s="47">
        <v>43852.970057870371</v>
      </c>
      <c r="B29" s="45" t="s">
        <v>234</v>
      </c>
      <c r="C29" s="45" t="s">
        <v>235</v>
      </c>
      <c r="D29" s="45" t="s">
        <v>88</v>
      </c>
      <c r="E29" s="45" t="s">
        <v>236</v>
      </c>
      <c r="F29" s="45" t="s">
        <v>237</v>
      </c>
      <c r="G29" s="45" t="s">
        <v>42</v>
      </c>
      <c r="H29" s="45" t="s">
        <v>46</v>
      </c>
      <c r="I29" s="45" t="s">
        <v>42</v>
      </c>
      <c r="J29" s="45" t="s">
        <v>91</v>
      </c>
      <c r="K29" s="45"/>
      <c r="L29" s="45" t="s">
        <v>91</v>
      </c>
      <c r="M29" s="45" t="s">
        <v>91</v>
      </c>
      <c r="N29" s="45" t="s">
        <v>105</v>
      </c>
      <c r="O29" s="45" t="s">
        <v>91</v>
      </c>
      <c r="P29" s="45" t="s">
        <v>238</v>
      </c>
      <c r="Q29" s="45" t="s">
        <v>107</v>
      </c>
      <c r="R29" s="45" t="s">
        <v>239</v>
      </c>
      <c r="S29" s="45" t="s">
        <v>95</v>
      </c>
      <c r="T29" s="45"/>
      <c r="U29" s="45"/>
      <c r="V29" s="45"/>
      <c r="W29" s="45"/>
      <c r="X29" s="45"/>
      <c r="Y29" s="45"/>
    </row>
    <row r="30" spans="1:25" ht="12.75" customHeight="1" thickBot="1" x14ac:dyDescent="0.3">
      <c r="A30" s="47">
        <v>43852.977731481478</v>
      </c>
      <c r="B30" s="45" t="s">
        <v>240</v>
      </c>
      <c r="C30" s="45" t="s">
        <v>241</v>
      </c>
      <c r="D30" s="45" t="s">
        <v>242</v>
      </c>
      <c r="E30" s="45" t="s">
        <v>243</v>
      </c>
      <c r="F30" s="45" t="s">
        <v>244</v>
      </c>
      <c r="G30" s="45" t="s">
        <v>37</v>
      </c>
      <c r="H30" s="45" t="s">
        <v>44</v>
      </c>
      <c r="I30" s="45" t="s">
        <v>37</v>
      </c>
      <c r="J30" s="45" t="s">
        <v>91</v>
      </c>
      <c r="K30" s="45"/>
      <c r="L30" s="45" t="s">
        <v>91</v>
      </c>
      <c r="M30" s="45" t="s">
        <v>91</v>
      </c>
      <c r="N30" s="45" t="s">
        <v>105</v>
      </c>
      <c r="O30" s="45" t="s">
        <v>245</v>
      </c>
      <c r="P30" s="45" t="s">
        <v>246</v>
      </c>
      <c r="Q30" s="45" t="s">
        <v>152</v>
      </c>
      <c r="R30" s="45" t="s">
        <v>247</v>
      </c>
      <c r="S30" s="45" t="s">
        <v>95</v>
      </c>
      <c r="T30" s="45"/>
      <c r="U30" s="45"/>
      <c r="V30" s="45"/>
      <c r="W30" s="45"/>
      <c r="X30" s="45"/>
      <c r="Y30" s="45"/>
    </row>
    <row r="31" spans="1:25" ht="12.75" customHeight="1" thickBot="1" x14ac:dyDescent="0.3">
      <c r="A31" s="47">
        <v>43853.676712962966</v>
      </c>
      <c r="B31" s="45" t="s">
        <v>248</v>
      </c>
      <c r="C31" s="45" t="s">
        <v>249</v>
      </c>
      <c r="D31" s="45" t="s">
        <v>117</v>
      </c>
      <c r="E31" s="45" t="s">
        <v>250</v>
      </c>
      <c r="F31" s="45" t="s">
        <v>251</v>
      </c>
      <c r="G31" s="45" t="s">
        <v>172</v>
      </c>
      <c r="H31" s="45" t="s">
        <v>46</v>
      </c>
      <c r="I31" s="45" t="s">
        <v>55</v>
      </c>
      <c r="J31" s="45" t="s">
        <v>90</v>
      </c>
      <c r="K31" s="46">
        <v>6</v>
      </c>
      <c r="L31" s="45" t="s">
        <v>90</v>
      </c>
      <c r="M31" s="45" t="s">
        <v>91</v>
      </c>
      <c r="N31" s="45" t="s">
        <v>105</v>
      </c>
      <c r="O31" s="45" t="s">
        <v>206</v>
      </c>
      <c r="P31" s="45" t="s">
        <v>252</v>
      </c>
      <c r="Q31" s="45" t="s">
        <v>133</v>
      </c>
      <c r="R31" s="45" t="s">
        <v>253</v>
      </c>
      <c r="S31" s="45" t="s">
        <v>95</v>
      </c>
      <c r="T31" s="45"/>
      <c r="U31" s="45"/>
      <c r="V31" s="45"/>
      <c r="W31" s="45"/>
      <c r="X31" s="45"/>
      <c r="Y31" s="45"/>
    </row>
    <row r="32" spans="1:25" ht="12.75" customHeight="1" thickBot="1" x14ac:dyDescent="0.3">
      <c r="A32" s="47">
        <v>43853.87972222222</v>
      </c>
      <c r="B32" s="45" t="s">
        <v>254</v>
      </c>
      <c r="C32" s="45" t="s">
        <v>255</v>
      </c>
      <c r="D32" s="45" t="s">
        <v>88</v>
      </c>
      <c r="E32" s="45" t="s">
        <v>256</v>
      </c>
      <c r="F32" s="45" t="s">
        <v>257</v>
      </c>
      <c r="G32" s="45" t="s">
        <v>35</v>
      </c>
      <c r="H32" s="45" t="s">
        <v>44</v>
      </c>
      <c r="I32" s="45" t="s">
        <v>35</v>
      </c>
      <c r="J32" s="45" t="s">
        <v>91</v>
      </c>
      <c r="K32" s="45"/>
      <c r="L32" s="45" t="s">
        <v>91</v>
      </c>
      <c r="M32" s="45"/>
      <c r="N32" s="45" t="s">
        <v>92</v>
      </c>
      <c r="O32" s="45"/>
      <c r="P32" s="45" t="s">
        <v>258</v>
      </c>
      <c r="Q32" s="45" t="s">
        <v>107</v>
      </c>
      <c r="R32" s="45" t="s">
        <v>259</v>
      </c>
      <c r="S32" s="45" t="s">
        <v>95</v>
      </c>
      <c r="T32" s="45"/>
      <c r="U32" s="45"/>
      <c r="V32" s="45"/>
      <c r="W32" s="45"/>
      <c r="X32" s="45"/>
      <c r="Y32" s="45"/>
    </row>
    <row r="33" spans="1:25" ht="12.75" customHeight="1" thickBot="1" x14ac:dyDescent="0.3">
      <c r="A33" s="47">
        <v>43853.910636574074</v>
      </c>
      <c r="B33" s="45" t="s">
        <v>260</v>
      </c>
      <c r="C33" s="45" t="s">
        <v>261</v>
      </c>
      <c r="D33" s="45" t="s">
        <v>117</v>
      </c>
      <c r="E33" s="45" t="s">
        <v>262</v>
      </c>
      <c r="F33" s="46">
        <v>18473637522</v>
      </c>
      <c r="G33" s="45" t="s">
        <v>263</v>
      </c>
      <c r="H33" s="45" t="s">
        <v>48</v>
      </c>
      <c r="I33" s="45" t="s">
        <v>45</v>
      </c>
      <c r="J33" s="45" t="s">
        <v>91</v>
      </c>
      <c r="K33" s="45"/>
      <c r="L33" s="45" t="s">
        <v>91</v>
      </c>
      <c r="M33" s="45"/>
      <c r="N33" s="45" t="s">
        <v>131</v>
      </c>
      <c r="O33" s="45" t="s">
        <v>206</v>
      </c>
      <c r="P33" s="45" t="s">
        <v>264</v>
      </c>
      <c r="Q33" s="45" t="s">
        <v>133</v>
      </c>
      <c r="R33" s="46">
        <v>8473453375</v>
      </c>
      <c r="S33" s="45" t="s">
        <v>95</v>
      </c>
      <c r="T33" s="45"/>
      <c r="U33" s="45"/>
      <c r="V33" s="45"/>
      <c r="W33" s="45"/>
      <c r="X33" s="45"/>
      <c r="Y33" s="45"/>
    </row>
    <row r="34" spans="1:25" ht="12.75" customHeight="1" thickBot="1" x14ac:dyDescent="0.3">
      <c r="A34" s="47">
        <v>43854.654942129629</v>
      </c>
      <c r="B34" s="45" t="s">
        <v>265</v>
      </c>
      <c r="C34" s="45" t="s">
        <v>266</v>
      </c>
      <c r="D34" s="45" t="s">
        <v>242</v>
      </c>
      <c r="E34" s="45" t="s">
        <v>267</v>
      </c>
      <c r="F34" s="46">
        <v>8479097782</v>
      </c>
      <c r="G34" s="45" t="s">
        <v>113</v>
      </c>
      <c r="H34" s="45" t="s">
        <v>44</v>
      </c>
      <c r="I34" s="45" t="s">
        <v>39</v>
      </c>
      <c r="J34" s="45" t="s">
        <v>91</v>
      </c>
      <c r="K34" s="45"/>
      <c r="L34" s="45" t="s">
        <v>91</v>
      </c>
      <c r="M34" s="45"/>
      <c r="N34" s="45" t="s">
        <v>131</v>
      </c>
      <c r="O34" s="45" t="s">
        <v>206</v>
      </c>
      <c r="P34" s="45" t="s">
        <v>268</v>
      </c>
      <c r="Q34" s="45" t="s">
        <v>133</v>
      </c>
      <c r="R34" s="46">
        <v>8476879943</v>
      </c>
      <c r="S34" s="45" t="s">
        <v>95</v>
      </c>
      <c r="T34" s="45"/>
      <c r="U34" s="45"/>
      <c r="V34" s="45"/>
      <c r="W34" s="45"/>
      <c r="X34" s="45"/>
      <c r="Y34" s="45"/>
    </row>
    <row r="35" spans="1:25" ht="12.75" customHeight="1" thickBot="1" x14ac:dyDescent="0.3">
      <c r="A35" s="47">
        <v>43854.703263888892</v>
      </c>
      <c r="B35" s="45" t="s">
        <v>269</v>
      </c>
      <c r="C35" s="45" t="s">
        <v>175</v>
      </c>
      <c r="D35" s="45" t="s">
        <v>88</v>
      </c>
      <c r="E35" s="45" t="s">
        <v>270</v>
      </c>
      <c r="F35" s="45" t="s">
        <v>271</v>
      </c>
      <c r="G35" s="45" t="s">
        <v>272</v>
      </c>
      <c r="H35" s="45" t="s">
        <v>44</v>
      </c>
      <c r="I35" s="45" t="s">
        <v>45</v>
      </c>
      <c r="J35" s="45" t="s">
        <v>91</v>
      </c>
      <c r="K35" s="45"/>
      <c r="L35" s="45" t="s">
        <v>90</v>
      </c>
      <c r="M35" s="45" t="s">
        <v>91</v>
      </c>
      <c r="N35" s="45" t="s">
        <v>92</v>
      </c>
      <c r="O35" s="45" t="s">
        <v>91</v>
      </c>
      <c r="P35" s="45" t="s">
        <v>179</v>
      </c>
      <c r="Q35" s="45" t="s">
        <v>107</v>
      </c>
      <c r="R35" s="46">
        <v>2177784995</v>
      </c>
      <c r="S35" s="45" t="s">
        <v>95</v>
      </c>
      <c r="T35" s="45"/>
      <c r="U35" s="45"/>
      <c r="V35" s="45"/>
      <c r="W35" s="45"/>
      <c r="X35" s="45"/>
      <c r="Y35" s="45"/>
    </row>
    <row r="36" spans="1:25" ht="12.75" customHeight="1" thickBot="1" x14ac:dyDescent="0.3">
      <c r="A36" s="47">
        <v>43854.789490740739</v>
      </c>
      <c r="B36" s="45" t="s">
        <v>273</v>
      </c>
      <c r="C36" s="45" t="s">
        <v>274</v>
      </c>
      <c r="D36" s="45" t="s">
        <v>117</v>
      </c>
      <c r="E36" s="45" t="s">
        <v>275</v>
      </c>
      <c r="F36" s="45" t="s">
        <v>276</v>
      </c>
      <c r="G36" s="45" t="s">
        <v>42</v>
      </c>
      <c r="H36" s="45" t="s">
        <v>44</v>
      </c>
      <c r="I36" s="45" t="s">
        <v>42</v>
      </c>
      <c r="J36" s="45" t="s">
        <v>91</v>
      </c>
      <c r="K36" s="45"/>
      <c r="L36" s="45" t="s">
        <v>91</v>
      </c>
      <c r="M36" s="45" t="s">
        <v>91</v>
      </c>
      <c r="N36" s="45" t="s">
        <v>92</v>
      </c>
      <c r="O36" s="45" t="s">
        <v>91</v>
      </c>
      <c r="P36" s="45" t="s">
        <v>277</v>
      </c>
      <c r="Q36" s="45" t="s">
        <v>133</v>
      </c>
      <c r="R36" s="45" t="s">
        <v>278</v>
      </c>
      <c r="S36" s="45" t="s">
        <v>95</v>
      </c>
      <c r="T36" s="45"/>
      <c r="U36" s="45"/>
      <c r="V36" s="45"/>
      <c r="W36" s="45"/>
      <c r="X36" s="45"/>
      <c r="Y36" s="45"/>
    </row>
    <row r="37" spans="1:25" ht="12.75" customHeight="1" thickBot="1" x14ac:dyDescent="0.3">
      <c r="A37" s="47">
        <v>43854.789629629631</v>
      </c>
      <c r="B37" s="45" t="s">
        <v>279</v>
      </c>
      <c r="C37" s="45" t="s">
        <v>280</v>
      </c>
      <c r="D37" s="45" t="s">
        <v>117</v>
      </c>
      <c r="E37" s="45" t="s">
        <v>519</v>
      </c>
      <c r="F37" s="46">
        <v>6305203721</v>
      </c>
      <c r="G37" s="45" t="s">
        <v>43</v>
      </c>
      <c r="H37" s="45" t="s">
        <v>48</v>
      </c>
      <c r="I37" s="45" t="s">
        <v>43</v>
      </c>
      <c r="J37" s="45" t="s">
        <v>91</v>
      </c>
      <c r="K37" s="45"/>
      <c r="L37" s="45" t="s">
        <v>91</v>
      </c>
      <c r="M37" s="45" t="s">
        <v>90</v>
      </c>
      <c r="N37" s="45" t="s">
        <v>92</v>
      </c>
      <c r="O37" s="45" t="s">
        <v>91</v>
      </c>
      <c r="P37" s="45" t="s">
        <v>281</v>
      </c>
      <c r="Q37" s="45" t="s">
        <v>107</v>
      </c>
      <c r="R37" s="46">
        <v>6302203236</v>
      </c>
      <c r="S37" s="45" t="s">
        <v>95</v>
      </c>
      <c r="T37" s="45"/>
      <c r="U37" s="45"/>
      <c r="V37" s="45"/>
      <c r="W37" s="45"/>
      <c r="X37" s="45"/>
      <c r="Y37" s="45"/>
    </row>
    <row r="38" spans="1:25" ht="12.75" customHeight="1" thickBot="1" x14ac:dyDescent="0.3">
      <c r="A38" s="47">
        <v>43854.812280092592</v>
      </c>
      <c r="B38" s="45" t="s">
        <v>282</v>
      </c>
      <c r="C38" s="45" t="s">
        <v>283</v>
      </c>
      <c r="D38" s="45" t="s">
        <v>117</v>
      </c>
      <c r="E38" s="45" t="s">
        <v>284</v>
      </c>
      <c r="F38" s="46">
        <v>8155498945</v>
      </c>
      <c r="G38" s="45" t="s">
        <v>41</v>
      </c>
      <c r="H38" s="45" t="s">
        <v>46</v>
      </c>
      <c r="I38" s="45" t="s">
        <v>41</v>
      </c>
      <c r="J38" s="45" t="s">
        <v>91</v>
      </c>
      <c r="K38" s="45"/>
      <c r="L38" s="45" t="s">
        <v>91</v>
      </c>
      <c r="M38" s="45" t="s">
        <v>91</v>
      </c>
      <c r="N38" s="45" t="s">
        <v>105</v>
      </c>
      <c r="O38" s="45" t="s">
        <v>206</v>
      </c>
      <c r="P38" s="45" t="s">
        <v>285</v>
      </c>
      <c r="Q38" s="45" t="s">
        <v>107</v>
      </c>
      <c r="R38" s="46">
        <v>8155731582</v>
      </c>
      <c r="S38" s="45" t="s">
        <v>95</v>
      </c>
      <c r="T38" s="45"/>
      <c r="U38" s="45"/>
      <c r="V38" s="45"/>
      <c r="W38" s="45"/>
      <c r="X38" s="45"/>
      <c r="Y38" s="45"/>
    </row>
    <row r="39" spans="1:25" ht="12.75" customHeight="1" thickBot="1" x14ac:dyDescent="0.3">
      <c r="A39" s="47">
        <v>43854.879502314812</v>
      </c>
      <c r="B39" s="45" t="s">
        <v>286</v>
      </c>
      <c r="C39" s="45" t="s">
        <v>287</v>
      </c>
      <c r="D39" s="45" t="s">
        <v>288</v>
      </c>
      <c r="E39" s="45" t="s">
        <v>289</v>
      </c>
      <c r="F39" s="46">
        <v>2244193974</v>
      </c>
      <c r="G39" s="45" t="s">
        <v>119</v>
      </c>
      <c r="H39" s="45" t="s">
        <v>44</v>
      </c>
      <c r="I39" s="45" t="s">
        <v>45</v>
      </c>
      <c r="J39" s="45" t="s">
        <v>91</v>
      </c>
      <c r="K39" s="45"/>
      <c r="L39" s="45" t="s">
        <v>91</v>
      </c>
      <c r="M39" s="45"/>
      <c r="N39" s="45" t="s">
        <v>99</v>
      </c>
      <c r="O39" s="45"/>
      <c r="P39" s="45" t="s">
        <v>290</v>
      </c>
      <c r="Q39" s="45" t="s">
        <v>227</v>
      </c>
      <c r="R39" s="46">
        <v>2244193852</v>
      </c>
      <c r="S39" s="45" t="s">
        <v>95</v>
      </c>
      <c r="T39" s="45"/>
      <c r="U39" s="45"/>
      <c r="V39" s="45"/>
      <c r="W39" s="45"/>
      <c r="X39" s="45"/>
      <c r="Y39" s="45"/>
    </row>
    <row r="40" spans="1:25" ht="12.75" customHeight="1" thickBot="1" x14ac:dyDescent="0.3">
      <c r="A40" s="47">
        <v>43854.885706018518</v>
      </c>
      <c r="B40" s="45" t="s">
        <v>291</v>
      </c>
      <c r="C40" s="45" t="s">
        <v>255</v>
      </c>
      <c r="D40" s="45" t="s">
        <v>117</v>
      </c>
      <c r="E40" s="45" t="s">
        <v>292</v>
      </c>
      <c r="F40" s="46">
        <v>9014886882</v>
      </c>
      <c r="G40" s="45" t="s">
        <v>42</v>
      </c>
      <c r="H40" s="45" t="s">
        <v>46</v>
      </c>
      <c r="I40" s="45" t="s">
        <v>42</v>
      </c>
      <c r="J40" s="45" t="s">
        <v>91</v>
      </c>
      <c r="K40" s="45"/>
      <c r="L40" s="45" t="s">
        <v>91</v>
      </c>
      <c r="M40" s="45" t="s">
        <v>91</v>
      </c>
      <c r="N40" s="45" t="s">
        <v>99</v>
      </c>
      <c r="O40" s="45" t="s">
        <v>206</v>
      </c>
      <c r="P40" s="45" t="s">
        <v>293</v>
      </c>
      <c r="Q40" s="45" t="s">
        <v>152</v>
      </c>
      <c r="R40" s="46">
        <v>9016246771</v>
      </c>
      <c r="S40" s="45" t="s">
        <v>95</v>
      </c>
      <c r="T40" s="45"/>
      <c r="U40" s="45"/>
      <c r="V40" s="45"/>
      <c r="W40" s="45"/>
      <c r="X40" s="45"/>
      <c r="Y40" s="45"/>
    </row>
    <row r="41" spans="1:25" ht="12.75" customHeight="1" thickBot="1" x14ac:dyDescent="0.3">
      <c r="A41" s="47">
        <v>43854.885937500003</v>
      </c>
      <c r="B41" s="45" t="s">
        <v>294</v>
      </c>
      <c r="C41" s="45" t="s">
        <v>295</v>
      </c>
      <c r="D41" s="45" t="s">
        <v>117</v>
      </c>
      <c r="E41" s="45" t="s">
        <v>296</v>
      </c>
      <c r="F41" s="46">
        <v>2179741173</v>
      </c>
      <c r="G41" s="45" t="s">
        <v>42</v>
      </c>
      <c r="H41" s="45" t="s">
        <v>46</v>
      </c>
      <c r="I41" s="45" t="s">
        <v>42</v>
      </c>
      <c r="J41" s="45" t="s">
        <v>91</v>
      </c>
      <c r="K41" s="45"/>
      <c r="L41" s="45" t="s">
        <v>91</v>
      </c>
      <c r="M41" s="45" t="s">
        <v>91</v>
      </c>
      <c r="N41" s="45" t="s">
        <v>297</v>
      </c>
      <c r="O41" s="45" t="s">
        <v>206</v>
      </c>
      <c r="P41" s="45" t="s">
        <v>298</v>
      </c>
      <c r="Q41" s="45" t="s">
        <v>299</v>
      </c>
      <c r="R41" s="46">
        <v>9254374799</v>
      </c>
      <c r="S41" s="45" t="s">
        <v>95</v>
      </c>
      <c r="T41" s="45"/>
      <c r="U41" s="45"/>
      <c r="V41" s="45"/>
      <c r="W41" s="45"/>
      <c r="X41" s="45"/>
      <c r="Y41" s="45"/>
    </row>
    <row r="42" spans="1:25" ht="12.75" customHeight="1" thickBot="1" x14ac:dyDescent="0.3">
      <c r="A42" s="47">
        <v>43854.887048611112</v>
      </c>
      <c r="B42" s="45" t="s">
        <v>300</v>
      </c>
      <c r="C42" s="45" t="s">
        <v>301</v>
      </c>
      <c r="D42" s="45" t="s">
        <v>117</v>
      </c>
      <c r="E42" s="45" t="s">
        <v>302</v>
      </c>
      <c r="F42" s="46">
        <v>6307303767</v>
      </c>
      <c r="G42" s="45" t="s">
        <v>119</v>
      </c>
      <c r="H42" s="45" t="s">
        <v>44</v>
      </c>
      <c r="I42" s="45" t="s">
        <v>45</v>
      </c>
      <c r="J42" s="45" t="s">
        <v>91</v>
      </c>
      <c r="K42" s="45"/>
      <c r="L42" s="45" t="s">
        <v>91</v>
      </c>
      <c r="M42" s="45"/>
      <c r="N42" s="45" t="s">
        <v>131</v>
      </c>
      <c r="O42" s="45"/>
      <c r="P42" s="45" t="s">
        <v>303</v>
      </c>
      <c r="Q42" s="45" t="s">
        <v>304</v>
      </c>
      <c r="R42" s="46">
        <v>6304603831</v>
      </c>
      <c r="S42" s="45" t="s">
        <v>95</v>
      </c>
      <c r="T42" s="45"/>
      <c r="U42" s="45"/>
      <c r="V42" s="45"/>
      <c r="W42" s="45"/>
      <c r="X42" s="45"/>
      <c r="Y42" s="45"/>
    </row>
    <row r="43" spans="1:25" ht="12.75" customHeight="1" thickBot="1" x14ac:dyDescent="0.3">
      <c r="A43" s="47">
        <v>43854.887673611112</v>
      </c>
      <c r="B43" s="45" t="s">
        <v>305</v>
      </c>
      <c r="C43" s="45" t="s">
        <v>306</v>
      </c>
      <c r="D43" s="45" t="s">
        <v>117</v>
      </c>
      <c r="E43" s="45" t="s">
        <v>307</v>
      </c>
      <c r="F43" s="46">
        <v>3142403448</v>
      </c>
      <c r="G43" s="45" t="s">
        <v>119</v>
      </c>
      <c r="H43" s="45" t="s">
        <v>44</v>
      </c>
      <c r="I43" s="45" t="s">
        <v>45</v>
      </c>
      <c r="J43" s="45" t="s">
        <v>91</v>
      </c>
      <c r="K43" s="45"/>
      <c r="L43" s="45" t="s">
        <v>91</v>
      </c>
      <c r="M43" s="45"/>
      <c r="N43" s="45" t="s">
        <v>131</v>
      </c>
      <c r="O43" s="45" t="s">
        <v>308</v>
      </c>
      <c r="P43" s="45" t="s">
        <v>309</v>
      </c>
      <c r="Q43" s="45" t="s">
        <v>310</v>
      </c>
      <c r="R43" s="46">
        <v>3312501809</v>
      </c>
      <c r="S43" s="45" t="s">
        <v>95</v>
      </c>
      <c r="T43" s="45"/>
      <c r="U43" s="45"/>
      <c r="V43" s="45"/>
      <c r="W43" s="45"/>
      <c r="X43" s="45"/>
      <c r="Y43" s="45"/>
    </row>
    <row r="44" spans="1:25" ht="12.75" customHeight="1" thickBot="1" x14ac:dyDescent="0.3">
      <c r="A44" s="47">
        <v>43854.888159722221</v>
      </c>
      <c r="B44" s="45" t="s">
        <v>311</v>
      </c>
      <c r="C44" s="45" t="s">
        <v>312</v>
      </c>
      <c r="D44" s="45" t="s">
        <v>88</v>
      </c>
      <c r="E44" s="45" t="s">
        <v>313</v>
      </c>
      <c r="F44" s="46">
        <v>3312501809</v>
      </c>
      <c r="G44" s="45" t="s">
        <v>314</v>
      </c>
      <c r="H44" s="45" t="s">
        <v>48</v>
      </c>
      <c r="I44" s="45" t="s">
        <v>45</v>
      </c>
      <c r="J44" s="45" t="s">
        <v>90</v>
      </c>
      <c r="K44" s="46">
        <v>5</v>
      </c>
      <c r="L44" s="45" t="s">
        <v>91</v>
      </c>
      <c r="M44" s="45" t="s">
        <v>91</v>
      </c>
      <c r="N44" s="45" t="s">
        <v>144</v>
      </c>
      <c r="O44" s="45" t="s">
        <v>206</v>
      </c>
      <c r="P44" s="45" t="s">
        <v>315</v>
      </c>
      <c r="Q44" s="45" t="s">
        <v>133</v>
      </c>
      <c r="R44" s="46">
        <v>6305444387</v>
      </c>
      <c r="S44" s="45" t="s">
        <v>95</v>
      </c>
      <c r="T44" s="45"/>
      <c r="U44" s="45"/>
      <c r="V44" s="45"/>
      <c r="W44" s="45"/>
      <c r="X44" s="45"/>
      <c r="Y44" s="45"/>
    </row>
    <row r="45" spans="1:25" ht="12.75" customHeight="1" thickBot="1" x14ac:dyDescent="0.3">
      <c r="A45" s="47">
        <v>43854.889722222222</v>
      </c>
      <c r="B45" s="45" t="s">
        <v>316</v>
      </c>
      <c r="C45" s="45" t="s">
        <v>209</v>
      </c>
      <c r="D45" s="45" t="s">
        <v>176</v>
      </c>
      <c r="E45" s="45" t="s">
        <v>317</v>
      </c>
      <c r="F45" s="46">
        <v>6308856009</v>
      </c>
      <c r="G45" s="45" t="s">
        <v>166</v>
      </c>
      <c r="H45" s="45" t="s">
        <v>46</v>
      </c>
      <c r="I45" s="45" t="s">
        <v>45</v>
      </c>
      <c r="J45" s="45" t="s">
        <v>91</v>
      </c>
      <c r="K45" s="45"/>
      <c r="L45" s="45" t="s">
        <v>90</v>
      </c>
      <c r="M45" s="45" t="s">
        <v>91</v>
      </c>
      <c r="N45" s="45" t="s">
        <v>144</v>
      </c>
      <c r="O45" s="45" t="s">
        <v>206</v>
      </c>
      <c r="P45" s="45" t="s">
        <v>318</v>
      </c>
      <c r="Q45" s="45" t="s">
        <v>319</v>
      </c>
      <c r="R45" s="46">
        <v>6308856009</v>
      </c>
      <c r="S45" s="45" t="s">
        <v>95</v>
      </c>
      <c r="T45" s="45"/>
      <c r="U45" s="45"/>
      <c r="V45" s="45"/>
      <c r="W45" s="45"/>
      <c r="X45" s="45"/>
      <c r="Y45" s="45"/>
    </row>
    <row r="46" spans="1:25" ht="12.75" customHeight="1" thickBot="1" x14ac:dyDescent="0.3">
      <c r="A46" s="47">
        <v>43854.890081018515</v>
      </c>
      <c r="B46" s="45" t="s">
        <v>320</v>
      </c>
      <c r="C46" s="45" t="s">
        <v>321</v>
      </c>
      <c r="D46" s="45" t="s">
        <v>117</v>
      </c>
      <c r="E46" s="45" t="s">
        <v>322</v>
      </c>
      <c r="F46" s="46">
        <v>9739785148</v>
      </c>
      <c r="G46" s="45" t="s">
        <v>166</v>
      </c>
      <c r="H46" s="45" t="s">
        <v>46</v>
      </c>
      <c r="I46" s="45" t="s">
        <v>45</v>
      </c>
      <c r="J46" s="45" t="s">
        <v>91</v>
      </c>
      <c r="K46" s="45"/>
      <c r="L46" s="45" t="s">
        <v>91</v>
      </c>
      <c r="M46" s="45" t="s">
        <v>91</v>
      </c>
      <c r="N46" s="45" t="s">
        <v>92</v>
      </c>
      <c r="O46" s="45" t="s">
        <v>323</v>
      </c>
      <c r="P46" s="45" t="s">
        <v>324</v>
      </c>
      <c r="Q46" s="45" t="s">
        <v>121</v>
      </c>
      <c r="R46" s="46">
        <v>9732955116</v>
      </c>
      <c r="S46" s="45" t="s">
        <v>95</v>
      </c>
      <c r="T46" s="45"/>
      <c r="U46" s="45"/>
      <c r="V46" s="45"/>
      <c r="W46" s="45"/>
      <c r="X46" s="45"/>
      <c r="Y46" s="45"/>
    </row>
    <row r="47" spans="1:25" ht="12.75" customHeight="1" thickBot="1" x14ac:dyDescent="0.3">
      <c r="A47" s="47">
        <v>43854.891828703701</v>
      </c>
      <c r="B47" s="45" t="s">
        <v>325</v>
      </c>
      <c r="C47" s="45" t="s">
        <v>326</v>
      </c>
      <c r="D47" s="45" t="s">
        <v>38</v>
      </c>
      <c r="E47" s="45" t="s">
        <v>327</v>
      </c>
      <c r="F47" s="46">
        <v>2172592544</v>
      </c>
      <c r="G47" s="45" t="s">
        <v>35</v>
      </c>
      <c r="H47" s="45" t="s">
        <v>46</v>
      </c>
      <c r="I47" s="45" t="s">
        <v>57</v>
      </c>
      <c r="J47" s="45" t="s">
        <v>90</v>
      </c>
      <c r="K47" s="46">
        <v>8</v>
      </c>
      <c r="L47" s="45" t="s">
        <v>91</v>
      </c>
      <c r="M47" s="45" t="s">
        <v>90</v>
      </c>
      <c r="N47" s="45" t="s">
        <v>92</v>
      </c>
      <c r="O47" s="45"/>
      <c r="P47" s="45" t="s">
        <v>328</v>
      </c>
      <c r="Q47" s="45" t="s">
        <v>329</v>
      </c>
      <c r="R47" s="46">
        <v>2172598910</v>
      </c>
      <c r="S47" s="45" t="s">
        <v>95</v>
      </c>
      <c r="T47" s="45"/>
      <c r="U47" s="45"/>
      <c r="V47" s="45"/>
      <c r="W47" s="45"/>
      <c r="X47" s="45"/>
      <c r="Y47" s="45"/>
    </row>
    <row r="48" spans="1:25" ht="12.75" customHeight="1" thickBot="1" x14ac:dyDescent="0.3">
      <c r="A48" s="47">
        <v>43854.895914351851</v>
      </c>
      <c r="B48" s="45" t="s">
        <v>520</v>
      </c>
      <c r="C48" s="45" t="s">
        <v>330</v>
      </c>
      <c r="D48" s="45" t="s">
        <v>88</v>
      </c>
      <c r="E48" s="45" t="s">
        <v>331</v>
      </c>
      <c r="F48" s="45" t="s">
        <v>332</v>
      </c>
      <c r="G48" s="45" t="s">
        <v>41</v>
      </c>
      <c r="H48" s="45" t="s">
        <v>46</v>
      </c>
      <c r="I48" s="45" t="s">
        <v>51</v>
      </c>
      <c r="J48" s="45" t="s">
        <v>91</v>
      </c>
      <c r="K48" s="45"/>
      <c r="L48" s="45" t="s">
        <v>90</v>
      </c>
      <c r="M48" s="45"/>
      <c r="N48" s="45" t="s">
        <v>297</v>
      </c>
      <c r="O48" s="45" t="s">
        <v>333</v>
      </c>
      <c r="P48" s="45" t="s">
        <v>334</v>
      </c>
      <c r="Q48" s="45" t="s">
        <v>121</v>
      </c>
      <c r="R48" s="45" t="s">
        <v>335</v>
      </c>
      <c r="S48" s="45" t="s">
        <v>95</v>
      </c>
      <c r="T48" s="45"/>
      <c r="U48" s="45"/>
      <c r="V48" s="45"/>
      <c r="W48" s="45"/>
      <c r="X48" s="45"/>
      <c r="Y48" s="45"/>
    </row>
    <row r="49" spans="1:25" ht="12.75" customHeight="1" thickBot="1" x14ac:dyDescent="0.3">
      <c r="A49" s="47">
        <v>43854.897175925929</v>
      </c>
      <c r="B49" s="45" t="s">
        <v>336</v>
      </c>
      <c r="C49" s="45" t="s">
        <v>337</v>
      </c>
      <c r="D49" s="45" t="s">
        <v>88</v>
      </c>
      <c r="E49" s="45" t="s">
        <v>338</v>
      </c>
      <c r="F49" s="46">
        <v>2173138729</v>
      </c>
      <c r="G49" s="45" t="s">
        <v>35</v>
      </c>
      <c r="H49" s="45" t="s">
        <v>44</v>
      </c>
      <c r="I49" s="45" t="s">
        <v>35</v>
      </c>
      <c r="J49" s="45" t="s">
        <v>91</v>
      </c>
      <c r="K49" s="45"/>
      <c r="L49" s="45" t="s">
        <v>91</v>
      </c>
      <c r="M49" s="45" t="s">
        <v>91</v>
      </c>
      <c r="N49" s="45" t="s">
        <v>105</v>
      </c>
      <c r="O49" s="45" t="s">
        <v>91</v>
      </c>
      <c r="P49" s="45" t="s">
        <v>339</v>
      </c>
      <c r="Q49" s="45" t="s">
        <v>94</v>
      </c>
      <c r="R49" s="45" t="s">
        <v>340</v>
      </c>
      <c r="S49" s="45" t="s">
        <v>95</v>
      </c>
      <c r="T49" s="45"/>
      <c r="U49" s="45"/>
      <c r="V49" s="45"/>
      <c r="W49" s="45"/>
      <c r="X49" s="45"/>
      <c r="Y49" s="45"/>
    </row>
    <row r="50" spans="1:25" ht="12.75" customHeight="1" thickBot="1" x14ac:dyDescent="0.3">
      <c r="A50" s="47">
        <v>43854.899872685186</v>
      </c>
      <c r="B50" s="45" t="s">
        <v>341</v>
      </c>
      <c r="C50" s="45" t="s">
        <v>342</v>
      </c>
      <c r="D50" s="45" t="s">
        <v>88</v>
      </c>
      <c r="E50" s="45" t="s">
        <v>343</v>
      </c>
      <c r="F50" s="45" t="s">
        <v>344</v>
      </c>
      <c r="G50" s="45" t="s">
        <v>113</v>
      </c>
      <c r="H50" s="45" t="s">
        <v>44</v>
      </c>
      <c r="I50" s="45" t="s">
        <v>39</v>
      </c>
      <c r="J50" s="45" t="s">
        <v>91</v>
      </c>
      <c r="K50" s="45"/>
      <c r="L50" s="45" t="s">
        <v>90</v>
      </c>
      <c r="M50" s="45" t="s">
        <v>91</v>
      </c>
      <c r="N50" s="45" t="s">
        <v>131</v>
      </c>
      <c r="O50" s="45" t="s">
        <v>91</v>
      </c>
      <c r="P50" s="45" t="s">
        <v>345</v>
      </c>
      <c r="Q50" s="45" t="s">
        <v>133</v>
      </c>
      <c r="R50" s="45" t="s">
        <v>346</v>
      </c>
      <c r="S50" s="45" t="s">
        <v>95</v>
      </c>
      <c r="T50" s="45"/>
      <c r="U50" s="45"/>
      <c r="V50" s="45"/>
      <c r="W50" s="45"/>
      <c r="X50" s="45"/>
      <c r="Y50" s="45"/>
    </row>
    <row r="51" spans="1:25" ht="12.75" customHeight="1" thickBot="1" x14ac:dyDescent="0.3">
      <c r="A51" s="47">
        <v>43855.466782407406</v>
      </c>
      <c r="B51" s="45" t="s">
        <v>291</v>
      </c>
      <c r="C51" s="45" t="s">
        <v>347</v>
      </c>
      <c r="D51" s="45" t="s">
        <v>117</v>
      </c>
      <c r="E51" s="45" t="s">
        <v>348</v>
      </c>
      <c r="F51" s="46">
        <v>8722524389</v>
      </c>
      <c r="G51" s="45" t="s">
        <v>43</v>
      </c>
      <c r="H51" s="45" t="s">
        <v>44</v>
      </c>
      <c r="I51" s="45" t="s">
        <v>43</v>
      </c>
      <c r="J51" s="45" t="s">
        <v>91</v>
      </c>
      <c r="K51" s="45"/>
      <c r="L51" s="45" t="s">
        <v>90</v>
      </c>
      <c r="M51" s="45" t="s">
        <v>91</v>
      </c>
      <c r="N51" s="45" t="s">
        <v>144</v>
      </c>
      <c r="O51" s="45"/>
      <c r="P51" s="45" t="s">
        <v>349</v>
      </c>
      <c r="Q51" s="45" t="s">
        <v>133</v>
      </c>
      <c r="R51" s="46">
        <v>7738700176</v>
      </c>
      <c r="S51" s="45" t="s">
        <v>95</v>
      </c>
      <c r="T51" s="45"/>
      <c r="U51" s="45"/>
      <c r="V51" s="45"/>
      <c r="W51" s="45"/>
      <c r="X51" s="45"/>
      <c r="Y51" s="45"/>
    </row>
    <row r="52" spans="1:25" ht="12.75" customHeight="1" thickBot="1" x14ac:dyDescent="0.3">
      <c r="A52" s="47">
        <v>43855.509085648147</v>
      </c>
      <c r="B52" s="45" t="s">
        <v>350</v>
      </c>
      <c r="C52" s="45" t="s">
        <v>351</v>
      </c>
      <c r="D52" s="45" t="s">
        <v>117</v>
      </c>
      <c r="E52" s="45" t="s">
        <v>352</v>
      </c>
      <c r="F52" s="45" t="s">
        <v>353</v>
      </c>
      <c r="G52" s="45" t="s">
        <v>41</v>
      </c>
      <c r="H52" s="45" t="s">
        <v>44</v>
      </c>
      <c r="I52" s="45" t="s">
        <v>41</v>
      </c>
      <c r="J52" s="45" t="s">
        <v>91</v>
      </c>
      <c r="K52" s="45"/>
      <c r="L52" s="45" t="s">
        <v>91</v>
      </c>
      <c r="M52" s="45"/>
      <c r="N52" s="45" t="s">
        <v>92</v>
      </c>
      <c r="O52" s="45" t="s">
        <v>91</v>
      </c>
      <c r="P52" s="45" t="s">
        <v>354</v>
      </c>
      <c r="Q52" s="45" t="s">
        <v>107</v>
      </c>
      <c r="R52" s="45" t="s">
        <v>355</v>
      </c>
      <c r="S52" s="45" t="s">
        <v>95</v>
      </c>
      <c r="T52" s="45"/>
      <c r="U52" s="45"/>
      <c r="V52" s="45"/>
      <c r="W52" s="45"/>
      <c r="X52" s="45"/>
      <c r="Y52" s="45"/>
    </row>
    <row r="53" spans="1:25" ht="12.75" customHeight="1" thickBot="1" x14ac:dyDescent="0.3">
      <c r="A53" s="47">
        <v>43855.675740740742</v>
      </c>
      <c r="B53" s="45" t="s">
        <v>356</v>
      </c>
      <c r="C53" s="45" t="s">
        <v>357</v>
      </c>
      <c r="D53" s="45" t="s">
        <v>88</v>
      </c>
      <c r="E53" s="45" t="s">
        <v>358</v>
      </c>
      <c r="F53" s="46">
        <v>7736569129</v>
      </c>
      <c r="G53" s="45" t="s">
        <v>172</v>
      </c>
      <c r="H53" s="45" t="s">
        <v>46</v>
      </c>
      <c r="I53" s="45" t="s">
        <v>47</v>
      </c>
      <c r="J53" s="45" t="s">
        <v>91</v>
      </c>
      <c r="K53" s="45"/>
      <c r="L53" s="45" t="s">
        <v>90</v>
      </c>
      <c r="M53" s="45"/>
      <c r="N53" s="45" t="s">
        <v>92</v>
      </c>
      <c r="O53" s="45" t="s">
        <v>359</v>
      </c>
      <c r="P53" s="45" t="s">
        <v>360</v>
      </c>
      <c r="Q53" s="45" t="s">
        <v>133</v>
      </c>
      <c r="R53" s="46">
        <v>7738653961</v>
      </c>
      <c r="S53" s="45" t="s">
        <v>95</v>
      </c>
      <c r="T53" s="45"/>
      <c r="U53" s="45"/>
      <c r="V53" s="45"/>
      <c r="W53" s="45"/>
      <c r="X53" s="45"/>
      <c r="Y53" s="45"/>
    </row>
    <row r="54" spans="1:25" ht="12.75" customHeight="1" thickBot="1" x14ac:dyDescent="0.3">
      <c r="A54" s="47">
        <v>43855.944340277776</v>
      </c>
      <c r="B54" s="45" t="s">
        <v>361</v>
      </c>
      <c r="C54" s="45" t="s">
        <v>362</v>
      </c>
      <c r="D54" s="45" t="s">
        <v>117</v>
      </c>
      <c r="E54" s="45" t="s">
        <v>363</v>
      </c>
      <c r="F54" s="46">
        <v>8624858800</v>
      </c>
      <c r="G54" s="45" t="s">
        <v>166</v>
      </c>
      <c r="H54" s="45" t="s">
        <v>46</v>
      </c>
      <c r="I54" s="45" t="s">
        <v>45</v>
      </c>
      <c r="J54" s="45" t="s">
        <v>91</v>
      </c>
      <c r="K54" s="45"/>
      <c r="L54" s="45" t="s">
        <v>91</v>
      </c>
      <c r="M54" s="45"/>
      <c r="N54" s="45" t="s">
        <v>92</v>
      </c>
      <c r="O54" s="45"/>
      <c r="P54" s="45" t="s">
        <v>364</v>
      </c>
      <c r="Q54" s="45" t="s">
        <v>107</v>
      </c>
      <c r="R54" s="46">
        <v>9735254633</v>
      </c>
      <c r="S54" s="45" t="s">
        <v>95</v>
      </c>
      <c r="T54" s="45"/>
      <c r="U54" s="45"/>
      <c r="V54" s="45"/>
      <c r="W54" s="45"/>
      <c r="X54" s="45"/>
      <c r="Y54" s="45"/>
    </row>
    <row r="55" spans="1:25" ht="12.75" customHeight="1" thickBot="1" x14ac:dyDescent="0.3">
      <c r="A55" s="47">
        <v>43855.981203703705</v>
      </c>
      <c r="B55" s="45" t="s">
        <v>365</v>
      </c>
      <c r="C55" s="45" t="s">
        <v>366</v>
      </c>
      <c r="D55" s="45" t="s">
        <v>117</v>
      </c>
      <c r="E55" s="45" t="s">
        <v>367</v>
      </c>
      <c r="F55" s="46">
        <v>3012339552</v>
      </c>
      <c r="G55" s="45" t="s">
        <v>125</v>
      </c>
      <c r="H55" s="45" t="s">
        <v>48</v>
      </c>
      <c r="I55" s="45" t="s">
        <v>47</v>
      </c>
      <c r="J55" s="45" t="s">
        <v>91</v>
      </c>
      <c r="K55" s="45"/>
      <c r="L55" s="45" t="s">
        <v>91</v>
      </c>
      <c r="M55" s="45" t="s">
        <v>91</v>
      </c>
      <c r="N55" s="45" t="s">
        <v>92</v>
      </c>
      <c r="O55" s="45" t="s">
        <v>368</v>
      </c>
      <c r="P55" s="45" t="s">
        <v>369</v>
      </c>
      <c r="Q55" s="45" t="s">
        <v>133</v>
      </c>
      <c r="R55" s="46">
        <v>3012338611</v>
      </c>
      <c r="S55" s="45" t="s">
        <v>95</v>
      </c>
      <c r="T55" s="45"/>
      <c r="U55" s="45"/>
      <c r="V55" s="45"/>
      <c r="W55" s="45"/>
      <c r="X55" s="45"/>
      <c r="Y55" s="45"/>
    </row>
    <row r="56" spans="1:25" ht="12.75" customHeight="1" thickBot="1" x14ac:dyDescent="0.3">
      <c r="A56" s="47">
        <v>43856.012361111112</v>
      </c>
      <c r="B56" s="45" t="s">
        <v>370</v>
      </c>
      <c r="C56" s="45" t="s">
        <v>235</v>
      </c>
      <c r="D56" s="45" t="s">
        <v>117</v>
      </c>
      <c r="E56" s="45" t="s">
        <v>371</v>
      </c>
      <c r="F56" s="46">
        <v>9493459238</v>
      </c>
      <c r="G56" s="45" t="s">
        <v>166</v>
      </c>
      <c r="H56" s="45" t="s">
        <v>44</v>
      </c>
      <c r="I56" s="45" t="s">
        <v>45</v>
      </c>
      <c r="J56" s="45" t="s">
        <v>91</v>
      </c>
      <c r="K56" s="45"/>
      <c r="L56" s="45" t="s">
        <v>91</v>
      </c>
      <c r="M56" s="45" t="s">
        <v>91</v>
      </c>
      <c r="N56" s="45" t="s">
        <v>99</v>
      </c>
      <c r="O56" s="45"/>
      <c r="P56" s="45" t="s">
        <v>372</v>
      </c>
      <c r="Q56" s="45" t="s">
        <v>107</v>
      </c>
      <c r="R56" s="46">
        <v>9492783526</v>
      </c>
      <c r="S56" s="45" t="s">
        <v>95</v>
      </c>
      <c r="T56" s="45"/>
      <c r="U56" s="45"/>
      <c r="V56" s="45"/>
      <c r="W56" s="45"/>
      <c r="X56" s="45"/>
      <c r="Y56" s="45"/>
    </row>
    <row r="57" spans="1:25" ht="12.75" customHeight="1" thickBot="1" x14ac:dyDescent="0.3">
      <c r="A57" s="47">
        <v>43856.031180555554</v>
      </c>
      <c r="B57" s="45" t="s">
        <v>373</v>
      </c>
      <c r="C57" s="45" t="s">
        <v>374</v>
      </c>
      <c r="D57" s="45" t="s">
        <v>117</v>
      </c>
      <c r="E57" s="45" t="s">
        <v>375</v>
      </c>
      <c r="F57" s="45" t="s">
        <v>376</v>
      </c>
      <c r="G57" s="45" t="s">
        <v>314</v>
      </c>
      <c r="H57" s="45" t="s">
        <v>44</v>
      </c>
      <c r="I57" s="45" t="s">
        <v>45</v>
      </c>
      <c r="J57" s="45" t="s">
        <v>91</v>
      </c>
      <c r="K57" s="45"/>
      <c r="L57" s="45" t="s">
        <v>91</v>
      </c>
      <c r="M57" s="45"/>
      <c r="N57" s="45" t="s">
        <v>131</v>
      </c>
      <c r="O57" s="45"/>
      <c r="P57" s="45" t="s">
        <v>377</v>
      </c>
      <c r="Q57" s="45" t="s">
        <v>107</v>
      </c>
      <c r="R57" s="45" t="s">
        <v>378</v>
      </c>
      <c r="S57" s="45" t="s">
        <v>95</v>
      </c>
      <c r="T57" s="45"/>
      <c r="U57" s="45"/>
      <c r="V57" s="45"/>
      <c r="W57" s="45"/>
      <c r="X57" s="45"/>
      <c r="Y57" s="45"/>
    </row>
    <row r="58" spans="1:25" ht="12.75" customHeight="1" thickBot="1" x14ac:dyDescent="0.3">
      <c r="A58" s="47">
        <v>43856.066759259258</v>
      </c>
      <c r="B58" s="45" t="s">
        <v>379</v>
      </c>
      <c r="C58" s="45" t="s">
        <v>380</v>
      </c>
      <c r="D58" s="45" t="s">
        <v>88</v>
      </c>
      <c r="E58" s="45" t="s">
        <v>381</v>
      </c>
      <c r="F58" s="46">
        <v>6189742171</v>
      </c>
      <c r="G58" s="45" t="s">
        <v>43</v>
      </c>
      <c r="H58" s="45" t="s">
        <v>44</v>
      </c>
      <c r="I58" s="45" t="s">
        <v>43</v>
      </c>
      <c r="J58" s="45" t="s">
        <v>91</v>
      </c>
      <c r="K58" s="45"/>
      <c r="L58" s="45" t="s">
        <v>90</v>
      </c>
      <c r="M58" s="45"/>
      <c r="N58" s="45" t="s">
        <v>144</v>
      </c>
      <c r="O58" s="45" t="s">
        <v>91</v>
      </c>
      <c r="P58" s="45" t="s">
        <v>382</v>
      </c>
      <c r="Q58" s="45" t="s">
        <v>383</v>
      </c>
      <c r="R58" s="46">
        <v>6189742235</v>
      </c>
      <c r="S58" s="45" t="s">
        <v>95</v>
      </c>
      <c r="T58" s="45"/>
      <c r="U58" s="45"/>
      <c r="V58" s="45"/>
      <c r="W58" s="45"/>
      <c r="X58" s="45"/>
      <c r="Y58" s="45"/>
    </row>
    <row r="59" spans="1:25" ht="12.75" customHeight="1" thickBot="1" x14ac:dyDescent="0.3">
      <c r="A59" s="47">
        <v>43856.077986111108</v>
      </c>
      <c r="B59" s="45" t="s">
        <v>521</v>
      </c>
      <c r="C59" s="45" t="s">
        <v>384</v>
      </c>
      <c r="D59" s="45" t="s">
        <v>117</v>
      </c>
      <c r="E59" s="45" t="s">
        <v>385</v>
      </c>
      <c r="F59" s="46">
        <v>9495318332</v>
      </c>
      <c r="G59" s="45" t="s">
        <v>166</v>
      </c>
      <c r="H59" s="45" t="s">
        <v>46</v>
      </c>
      <c r="I59" s="45" t="s">
        <v>45</v>
      </c>
      <c r="J59" s="45" t="s">
        <v>91</v>
      </c>
      <c r="K59" s="45"/>
      <c r="L59" s="45" t="s">
        <v>91</v>
      </c>
      <c r="M59" s="45" t="s">
        <v>91</v>
      </c>
      <c r="N59" s="45" t="s">
        <v>92</v>
      </c>
      <c r="O59" s="45"/>
      <c r="P59" s="45" t="s">
        <v>522</v>
      </c>
      <c r="Q59" s="45" t="s">
        <v>107</v>
      </c>
      <c r="R59" s="46">
        <v>9495318332</v>
      </c>
      <c r="S59" s="45" t="s">
        <v>95</v>
      </c>
      <c r="T59" s="45"/>
      <c r="U59" s="45"/>
      <c r="V59" s="45"/>
      <c r="W59" s="45"/>
      <c r="X59" s="45"/>
      <c r="Y59" s="45"/>
    </row>
    <row r="60" spans="1:25" ht="12.75" customHeight="1" thickBot="1" x14ac:dyDescent="0.3">
      <c r="A60" s="47">
        <v>43856.404097222221</v>
      </c>
      <c r="B60" s="45" t="s">
        <v>386</v>
      </c>
      <c r="C60" s="45" t="s">
        <v>387</v>
      </c>
      <c r="D60" s="45" t="s">
        <v>242</v>
      </c>
      <c r="E60" s="45" t="s">
        <v>388</v>
      </c>
      <c r="F60" s="46">
        <v>6308632548</v>
      </c>
      <c r="G60" s="45" t="s">
        <v>42</v>
      </c>
      <c r="H60" s="45" t="s">
        <v>46</v>
      </c>
      <c r="I60" s="45" t="s">
        <v>42</v>
      </c>
      <c r="J60" s="45" t="s">
        <v>91</v>
      </c>
      <c r="K60" s="45"/>
      <c r="L60" s="45" t="s">
        <v>90</v>
      </c>
      <c r="M60" s="45"/>
      <c r="N60" s="45" t="s">
        <v>131</v>
      </c>
      <c r="O60" s="45"/>
      <c r="P60" s="45" t="s">
        <v>389</v>
      </c>
      <c r="Q60" s="45" t="s">
        <v>152</v>
      </c>
      <c r="R60" s="46">
        <v>7038632548</v>
      </c>
      <c r="S60" s="45" t="s">
        <v>95</v>
      </c>
      <c r="T60" s="45"/>
      <c r="U60" s="45"/>
      <c r="V60" s="45"/>
      <c r="W60" s="45"/>
      <c r="X60" s="45"/>
      <c r="Y60" s="45"/>
    </row>
    <row r="61" spans="1:25" ht="12.75" customHeight="1" thickBot="1" x14ac:dyDescent="0.3">
      <c r="A61" s="47">
        <v>43856.620092592595</v>
      </c>
      <c r="B61" s="45" t="s">
        <v>291</v>
      </c>
      <c r="C61" s="45" t="s">
        <v>390</v>
      </c>
      <c r="D61" s="45" t="s">
        <v>117</v>
      </c>
      <c r="E61" s="45" t="s">
        <v>391</v>
      </c>
      <c r="F61" s="45" t="s">
        <v>392</v>
      </c>
      <c r="G61" s="45" t="s">
        <v>125</v>
      </c>
      <c r="H61" s="45" t="s">
        <v>44</v>
      </c>
      <c r="I61" s="45" t="s">
        <v>47</v>
      </c>
      <c r="J61" s="45" t="s">
        <v>90</v>
      </c>
      <c r="K61" s="46">
        <v>5</v>
      </c>
      <c r="L61" s="45" t="s">
        <v>91</v>
      </c>
      <c r="M61" s="45" t="s">
        <v>90</v>
      </c>
      <c r="N61" s="45" t="s">
        <v>99</v>
      </c>
      <c r="O61" s="45" t="s">
        <v>91</v>
      </c>
      <c r="P61" s="45" t="s">
        <v>393</v>
      </c>
      <c r="Q61" s="45" t="s">
        <v>133</v>
      </c>
      <c r="R61" s="45" t="s">
        <v>394</v>
      </c>
      <c r="S61" s="45" t="s">
        <v>95</v>
      </c>
      <c r="T61" s="45"/>
      <c r="U61" s="45"/>
      <c r="V61" s="45"/>
      <c r="W61" s="45"/>
      <c r="X61" s="45"/>
      <c r="Y61" s="45"/>
    </row>
    <row r="62" spans="1:25" ht="12.75" customHeight="1" thickBot="1" x14ac:dyDescent="0.3">
      <c r="A62" s="47">
        <v>43856.696539351855</v>
      </c>
      <c r="B62" s="45" t="s">
        <v>523</v>
      </c>
      <c r="C62" s="45" t="s">
        <v>395</v>
      </c>
      <c r="D62" s="45" t="s">
        <v>88</v>
      </c>
      <c r="E62" s="45" t="s">
        <v>396</v>
      </c>
      <c r="F62" s="46">
        <v>6309911839</v>
      </c>
      <c r="G62" s="45" t="s">
        <v>263</v>
      </c>
      <c r="H62" s="45" t="s">
        <v>46</v>
      </c>
      <c r="I62" s="45" t="s">
        <v>45</v>
      </c>
      <c r="J62" s="45" t="s">
        <v>91</v>
      </c>
      <c r="K62" s="45"/>
      <c r="L62" s="45" t="s">
        <v>91</v>
      </c>
      <c r="M62" s="45" t="s">
        <v>91</v>
      </c>
      <c r="N62" s="45" t="s">
        <v>131</v>
      </c>
      <c r="O62" s="45" t="s">
        <v>206</v>
      </c>
      <c r="P62" s="45" t="s">
        <v>397</v>
      </c>
      <c r="Q62" s="45" t="s">
        <v>94</v>
      </c>
      <c r="R62" s="46">
        <v>6308426048</v>
      </c>
      <c r="S62" s="45" t="s">
        <v>95</v>
      </c>
      <c r="T62" s="45"/>
      <c r="U62" s="45"/>
      <c r="V62" s="45"/>
      <c r="W62" s="45"/>
      <c r="X62" s="45"/>
      <c r="Y62" s="45"/>
    </row>
    <row r="63" spans="1:25" ht="12.75" customHeight="1" thickBot="1" x14ac:dyDescent="0.3">
      <c r="A63" s="47">
        <v>43856.701145833336</v>
      </c>
      <c r="B63" s="45" t="s">
        <v>398</v>
      </c>
      <c r="C63" s="45" t="s">
        <v>399</v>
      </c>
      <c r="D63" s="45" t="s">
        <v>88</v>
      </c>
      <c r="E63" s="45" t="s">
        <v>400</v>
      </c>
      <c r="F63" s="46">
        <v>3312131669</v>
      </c>
      <c r="G63" s="45" t="s">
        <v>263</v>
      </c>
      <c r="H63" s="45" t="s">
        <v>46</v>
      </c>
      <c r="I63" s="45" t="s">
        <v>45</v>
      </c>
      <c r="J63" s="45" t="s">
        <v>91</v>
      </c>
      <c r="K63" s="45"/>
      <c r="L63" s="45" t="s">
        <v>91</v>
      </c>
      <c r="M63" s="45"/>
      <c r="N63" s="45" t="s">
        <v>131</v>
      </c>
      <c r="O63" s="45"/>
      <c r="P63" s="45" t="s">
        <v>401</v>
      </c>
      <c r="Q63" s="45" t="s">
        <v>133</v>
      </c>
      <c r="R63" s="45" t="s">
        <v>402</v>
      </c>
      <c r="S63" s="45" t="s">
        <v>95</v>
      </c>
      <c r="T63" s="45"/>
      <c r="U63" s="45"/>
      <c r="V63" s="45"/>
      <c r="W63" s="45"/>
      <c r="X63" s="45"/>
      <c r="Y63" s="45"/>
    </row>
    <row r="64" spans="1:25" ht="12.75" customHeight="1" thickBot="1" x14ac:dyDescent="0.3">
      <c r="A64" s="47">
        <v>43856.717268518521</v>
      </c>
      <c r="B64" s="45" t="s">
        <v>403</v>
      </c>
      <c r="C64" s="45" t="s">
        <v>404</v>
      </c>
      <c r="D64" s="45" t="s">
        <v>117</v>
      </c>
      <c r="E64" s="45" t="s">
        <v>405</v>
      </c>
      <c r="F64" s="46">
        <v>6302358043</v>
      </c>
      <c r="G64" s="45" t="s">
        <v>113</v>
      </c>
      <c r="H64" s="45" t="s">
        <v>48</v>
      </c>
      <c r="I64" s="45" t="s">
        <v>39</v>
      </c>
      <c r="J64" s="45" t="s">
        <v>90</v>
      </c>
      <c r="K64" s="46">
        <v>5</v>
      </c>
      <c r="L64" s="45" t="s">
        <v>91</v>
      </c>
      <c r="M64" s="45" t="s">
        <v>91</v>
      </c>
      <c r="N64" s="45" t="s">
        <v>105</v>
      </c>
      <c r="O64" s="45" t="s">
        <v>406</v>
      </c>
      <c r="P64" s="45" t="s">
        <v>407</v>
      </c>
      <c r="Q64" s="45" t="s">
        <v>107</v>
      </c>
      <c r="R64" s="46">
        <v>6302350964</v>
      </c>
      <c r="S64" s="45" t="s">
        <v>95</v>
      </c>
      <c r="T64" s="45"/>
      <c r="U64" s="45"/>
      <c r="V64" s="45"/>
      <c r="W64" s="45"/>
      <c r="X64" s="45"/>
      <c r="Y64" s="45"/>
    </row>
    <row r="65" spans="1:26" ht="12.75" customHeight="1" thickBot="1" x14ac:dyDescent="0.3">
      <c r="A65" s="47">
        <v>43856.73232638889</v>
      </c>
      <c r="B65" s="45" t="s">
        <v>408</v>
      </c>
      <c r="C65" s="45" t="s">
        <v>409</v>
      </c>
      <c r="D65" s="45" t="s">
        <v>117</v>
      </c>
      <c r="E65" s="45" t="s">
        <v>410</v>
      </c>
      <c r="F65" s="46">
        <v>6303621841</v>
      </c>
      <c r="G65" s="45" t="s">
        <v>272</v>
      </c>
      <c r="H65" s="45" t="s">
        <v>48</v>
      </c>
      <c r="I65" s="45" t="s">
        <v>45</v>
      </c>
      <c r="J65" s="45" t="s">
        <v>91</v>
      </c>
      <c r="K65" s="45"/>
      <c r="L65" s="45" t="s">
        <v>91</v>
      </c>
      <c r="M65" s="45" t="s">
        <v>90</v>
      </c>
      <c r="N65" s="45" t="s">
        <v>99</v>
      </c>
      <c r="O65" s="45" t="s">
        <v>411</v>
      </c>
      <c r="P65" s="45" t="s">
        <v>412</v>
      </c>
      <c r="Q65" s="45" t="s">
        <v>107</v>
      </c>
      <c r="R65" s="46">
        <v>8478140866</v>
      </c>
      <c r="S65" s="45" t="s">
        <v>95</v>
      </c>
      <c r="T65" s="45"/>
      <c r="U65" s="45"/>
      <c r="V65" s="45"/>
      <c r="W65" s="45"/>
      <c r="X65" s="45"/>
      <c r="Y65" s="45"/>
    </row>
    <row r="66" spans="1:26" ht="12.75" customHeight="1" thickBot="1" x14ac:dyDescent="0.3">
      <c r="A66" s="47">
        <v>43856.746365740742</v>
      </c>
      <c r="B66" s="45" t="s">
        <v>223</v>
      </c>
      <c r="C66" s="45" t="s">
        <v>413</v>
      </c>
      <c r="D66" s="45" t="s">
        <v>176</v>
      </c>
      <c r="E66" s="45" t="s">
        <v>414</v>
      </c>
      <c r="F66" s="45" t="s">
        <v>415</v>
      </c>
      <c r="G66" s="45" t="s">
        <v>35</v>
      </c>
      <c r="H66" s="45" t="s">
        <v>44</v>
      </c>
      <c r="I66" s="45" t="s">
        <v>35</v>
      </c>
      <c r="J66" s="45" t="s">
        <v>91</v>
      </c>
      <c r="K66" s="45"/>
      <c r="L66" s="45" t="s">
        <v>91</v>
      </c>
      <c r="M66" s="45" t="s">
        <v>91</v>
      </c>
      <c r="N66" s="45" t="s">
        <v>144</v>
      </c>
      <c r="O66" s="45" t="s">
        <v>91</v>
      </c>
      <c r="P66" s="45" t="s">
        <v>416</v>
      </c>
      <c r="Q66" s="45" t="s">
        <v>133</v>
      </c>
      <c r="R66" s="45" t="s">
        <v>417</v>
      </c>
      <c r="S66" s="45" t="s">
        <v>95</v>
      </c>
      <c r="T66" s="45"/>
      <c r="U66" s="45"/>
      <c r="V66" s="45"/>
      <c r="W66" s="45"/>
      <c r="X66" s="45"/>
      <c r="Y66" s="45"/>
    </row>
    <row r="67" spans="1:26" ht="12.75" customHeight="1" thickBot="1" x14ac:dyDescent="0.3">
      <c r="A67" s="47">
        <v>43856.751180555555</v>
      </c>
      <c r="B67" s="45" t="s">
        <v>418</v>
      </c>
      <c r="C67" s="45" t="s">
        <v>419</v>
      </c>
      <c r="D67" s="45" t="s">
        <v>176</v>
      </c>
      <c r="E67" s="45" t="s">
        <v>420</v>
      </c>
      <c r="F67" s="46">
        <v>9739085413</v>
      </c>
      <c r="G67" s="45" t="s">
        <v>166</v>
      </c>
      <c r="H67" s="45" t="s">
        <v>46</v>
      </c>
      <c r="I67" s="45" t="s">
        <v>45</v>
      </c>
      <c r="J67" s="45" t="s">
        <v>91</v>
      </c>
      <c r="K67" s="45"/>
      <c r="L67" s="45" t="s">
        <v>91</v>
      </c>
      <c r="M67" s="45" t="s">
        <v>91</v>
      </c>
      <c r="N67" s="45" t="s">
        <v>105</v>
      </c>
      <c r="O67" s="45"/>
      <c r="P67" s="45" t="s">
        <v>421</v>
      </c>
      <c r="Q67" s="45" t="s">
        <v>133</v>
      </c>
      <c r="R67" s="46">
        <v>9177169652</v>
      </c>
      <c r="S67" s="45" t="s">
        <v>95</v>
      </c>
      <c r="T67" s="45"/>
      <c r="U67" s="45"/>
      <c r="V67" s="45"/>
      <c r="W67" s="45"/>
      <c r="X67" s="45"/>
      <c r="Y67" s="45"/>
    </row>
    <row r="68" spans="1:26" ht="12.75" customHeight="1" thickBot="1" x14ac:dyDescent="0.3">
      <c r="A68" s="47">
        <v>43856.789675925924</v>
      </c>
      <c r="B68" s="45" t="s">
        <v>422</v>
      </c>
      <c r="C68" s="45" t="s">
        <v>423</v>
      </c>
      <c r="D68" s="45" t="s">
        <v>88</v>
      </c>
      <c r="E68" s="45" t="s">
        <v>424</v>
      </c>
      <c r="F68" s="46">
        <v>8477727571</v>
      </c>
      <c r="G68" s="45" t="s">
        <v>425</v>
      </c>
      <c r="H68" s="45" t="s">
        <v>46</v>
      </c>
      <c r="I68" s="45" t="s">
        <v>45</v>
      </c>
      <c r="J68" s="45" t="s">
        <v>91</v>
      </c>
      <c r="K68" s="45"/>
      <c r="L68" s="45" t="s">
        <v>91</v>
      </c>
      <c r="M68" s="45"/>
      <c r="N68" s="45" t="s">
        <v>131</v>
      </c>
      <c r="O68" s="45"/>
      <c r="P68" s="45" t="s">
        <v>426</v>
      </c>
      <c r="Q68" s="45" t="s">
        <v>107</v>
      </c>
      <c r="R68" s="45" t="s">
        <v>427</v>
      </c>
      <c r="S68" s="45" t="s">
        <v>95</v>
      </c>
      <c r="T68" s="45"/>
      <c r="U68" s="45"/>
      <c r="V68" s="45"/>
      <c r="W68" s="45"/>
      <c r="X68" s="45"/>
      <c r="Y68" s="45"/>
    </row>
    <row r="69" spans="1:26" ht="12.75" customHeight="1" thickBot="1" x14ac:dyDescent="0.3">
      <c r="A69" s="47">
        <v>43856.797581018516</v>
      </c>
      <c r="B69" s="45" t="s">
        <v>428</v>
      </c>
      <c r="C69" s="45" t="s">
        <v>429</v>
      </c>
      <c r="D69" s="45" t="s">
        <v>117</v>
      </c>
      <c r="E69" s="45" t="s">
        <v>430</v>
      </c>
      <c r="F69" s="46">
        <v>17735754199</v>
      </c>
      <c r="G69" s="45" t="s">
        <v>42</v>
      </c>
      <c r="H69" s="45" t="s">
        <v>44</v>
      </c>
      <c r="I69" s="45" t="s">
        <v>42</v>
      </c>
      <c r="J69" s="45" t="s">
        <v>91</v>
      </c>
      <c r="K69" s="45"/>
      <c r="L69" s="45" t="s">
        <v>91</v>
      </c>
      <c r="M69" s="45" t="s">
        <v>91</v>
      </c>
      <c r="N69" s="45" t="s">
        <v>144</v>
      </c>
      <c r="O69" s="45" t="s">
        <v>91</v>
      </c>
      <c r="P69" s="45" t="s">
        <v>431</v>
      </c>
      <c r="Q69" s="45" t="s">
        <v>107</v>
      </c>
      <c r="R69" s="46">
        <v>7735755804</v>
      </c>
      <c r="S69" s="45" t="s">
        <v>95</v>
      </c>
      <c r="T69" s="45"/>
      <c r="U69" s="45"/>
      <c r="V69" s="45"/>
      <c r="W69" s="45"/>
      <c r="X69" s="45"/>
      <c r="Y69" s="45"/>
    </row>
    <row r="70" spans="1:26" ht="12.75" customHeight="1" thickBot="1" x14ac:dyDescent="0.3">
      <c r="A70" s="47">
        <v>43856.810162037036</v>
      </c>
      <c r="B70" s="45" t="s">
        <v>432</v>
      </c>
      <c r="C70" s="45" t="s">
        <v>433</v>
      </c>
      <c r="D70" s="45" t="s">
        <v>88</v>
      </c>
      <c r="E70" s="45" t="s">
        <v>434</v>
      </c>
      <c r="F70" s="45" t="s">
        <v>435</v>
      </c>
      <c r="G70" s="45" t="s">
        <v>41</v>
      </c>
      <c r="H70" s="45" t="s">
        <v>46</v>
      </c>
      <c r="I70" s="45" t="s">
        <v>41</v>
      </c>
      <c r="J70" s="45" t="s">
        <v>91</v>
      </c>
      <c r="K70" s="45"/>
      <c r="L70" s="45" t="s">
        <v>91</v>
      </c>
      <c r="M70" s="45" t="s">
        <v>91</v>
      </c>
      <c r="N70" s="45" t="s">
        <v>105</v>
      </c>
      <c r="O70" s="45" t="s">
        <v>91</v>
      </c>
      <c r="P70" s="45" t="s">
        <v>436</v>
      </c>
      <c r="Q70" s="45" t="s">
        <v>107</v>
      </c>
      <c r="R70" s="45" t="s">
        <v>437</v>
      </c>
      <c r="S70" s="45" t="s">
        <v>95</v>
      </c>
      <c r="T70" s="45"/>
      <c r="U70" s="45"/>
      <c r="V70" s="45"/>
      <c r="W70" s="45"/>
      <c r="X70" s="45"/>
      <c r="Y70" s="45"/>
      <c r="Z70" t="s">
        <v>108</v>
      </c>
    </row>
    <row r="71" spans="1:26" ht="12.75" customHeight="1" thickBot="1" x14ac:dyDescent="0.3">
      <c r="A71" s="47">
        <v>43856.823321759257</v>
      </c>
      <c r="B71" s="45" t="s">
        <v>153</v>
      </c>
      <c r="C71" s="45" t="s">
        <v>438</v>
      </c>
      <c r="D71" s="45" t="s">
        <v>242</v>
      </c>
      <c r="E71" s="45" t="s">
        <v>439</v>
      </c>
      <c r="F71" s="46">
        <v>3314573596</v>
      </c>
      <c r="G71" s="45" t="s">
        <v>440</v>
      </c>
      <c r="H71" s="45" t="s">
        <v>46</v>
      </c>
      <c r="I71" s="45" t="s">
        <v>47</v>
      </c>
      <c r="J71" s="45" t="s">
        <v>91</v>
      </c>
      <c r="K71" s="45"/>
      <c r="L71" s="45" t="s">
        <v>91</v>
      </c>
      <c r="M71" s="45"/>
      <c r="N71" s="45" t="s">
        <v>105</v>
      </c>
      <c r="O71" s="45" t="s">
        <v>206</v>
      </c>
      <c r="P71" s="45" t="s">
        <v>441</v>
      </c>
      <c r="Q71" s="45" t="s">
        <v>152</v>
      </c>
      <c r="R71" s="46">
        <v>6306050629</v>
      </c>
      <c r="S71" s="45" t="s">
        <v>95</v>
      </c>
      <c r="T71" s="45"/>
      <c r="U71" s="45"/>
      <c r="V71" s="45"/>
      <c r="W71" s="45"/>
      <c r="X71" s="45"/>
      <c r="Y71" s="45"/>
    </row>
    <row r="72" spans="1:26" ht="12.75" customHeight="1" thickBot="1" x14ac:dyDescent="0.3">
      <c r="A72" s="47">
        <v>43856.823993055557</v>
      </c>
      <c r="B72" s="45" t="s">
        <v>442</v>
      </c>
      <c r="C72" s="45" t="s">
        <v>443</v>
      </c>
      <c r="D72" s="45" t="s">
        <v>176</v>
      </c>
      <c r="E72" s="45" t="s">
        <v>444</v>
      </c>
      <c r="F72" s="46">
        <v>3125135215</v>
      </c>
      <c r="G72" s="45" t="s">
        <v>42</v>
      </c>
      <c r="H72" s="45" t="s">
        <v>48</v>
      </c>
      <c r="I72" s="45" t="s">
        <v>52</v>
      </c>
      <c r="J72" s="45" t="s">
        <v>91</v>
      </c>
      <c r="K72" s="45"/>
      <c r="L72" s="45" t="s">
        <v>91</v>
      </c>
      <c r="M72" s="45" t="s">
        <v>91</v>
      </c>
      <c r="N72" s="45" t="s">
        <v>144</v>
      </c>
      <c r="O72" s="45" t="s">
        <v>445</v>
      </c>
      <c r="P72" s="45" t="s">
        <v>446</v>
      </c>
      <c r="Q72" s="45" t="s">
        <v>107</v>
      </c>
      <c r="R72" s="46">
        <v>7732947774</v>
      </c>
      <c r="S72" s="45" t="s">
        <v>95</v>
      </c>
      <c r="T72" s="45"/>
      <c r="U72" s="45"/>
      <c r="V72" s="45"/>
      <c r="W72" s="45"/>
      <c r="X72" s="45"/>
      <c r="Y72" s="45"/>
    </row>
    <row r="73" spans="1:26" ht="12.75" customHeight="1" thickBot="1" x14ac:dyDescent="0.3">
      <c r="A73" s="47">
        <v>43856.825937499998</v>
      </c>
      <c r="B73" s="45" t="s">
        <v>447</v>
      </c>
      <c r="C73" s="45" t="s">
        <v>448</v>
      </c>
      <c r="D73" s="45" t="s">
        <v>117</v>
      </c>
      <c r="E73" s="45" t="s">
        <v>449</v>
      </c>
      <c r="F73" s="45" t="s">
        <v>450</v>
      </c>
      <c r="G73" s="45" t="s">
        <v>172</v>
      </c>
      <c r="H73" s="45" t="s">
        <v>46</v>
      </c>
      <c r="I73" s="45" t="s">
        <v>53</v>
      </c>
      <c r="J73" s="45" t="s">
        <v>90</v>
      </c>
      <c r="K73" s="46">
        <v>5</v>
      </c>
      <c r="L73" s="45" t="s">
        <v>91</v>
      </c>
      <c r="M73" s="45"/>
      <c r="N73" s="45" t="s">
        <v>105</v>
      </c>
      <c r="O73" s="45" t="s">
        <v>206</v>
      </c>
      <c r="P73" s="45" t="s">
        <v>451</v>
      </c>
      <c r="Q73" s="45" t="s">
        <v>107</v>
      </c>
      <c r="R73" s="45" t="s">
        <v>452</v>
      </c>
      <c r="S73" s="45" t="s">
        <v>95</v>
      </c>
      <c r="T73" s="45"/>
      <c r="U73" s="45"/>
      <c r="V73" s="45"/>
      <c r="W73" s="45"/>
      <c r="X73" s="45"/>
      <c r="Y73" s="45"/>
    </row>
    <row r="74" spans="1:26" ht="12.75" customHeight="1" thickBot="1" x14ac:dyDescent="0.3">
      <c r="A74" s="47">
        <v>43856.867349537039</v>
      </c>
      <c r="B74" s="45" t="s">
        <v>453</v>
      </c>
      <c r="C74" s="45" t="s">
        <v>454</v>
      </c>
      <c r="D74" s="45" t="s">
        <v>117</v>
      </c>
      <c r="E74" s="45" t="s">
        <v>455</v>
      </c>
      <c r="F74" s="46">
        <v>6308999950</v>
      </c>
      <c r="G74" s="45" t="s">
        <v>456</v>
      </c>
      <c r="H74" s="45" t="s">
        <v>44</v>
      </c>
      <c r="I74" s="45" t="s">
        <v>45</v>
      </c>
      <c r="J74" s="45" t="s">
        <v>91</v>
      </c>
      <c r="K74" s="45"/>
      <c r="L74" s="45" t="s">
        <v>91</v>
      </c>
      <c r="M74" s="45" t="s">
        <v>91</v>
      </c>
      <c r="N74" s="45" t="s">
        <v>105</v>
      </c>
      <c r="O74" s="45" t="s">
        <v>206</v>
      </c>
      <c r="P74" s="45" t="s">
        <v>457</v>
      </c>
      <c r="Q74" s="45" t="s">
        <v>107</v>
      </c>
      <c r="R74" s="46">
        <v>6308905441</v>
      </c>
      <c r="S74" s="45" t="s">
        <v>95</v>
      </c>
      <c r="T74" s="45"/>
      <c r="U74" s="45"/>
      <c r="V74" s="45"/>
      <c r="W74" s="45"/>
      <c r="X74" s="45"/>
      <c r="Y74" s="45"/>
    </row>
    <row r="75" spans="1:26" ht="12.75" customHeight="1" thickBot="1" x14ac:dyDescent="0.3">
      <c r="A75" s="47">
        <v>43856.923657407409</v>
      </c>
      <c r="B75" s="45" t="s">
        <v>260</v>
      </c>
      <c r="C75" s="45" t="s">
        <v>458</v>
      </c>
      <c r="D75" s="45" t="s">
        <v>117</v>
      </c>
      <c r="E75" s="45" t="s">
        <v>459</v>
      </c>
      <c r="F75" s="45" t="s">
        <v>460</v>
      </c>
      <c r="G75" s="45" t="s">
        <v>41</v>
      </c>
      <c r="H75" s="45" t="s">
        <v>44</v>
      </c>
      <c r="I75" s="45" t="s">
        <v>41</v>
      </c>
      <c r="J75" s="45" t="s">
        <v>91</v>
      </c>
      <c r="K75" s="45"/>
      <c r="L75" s="45" t="s">
        <v>90</v>
      </c>
      <c r="M75" s="45" t="s">
        <v>91</v>
      </c>
      <c r="N75" s="45" t="s">
        <v>99</v>
      </c>
      <c r="O75" s="45" t="s">
        <v>91</v>
      </c>
      <c r="P75" s="45" t="s">
        <v>461</v>
      </c>
      <c r="Q75" s="45" t="s">
        <v>107</v>
      </c>
      <c r="R75" s="45" t="s">
        <v>462</v>
      </c>
      <c r="S75" s="45" t="s">
        <v>95</v>
      </c>
      <c r="T75" s="45"/>
      <c r="U75" s="45"/>
      <c r="V75" s="45"/>
      <c r="W75" s="45"/>
      <c r="X75" s="45"/>
      <c r="Y75" s="45"/>
    </row>
    <row r="76" spans="1:26" ht="12.75" customHeight="1" thickBot="1" x14ac:dyDescent="0.3">
      <c r="A76" s="47">
        <v>43856.930879629632</v>
      </c>
      <c r="B76" s="45" t="s">
        <v>463</v>
      </c>
      <c r="C76" s="45" t="s">
        <v>464</v>
      </c>
      <c r="D76" s="45" t="s">
        <v>88</v>
      </c>
      <c r="E76" s="45" t="s">
        <v>465</v>
      </c>
      <c r="F76" s="46">
        <v>3092217477</v>
      </c>
      <c r="G76" s="45" t="s">
        <v>41</v>
      </c>
      <c r="H76" s="45" t="s">
        <v>48</v>
      </c>
      <c r="I76" s="45" t="s">
        <v>41</v>
      </c>
      <c r="J76" s="45" t="s">
        <v>91</v>
      </c>
      <c r="K76" s="45"/>
      <c r="L76" s="45" t="s">
        <v>90</v>
      </c>
      <c r="M76" s="45"/>
      <c r="N76" s="45" t="s">
        <v>297</v>
      </c>
      <c r="O76" s="45"/>
      <c r="P76" s="45" t="s">
        <v>466</v>
      </c>
      <c r="Q76" s="45" t="s">
        <v>127</v>
      </c>
      <c r="R76" s="46">
        <v>3093719074</v>
      </c>
      <c r="S76" s="45" t="s">
        <v>95</v>
      </c>
      <c r="T76" s="45"/>
      <c r="U76" s="45"/>
      <c r="V76" s="45"/>
      <c r="W76" s="45"/>
      <c r="X76" s="45"/>
      <c r="Y76" s="45"/>
    </row>
    <row r="77" spans="1:26" ht="12.75" customHeight="1" thickBot="1" x14ac:dyDescent="0.3">
      <c r="A77" s="47">
        <v>43856.938807870371</v>
      </c>
      <c r="B77" s="45" t="s">
        <v>467</v>
      </c>
      <c r="C77" s="45" t="s">
        <v>468</v>
      </c>
      <c r="D77" s="45" t="s">
        <v>88</v>
      </c>
      <c r="E77" s="45" t="s">
        <v>469</v>
      </c>
      <c r="F77" s="46">
        <v>2244025042</v>
      </c>
      <c r="G77" s="45" t="s">
        <v>37</v>
      </c>
      <c r="H77" s="45" t="s">
        <v>44</v>
      </c>
      <c r="I77" s="45" t="s">
        <v>37</v>
      </c>
      <c r="J77" s="45" t="s">
        <v>91</v>
      </c>
      <c r="K77" s="45"/>
      <c r="L77" s="45" t="s">
        <v>90</v>
      </c>
      <c r="M77" s="45"/>
      <c r="N77" s="45" t="s">
        <v>99</v>
      </c>
      <c r="O77" s="45"/>
      <c r="P77" s="45" t="s">
        <v>470</v>
      </c>
      <c r="Q77" s="45" t="s">
        <v>107</v>
      </c>
      <c r="R77" s="46">
        <v>8472696768</v>
      </c>
      <c r="S77" s="45" t="s">
        <v>95</v>
      </c>
      <c r="T77" s="45"/>
      <c r="U77" s="45"/>
      <c r="V77" s="45"/>
      <c r="W77" s="45"/>
      <c r="X77" s="45"/>
      <c r="Y77" s="45"/>
    </row>
    <row r="78" spans="1:26" ht="12.75" customHeight="1" thickBot="1" x14ac:dyDescent="0.3">
      <c r="A78" s="47">
        <v>43856.95989583333</v>
      </c>
      <c r="B78" s="45" t="s">
        <v>471</v>
      </c>
      <c r="C78" s="45" t="s">
        <v>472</v>
      </c>
      <c r="D78" s="45" t="s">
        <v>117</v>
      </c>
      <c r="E78" s="45" t="s">
        <v>473</v>
      </c>
      <c r="F78" s="46">
        <v>8153024987</v>
      </c>
      <c r="G78" s="45" t="s">
        <v>43</v>
      </c>
      <c r="H78" s="45" t="s">
        <v>48</v>
      </c>
      <c r="I78" s="45" t="s">
        <v>43</v>
      </c>
      <c r="J78" s="45" t="s">
        <v>91</v>
      </c>
      <c r="K78" s="45"/>
      <c r="L78" s="45" t="s">
        <v>91</v>
      </c>
      <c r="M78" s="45" t="s">
        <v>91</v>
      </c>
      <c r="N78" s="45" t="s">
        <v>99</v>
      </c>
      <c r="O78" s="45" t="s">
        <v>91</v>
      </c>
      <c r="P78" s="45" t="s">
        <v>474</v>
      </c>
      <c r="Q78" s="45" t="s">
        <v>133</v>
      </c>
      <c r="R78" s="46">
        <v>6307687029</v>
      </c>
      <c r="S78" s="45" t="s">
        <v>95</v>
      </c>
      <c r="T78" s="45"/>
      <c r="U78" s="45"/>
      <c r="V78" s="45"/>
      <c r="W78" s="45"/>
      <c r="X78" s="45"/>
      <c r="Y78" s="45"/>
    </row>
    <row r="79" spans="1:26" ht="12.75" customHeight="1" thickBot="1" x14ac:dyDescent="0.3">
      <c r="A79" s="47">
        <v>43856.963472222225</v>
      </c>
      <c r="B79" s="45" t="s">
        <v>475</v>
      </c>
      <c r="C79" s="45" t="s">
        <v>476</v>
      </c>
      <c r="D79" s="45" t="s">
        <v>117</v>
      </c>
      <c r="E79" s="45" t="s">
        <v>477</v>
      </c>
      <c r="F79" s="46">
        <v>3127217828</v>
      </c>
      <c r="G79" s="45" t="s">
        <v>263</v>
      </c>
      <c r="H79" s="45" t="s">
        <v>44</v>
      </c>
      <c r="I79" s="45" t="s">
        <v>45</v>
      </c>
      <c r="J79" s="45" t="s">
        <v>91</v>
      </c>
      <c r="K79" s="45"/>
      <c r="L79" s="45" t="s">
        <v>91</v>
      </c>
      <c r="M79" s="45" t="s">
        <v>91</v>
      </c>
      <c r="N79" s="45" t="s">
        <v>92</v>
      </c>
      <c r="O79" s="45" t="s">
        <v>206</v>
      </c>
      <c r="P79" s="45" t="s">
        <v>478</v>
      </c>
      <c r="Q79" s="45" t="s">
        <v>152</v>
      </c>
      <c r="R79" s="46">
        <v>7739480211</v>
      </c>
      <c r="S79" s="45" t="s">
        <v>95</v>
      </c>
      <c r="T79" s="45"/>
      <c r="U79" s="45"/>
      <c r="V79" s="45"/>
      <c r="W79" s="45"/>
      <c r="X79" s="45"/>
      <c r="Y79" s="45"/>
    </row>
    <row r="80" spans="1:26" ht="12.75" customHeight="1" thickBot="1" x14ac:dyDescent="0.3">
      <c r="A80" s="47">
        <v>43856.963472222225</v>
      </c>
      <c r="B80" s="45" t="s">
        <v>479</v>
      </c>
      <c r="C80" s="45" t="s">
        <v>480</v>
      </c>
      <c r="D80" s="45" t="s">
        <v>88</v>
      </c>
      <c r="E80" s="45" t="s">
        <v>481</v>
      </c>
      <c r="F80" s="46">
        <v>2175492309</v>
      </c>
      <c r="G80" s="45" t="s">
        <v>43</v>
      </c>
      <c r="H80" s="45" t="s">
        <v>44</v>
      </c>
      <c r="I80" s="45" t="s">
        <v>43</v>
      </c>
      <c r="J80" s="45" t="s">
        <v>91</v>
      </c>
      <c r="K80" s="45"/>
      <c r="L80" s="45" t="s">
        <v>91</v>
      </c>
      <c r="M80" s="45" t="s">
        <v>91</v>
      </c>
      <c r="N80" s="45" t="s">
        <v>99</v>
      </c>
      <c r="O80" s="45" t="s">
        <v>524</v>
      </c>
      <c r="P80" s="45" t="s">
        <v>482</v>
      </c>
      <c r="Q80" s="45" t="s">
        <v>107</v>
      </c>
      <c r="R80" s="46">
        <v>7137753321</v>
      </c>
      <c r="S80" s="45" t="s">
        <v>95</v>
      </c>
      <c r="T80" s="45"/>
      <c r="U80" s="45"/>
      <c r="V80" s="45"/>
      <c r="W80" s="45"/>
      <c r="X80" s="45"/>
      <c r="Y80" s="45"/>
    </row>
    <row r="81" spans="1:25" ht="12.75" customHeight="1" thickBot="1" x14ac:dyDescent="0.3">
      <c r="A81" s="47">
        <v>43856.996840277781</v>
      </c>
      <c r="B81" s="45" t="s">
        <v>525</v>
      </c>
      <c r="C81" s="45" t="s">
        <v>483</v>
      </c>
      <c r="D81" s="45" t="s">
        <v>117</v>
      </c>
      <c r="E81" s="45" t="s">
        <v>484</v>
      </c>
      <c r="F81" s="46">
        <v>7795377099</v>
      </c>
      <c r="G81" s="45" t="s">
        <v>425</v>
      </c>
      <c r="H81" s="45" t="s">
        <v>48</v>
      </c>
      <c r="I81" s="45" t="s">
        <v>45</v>
      </c>
      <c r="J81" s="45" t="s">
        <v>91</v>
      </c>
      <c r="K81" s="45"/>
      <c r="L81" s="45" t="s">
        <v>90</v>
      </c>
      <c r="M81" s="45"/>
      <c r="N81" s="45" t="s">
        <v>105</v>
      </c>
      <c r="O81" s="45"/>
      <c r="P81" s="45" t="s">
        <v>485</v>
      </c>
      <c r="Q81" s="45" t="s">
        <v>107</v>
      </c>
      <c r="R81" s="46">
        <v>8155197595</v>
      </c>
      <c r="S81" s="45" t="s">
        <v>95</v>
      </c>
      <c r="T81" s="45"/>
      <c r="U81" s="45"/>
      <c r="V81" s="45"/>
      <c r="W81" s="45"/>
      <c r="X81" s="45"/>
      <c r="Y81" s="45"/>
    </row>
    <row r="82" spans="1:25" ht="12.75" customHeight="1" thickBot="1" x14ac:dyDescent="0.3">
      <c r="A82" s="47">
        <v>43856.997581018521</v>
      </c>
      <c r="B82" s="45" t="s">
        <v>486</v>
      </c>
      <c r="C82" s="45" t="s">
        <v>487</v>
      </c>
      <c r="D82" s="45" t="s">
        <v>117</v>
      </c>
      <c r="E82" s="45" t="s">
        <v>488</v>
      </c>
      <c r="F82" s="46">
        <v>2176509851</v>
      </c>
      <c r="G82" s="45" t="s">
        <v>489</v>
      </c>
      <c r="H82" s="45" t="s">
        <v>48</v>
      </c>
      <c r="I82" s="45" t="s">
        <v>47</v>
      </c>
      <c r="J82" s="45" t="s">
        <v>91</v>
      </c>
      <c r="K82" s="45"/>
      <c r="L82" s="45" t="s">
        <v>91</v>
      </c>
      <c r="M82" s="45" t="s">
        <v>91</v>
      </c>
      <c r="N82" s="45" t="s">
        <v>105</v>
      </c>
      <c r="O82" s="45"/>
      <c r="P82" s="45" t="s">
        <v>490</v>
      </c>
      <c r="Q82" s="45" t="s">
        <v>107</v>
      </c>
      <c r="R82" s="45">
        <v>60169199903</v>
      </c>
      <c r="S82" s="45" t="s">
        <v>95</v>
      </c>
      <c r="T82" s="45"/>
      <c r="U82" s="45"/>
      <c r="V82" s="45"/>
      <c r="W82" s="45"/>
      <c r="X82" s="45"/>
      <c r="Y82" s="45"/>
    </row>
    <row r="83" spans="1:25" ht="12.75" customHeight="1" thickBot="1" x14ac:dyDescent="0.3">
      <c r="A83" s="47">
        <v>43857.696319444447</v>
      </c>
      <c r="B83" s="45" t="s">
        <v>491</v>
      </c>
      <c r="C83" s="45" t="s">
        <v>492</v>
      </c>
      <c r="D83" s="45" t="s">
        <v>88</v>
      </c>
      <c r="E83" s="45" t="s">
        <v>493</v>
      </c>
      <c r="F83" s="45" t="s">
        <v>494</v>
      </c>
      <c r="G83" s="45" t="s">
        <v>125</v>
      </c>
      <c r="H83" s="45" t="s">
        <v>48</v>
      </c>
      <c r="I83" s="45" t="s">
        <v>47</v>
      </c>
      <c r="J83" s="45" t="s">
        <v>90</v>
      </c>
      <c r="K83" s="46">
        <v>5</v>
      </c>
      <c r="L83" s="45" t="s">
        <v>91</v>
      </c>
      <c r="M83" s="45" t="s">
        <v>91</v>
      </c>
      <c r="N83" s="45" t="s">
        <v>131</v>
      </c>
      <c r="O83" s="45" t="s">
        <v>495</v>
      </c>
      <c r="P83" s="45" t="s">
        <v>496</v>
      </c>
      <c r="Q83" s="45" t="s">
        <v>227</v>
      </c>
      <c r="R83" s="45" t="s">
        <v>497</v>
      </c>
      <c r="S83" s="45" t="s">
        <v>95</v>
      </c>
      <c r="T83" s="45"/>
      <c r="U83" s="45"/>
      <c r="V83" s="45"/>
      <c r="W83" s="45"/>
      <c r="X83" s="45"/>
      <c r="Y83" s="45"/>
    </row>
    <row r="84" spans="1:25" ht="12.75" customHeight="1" thickBot="1" x14ac:dyDescent="0.3">
      <c r="A84" s="47">
        <v>43858.970011574071</v>
      </c>
      <c r="B84" s="45" t="s">
        <v>498</v>
      </c>
      <c r="C84" s="45" t="s">
        <v>499</v>
      </c>
      <c r="D84" s="45" t="s">
        <v>242</v>
      </c>
      <c r="E84" s="45" t="s">
        <v>500</v>
      </c>
      <c r="F84" s="45" t="s">
        <v>501</v>
      </c>
      <c r="G84" s="45" t="s">
        <v>172</v>
      </c>
      <c r="H84" s="45" t="s">
        <v>46</v>
      </c>
      <c r="I84" s="45" t="s">
        <v>55</v>
      </c>
      <c r="J84" s="45" t="s">
        <v>90</v>
      </c>
      <c r="K84" s="45"/>
      <c r="L84" s="45" t="s">
        <v>91</v>
      </c>
      <c r="M84" s="45" t="s">
        <v>91</v>
      </c>
      <c r="N84" s="45" t="s">
        <v>105</v>
      </c>
      <c r="O84" s="45"/>
      <c r="P84" s="45" t="s">
        <v>502</v>
      </c>
      <c r="Q84" s="45" t="s">
        <v>503</v>
      </c>
      <c r="R84" s="45" t="s">
        <v>504</v>
      </c>
      <c r="S84" s="45" t="s">
        <v>95</v>
      </c>
      <c r="T84" s="45"/>
      <c r="U84" s="45"/>
      <c r="V84" s="45"/>
      <c r="W84" s="45"/>
      <c r="X84" s="45"/>
      <c r="Y84" s="45"/>
    </row>
    <row r="85" spans="1:25" ht="12.75" customHeight="1" thickBot="1" x14ac:dyDescent="0.3">
      <c r="A85" s="47">
        <v>43860.956145833334</v>
      </c>
      <c r="B85" s="45" t="s">
        <v>279</v>
      </c>
      <c r="C85" s="45" t="s">
        <v>505</v>
      </c>
      <c r="D85" s="45" t="s">
        <v>117</v>
      </c>
      <c r="E85" s="45" t="s">
        <v>506</v>
      </c>
      <c r="F85" s="46">
        <v>5108754221</v>
      </c>
      <c r="G85" s="45" t="s">
        <v>41</v>
      </c>
      <c r="H85" s="45" t="s">
        <v>44</v>
      </c>
      <c r="I85" s="45" t="s">
        <v>41</v>
      </c>
      <c r="J85" s="45" t="s">
        <v>91</v>
      </c>
      <c r="K85" s="45"/>
      <c r="L85" s="45" t="s">
        <v>91</v>
      </c>
      <c r="M85" s="45"/>
      <c r="N85" s="45" t="s">
        <v>99</v>
      </c>
      <c r="O85" s="45" t="s">
        <v>507</v>
      </c>
      <c r="P85" s="45" t="s">
        <v>508</v>
      </c>
      <c r="Q85" s="45" t="s">
        <v>107</v>
      </c>
      <c r="R85" s="45" t="s">
        <v>509</v>
      </c>
      <c r="S85" s="45" t="s">
        <v>95</v>
      </c>
      <c r="T85" s="45"/>
      <c r="U85" s="45"/>
      <c r="V85" s="45"/>
      <c r="W85" s="45"/>
      <c r="X85" s="45"/>
      <c r="Y85" s="45"/>
    </row>
    <row r="86" spans="1:25" ht="12.75" customHeight="1" thickBot="1" x14ac:dyDescent="0.3">
      <c r="A86" s="47">
        <v>43861.586469907408</v>
      </c>
      <c r="B86" s="45" t="s">
        <v>526</v>
      </c>
      <c r="C86" s="45" t="s">
        <v>510</v>
      </c>
      <c r="D86" s="45" t="s">
        <v>88</v>
      </c>
      <c r="E86" s="45" t="s">
        <v>511</v>
      </c>
      <c r="F86" s="46">
        <v>2244065372</v>
      </c>
      <c r="G86" s="45" t="s">
        <v>35</v>
      </c>
      <c r="H86" s="45" t="s">
        <v>48</v>
      </c>
      <c r="I86" s="45" t="s">
        <v>35</v>
      </c>
      <c r="J86" s="45" t="s">
        <v>91</v>
      </c>
      <c r="K86" s="45"/>
      <c r="L86" s="45" t="s">
        <v>91</v>
      </c>
      <c r="M86" s="45" t="s">
        <v>90</v>
      </c>
      <c r="N86" s="45" t="s">
        <v>105</v>
      </c>
      <c r="O86" s="45"/>
      <c r="P86" s="45" t="s">
        <v>512</v>
      </c>
      <c r="Q86" s="45" t="s">
        <v>107</v>
      </c>
      <c r="R86" s="46">
        <v>2244065372</v>
      </c>
      <c r="S86" s="45" t="s">
        <v>95</v>
      </c>
      <c r="T86" s="45"/>
      <c r="U86" s="45"/>
      <c r="V86" s="45"/>
      <c r="W86" s="45"/>
      <c r="X86" s="45"/>
      <c r="Y86" s="45"/>
    </row>
    <row r="87" spans="1:25" ht="12.75" customHeight="1" thickBot="1" x14ac:dyDescent="0.3">
      <c r="A87" s="47">
        <v>43861.610474537039</v>
      </c>
      <c r="B87" s="45" t="s">
        <v>291</v>
      </c>
      <c r="C87" s="45" t="s">
        <v>513</v>
      </c>
      <c r="D87" s="45" t="s">
        <v>117</v>
      </c>
      <c r="E87" s="45" t="s">
        <v>514</v>
      </c>
      <c r="F87" s="46">
        <v>8157214819</v>
      </c>
      <c r="G87" s="45" t="s">
        <v>125</v>
      </c>
      <c r="H87" s="45" t="s">
        <v>48</v>
      </c>
      <c r="I87" s="45" t="s">
        <v>47</v>
      </c>
      <c r="J87" s="45" t="s">
        <v>91</v>
      </c>
      <c r="K87" s="45"/>
      <c r="L87" s="45" t="s">
        <v>91</v>
      </c>
      <c r="M87" s="45" t="s">
        <v>91</v>
      </c>
      <c r="N87" s="45" t="s">
        <v>105</v>
      </c>
      <c r="O87" s="45" t="s">
        <v>206</v>
      </c>
      <c r="P87" s="45" t="s">
        <v>515</v>
      </c>
      <c r="Q87" s="45" t="s">
        <v>133</v>
      </c>
      <c r="R87" s="46">
        <v>8157617327</v>
      </c>
      <c r="S87" s="45" t="s">
        <v>95</v>
      </c>
      <c r="T87" s="45"/>
      <c r="U87" s="45"/>
      <c r="V87" s="45"/>
      <c r="W87" s="45"/>
      <c r="X87" s="45"/>
      <c r="Y87" s="45"/>
    </row>
    <row r="88" spans="1:25" ht="12.75" customHeight="1" thickBot="1" x14ac:dyDescent="0.3">
      <c r="A88" s="47">
        <v>43863.623611111114</v>
      </c>
      <c r="B88" s="45" t="s">
        <v>527</v>
      </c>
      <c r="C88" s="45" t="s">
        <v>528</v>
      </c>
      <c r="D88" s="45" t="s">
        <v>88</v>
      </c>
      <c r="E88" s="45" t="s">
        <v>529</v>
      </c>
      <c r="F88" s="46">
        <v>7797020055</v>
      </c>
      <c r="G88" s="45" t="s">
        <v>119</v>
      </c>
      <c r="H88" s="45" t="s">
        <v>44</v>
      </c>
      <c r="I88" s="45" t="s">
        <v>45</v>
      </c>
      <c r="J88" s="45" t="s">
        <v>91</v>
      </c>
      <c r="K88" s="45"/>
      <c r="L88" s="45" t="s">
        <v>91</v>
      </c>
      <c r="M88" s="45" t="s">
        <v>91</v>
      </c>
      <c r="N88" s="45" t="s">
        <v>144</v>
      </c>
      <c r="O88" s="45" t="s">
        <v>206</v>
      </c>
      <c r="P88" s="45" t="s">
        <v>530</v>
      </c>
      <c r="Q88" s="45" t="s">
        <v>107</v>
      </c>
      <c r="R88" s="46">
        <v>8157445622</v>
      </c>
      <c r="S88" s="45" t="s">
        <v>95</v>
      </c>
      <c r="T88" s="45"/>
      <c r="U88" s="45"/>
      <c r="V88" s="45"/>
      <c r="W88" s="45"/>
      <c r="X88" s="45"/>
      <c r="Y88" s="45"/>
    </row>
    <row r="89" spans="1:25" ht="12.75" customHeight="1" thickBot="1" x14ac:dyDescent="0.3">
      <c r="A89" s="47">
        <v>43863.948761574073</v>
      </c>
      <c r="B89" s="45" t="s">
        <v>531</v>
      </c>
      <c r="C89" s="45" t="s">
        <v>532</v>
      </c>
      <c r="D89" s="45" t="s">
        <v>117</v>
      </c>
      <c r="E89" s="45" t="s">
        <v>533</v>
      </c>
      <c r="F89" s="46">
        <v>8475212050</v>
      </c>
      <c r="G89" s="45" t="s">
        <v>125</v>
      </c>
      <c r="H89" s="45" t="s">
        <v>48</v>
      </c>
      <c r="I89" s="45" t="s">
        <v>47</v>
      </c>
      <c r="J89" s="45" t="s">
        <v>91</v>
      </c>
      <c r="K89" s="45"/>
      <c r="L89" s="45" t="s">
        <v>91</v>
      </c>
      <c r="M89" s="45" t="s">
        <v>91</v>
      </c>
      <c r="N89" s="45" t="s">
        <v>92</v>
      </c>
      <c r="O89" s="45" t="s">
        <v>534</v>
      </c>
      <c r="P89" s="45" t="s">
        <v>535</v>
      </c>
      <c r="Q89" s="45" t="s">
        <v>133</v>
      </c>
      <c r="R89" s="46">
        <v>8473230628</v>
      </c>
      <c r="S89" s="45" t="s">
        <v>95</v>
      </c>
      <c r="T89" s="45"/>
      <c r="U89" s="45"/>
      <c r="V89" s="45"/>
      <c r="W89" s="45"/>
      <c r="X89" s="45"/>
      <c r="Y89" s="45"/>
    </row>
    <row r="90" spans="1:25" ht="12.75" customHeight="1" thickBot="1" x14ac:dyDescent="0.3">
      <c r="A90" s="47">
        <v>43863.998912037037</v>
      </c>
      <c r="B90" s="45" t="s">
        <v>536</v>
      </c>
      <c r="C90" s="45" t="s">
        <v>537</v>
      </c>
      <c r="D90" s="45" t="s">
        <v>88</v>
      </c>
      <c r="E90" s="45" t="s">
        <v>538</v>
      </c>
      <c r="F90" s="46">
        <v>8478302803</v>
      </c>
      <c r="G90" s="45" t="s">
        <v>125</v>
      </c>
      <c r="H90" s="45" t="s">
        <v>50</v>
      </c>
      <c r="I90" s="45" t="s">
        <v>47</v>
      </c>
      <c r="J90" s="45" t="s">
        <v>91</v>
      </c>
      <c r="K90" s="45"/>
      <c r="L90" s="45" t="s">
        <v>91</v>
      </c>
      <c r="M90" s="45"/>
      <c r="N90" s="45" t="s">
        <v>144</v>
      </c>
      <c r="O90" s="45"/>
      <c r="P90" s="45" t="s">
        <v>539</v>
      </c>
      <c r="Q90" s="45" t="s">
        <v>107</v>
      </c>
      <c r="R90" s="46">
        <v>8477216527</v>
      </c>
      <c r="S90" s="45" t="s">
        <v>95</v>
      </c>
      <c r="T90" s="45"/>
      <c r="U90" s="45"/>
      <c r="V90" s="45"/>
      <c r="W90" s="45"/>
      <c r="X90" s="45"/>
      <c r="Y90" s="45"/>
    </row>
    <row r="91" spans="1:25" ht="12.75" customHeight="1" thickBot="1" x14ac:dyDescent="0.3">
      <c r="A91" s="47"/>
      <c r="B91" s="45"/>
      <c r="C91" s="45"/>
      <c r="D91" s="45"/>
      <c r="E91" s="45"/>
      <c r="F91" s="46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6"/>
      <c r="S91" s="45"/>
      <c r="T91" s="45"/>
      <c r="U91" s="45"/>
      <c r="V91" s="45"/>
      <c r="W91" s="45"/>
      <c r="X91" s="45"/>
      <c r="Y91" s="45"/>
    </row>
    <row r="92" spans="1:25" ht="12.75" customHeight="1" thickBot="1" x14ac:dyDescent="0.3">
      <c r="A92" s="47"/>
      <c r="B92" s="45"/>
      <c r="C92" s="45"/>
      <c r="D92" s="45"/>
      <c r="E92" s="45"/>
      <c r="F92" s="46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6"/>
      <c r="S92" s="45"/>
      <c r="T92" s="45"/>
      <c r="U92" s="45"/>
      <c r="V92" s="45"/>
      <c r="W92" s="45"/>
      <c r="X92" s="45"/>
      <c r="Y92" s="45"/>
    </row>
    <row r="93" spans="1:25" ht="12.75" customHeight="1" thickBot="1" x14ac:dyDescent="0.3">
      <c r="A93" s="47"/>
      <c r="B93" s="45"/>
      <c r="C93" s="45"/>
      <c r="D93" s="45"/>
      <c r="E93" s="45"/>
      <c r="F93" s="46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6"/>
      <c r="S93" s="45"/>
      <c r="T93" s="45"/>
      <c r="U93" s="45"/>
      <c r="V93" s="45"/>
      <c r="W93" s="45"/>
      <c r="X93" s="45"/>
      <c r="Y93" s="45"/>
    </row>
    <row r="94" spans="1:25" ht="12.75" customHeight="1" thickBot="1" x14ac:dyDescent="0.3">
      <c r="A94" s="47"/>
      <c r="B94" s="45"/>
      <c r="C94" s="45"/>
      <c r="D94" s="45"/>
      <c r="E94" s="45"/>
      <c r="F94" s="46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</row>
    <row r="95" spans="1:25" ht="12.75" customHeight="1" thickBot="1" x14ac:dyDescent="0.3">
      <c r="A95" s="47"/>
      <c r="B95" s="45"/>
      <c r="C95" s="45"/>
      <c r="D95" s="45"/>
      <c r="E95" s="45"/>
      <c r="F95" s="46"/>
      <c r="G95" s="45"/>
      <c r="H95" s="45"/>
      <c r="I95" s="45"/>
      <c r="J95" s="45"/>
      <c r="K95" s="46"/>
      <c r="L95" s="45"/>
      <c r="M95" s="45"/>
      <c r="N95" s="45"/>
      <c r="O95" s="45"/>
      <c r="P95" s="45"/>
      <c r="Q95" s="45"/>
      <c r="R95" s="46"/>
      <c r="S95" s="45"/>
      <c r="T95" s="45"/>
      <c r="U95" s="45"/>
      <c r="V95" s="45"/>
      <c r="W95" s="45"/>
      <c r="X95" s="45"/>
      <c r="Y95" s="45"/>
    </row>
    <row r="96" spans="1:25" ht="12.75" customHeight="1" thickBot="1" x14ac:dyDescent="0.3">
      <c r="A96" s="47"/>
      <c r="B96" s="45"/>
      <c r="C96" s="45"/>
      <c r="D96" s="45"/>
      <c r="E96" s="45"/>
      <c r="F96" s="46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6"/>
      <c r="S96" s="45"/>
      <c r="T96" s="45"/>
      <c r="U96" s="45"/>
      <c r="V96" s="45"/>
      <c r="W96" s="45"/>
      <c r="X96" s="45"/>
      <c r="Y96" s="45"/>
    </row>
    <row r="97" spans="1:26" ht="12.75" customHeight="1" thickBot="1" x14ac:dyDescent="0.3">
      <c r="A97" s="47"/>
      <c r="B97" s="45"/>
      <c r="C97" s="45"/>
      <c r="D97" s="45"/>
      <c r="E97" s="45"/>
      <c r="F97" s="46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6"/>
      <c r="S97" s="45"/>
      <c r="T97" s="45"/>
      <c r="U97" s="45"/>
      <c r="V97" s="45"/>
      <c r="W97" s="45"/>
      <c r="X97" s="45"/>
      <c r="Y97" s="45"/>
    </row>
    <row r="98" spans="1:26" ht="12.75" customHeight="1" thickBot="1" x14ac:dyDescent="0.3">
      <c r="A98" s="47"/>
      <c r="B98" s="45"/>
      <c r="C98" s="45"/>
      <c r="D98" s="45"/>
      <c r="E98" s="45"/>
      <c r="F98" s="46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6"/>
      <c r="S98" s="45"/>
      <c r="T98" s="45"/>
      <c r="U98" s="45"/>
      <c r="V98" s="45"/>
      <c r="W98" s="45"/>
      <c r="X98" s="45"/>
      <c r="Y98" s="45"/>
    </row>
    <row r="99" spans="1:26" ht="12.75" customHeight="1" thickBot="1" x14ac:dyDescent="0.3">
      <c r="A99" s="47"/>
      <c r="B99" s="45"/>
      <c r="C99" s="45"/>
      <c r="D99" s="45"/>
      <c r="E99" s="45"/>
      <c r="F99" s="46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6"/>
      <c r="S99" s="45"/>
      <c r="T99" s="45"/>
      <c r="U99" s="45"/>
      <c r="V99" s="45"/>
      <c r="W99" s="45"/>
      <c r="X99" s="45"/>
      <c r="Y99" s="45"/>
    </row>
    <row r="100" spans="1:26" ht="12.75" customHeight="1" thickBot="1" x14ac:dyDescent="0.3">
      <c r="A100" s="47"/>
      <c r="B100" s="45"/>
      <c r="C100" s="45"/>
      <c r="D100" s="45"/>
      <c r="E100" s="45"/>
      <c r="F100" s="45"/>
      <c r="G100" s="45"/>
      <c r="H100" s="45"/>
      <c r="I100" s="45"/>
      <c r="J100" s="45"/>
      <c r="K100" s="46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</row>
    <row r="101" spans="1:26" ht="12.75" customHeight="1" thickBot="1" x14ac:dyDescent="0.3">
      <c r="A101" s="47"/>
      <c r="B101" s="45"/>
      <c r="C101" s="45"/>
      <c r="D101" s="45"/>
      <c r="E101" s="45"/>
      <c r="F101" s="46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6"/>
      <c r="S101" s="45"/>
      <c r="T101" s="45"/>
      <c r="U101" s="45"/>
      <c r="V101" s="45"/>
      <c r="W101" s="45"/>
      <c r="X101" s="45"/>
      <c r="Y101" s="45"/>
    </row>
    <row r="102" spans="1:26" ht="12.75" customHeight="1" thickBot="1" x14ac:dyDescent="0.3">
      <c r="A102" s="47"/>
      <c r="B102" s="45"/>
      <c r="C102" s="45"/>
      <c r="D102" s="45"/>
      <c r="E102" s="45"/>
      <c r="F102" s="46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6"/>
      <c r="S102" s="45"/>
      <c r="T102" s="45"/>
      <c r="U102" s="45"/>
      <c r="V102" s="45"/>
      <c r="W102" s="45"/>
      <c r="X102" s="45"/>
      <c r="Y102" s="45"/>
    </row>
    <row r="103" spans="1:26" ht="12.75" customHeight="1" thickBot="1" x14ac:dyDescent="0.3">
      <c r="A103" s="47"/>
      <c r="B103" s="45"/>
      <c r="C103" s="45"/>
      <c r="D103" s="45"/>
      <c r="E103" s="45"/>
      <c r="F103" s="46"/>
      <c r="G103" s="45"/>
      <c r="H103" s="45"/>
      <c r="I103" s="45"/>
      <c r="J103" s="45"/>
      <c r="K103" s="46"/>
      <c r="L103" s="45"/>
      <c r="M103" s="45"/>
      <c r="N103" s="45"/>
      <c r="O103" s="45"/>
      <c r="P103" s="45"/>
      <c r="Q103" s="45"/>
      <c r="R103" s="46"/>
      <c r="S103" s="45"/>
      <c r="T103" s="45"/>
      <c r="U103" s="45"/>
      <c r="V103" s="45"/>
      <c r="W103" s="45"/>
      <c r="X103" s="45"/>
      <c r="Y103" s="45"/>
    </row>
    <row r="104" spans="1:26" ht="12.75" customHeight="1" thickBot="1" x14ac:dyDescent="0.3">
      <c r="A104" s="47"/>
      <c r="B104" s="45"/>
      <c r="C104" s="45"/>
      <c r="D104" s="45"/>
      <c r="E104" s="45"/>
      <c r="F104" s="46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6"/>
      <c r="S104" s="45"/>
      <c r="T104" s="45"/>
      <c r="U104" s="45"/>
      <c r="V104" s="45"/>
      <c r="W104" s="45"/>
      <c r="X104" s="45"/>
      <c r="Y104" s="45"/>
    </row>
    <row r="105" spans="1:26" ht="12.75" customHeight="1" thickBot="1" x14ac:dyDescent="0.3">
      <c r="A105" s="47"/>
      <c r="B105" s="45"/>
      <c r="C105" s="45"/>
      <c r="D105" s="45"/>
      <c r="E105" s="45"/>
      <c r="F105" s="46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6"/>
      <c r="S105" s="45"/>
      <c r="T105" s="45"/>
      <c r="U105" s="45"/>
      <c r="V105" s="45"/>
      <c r="W105" s="45"/>
      <c r="X105" s="45"/>
      <c r="Y105" s="45"/>
    </row>
    <row r="106" spans="1:26" ht="12.75" customHeight="1" thickBot="1" x14ac:dyDescent="0.3">
      <c r="A106" s="47"/>
      <c r="B106" s="45"/>
      <c r="C106" s="45"/>
      <c r="D106" s="45"/>
      <c r="E106" s="45"/>
      <c r="F106" s="46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6"/>
      <c r="S106" s="45"/>
      <c r="T106" s="45"/>
      <c r="U106" s="45"/>
      <c r="V106" s="45"/>
      <c r="W106" s="45"/>
      <c r="X106" s="45"/>
      <c r="Y106" s="45"/>
    </row>
    <row r="107" spans="1:26" ht="12.75" customHeight="1" thickBot="1" x14ac:dyDescent="0.3">
      <c r="A107" s="47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6"/>
      <c r="S107" s="45"/>
      <c r="T107" s="45"/>
      <c r="U107" s="45"/>
      <c r="V107" s="45"/>
      <c r="W107" s="45"/>
      <c r="X107" s="45"/>
      <c r="Y107" s="45"/>
    </row>
    <row r="108" spans="1:26" ht="12.75" customHeight="1" thickBot="1" x14ac:dyDescent="0.3">
      <c r="A108" s="47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</row>
    <row r="109" spans="1:26" ht="12.75" customHeight="1" thickBot="1" x14ac:dyDescent="0.3">
      <c r="A109" s="47"/>
      <c r="B109" s="45"/>
      <c r="C109" s="45"/>
      <c r="D109" s="45"/>
      <c r="E109" s="45"/>
      <c r="F109" s="46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6"/>
      <c r="S109" s="45"/>
      <c r="T109" s="45"/>
      <c r="U109" s="45"/>
      <c r="V109" s="45"/>
      <c r="W109" s="45"/>
      <c r="X109" s="45"/>
      <c r="Y109" s="45"/>
    </row>
    <row r="110" spans="1:26" ht="12.75" customHeight="1" thickBot="1" x14ac:dyDescent="0.3">
      <c r="A110" s="47"/>
      <c r="B110" s="45"/>
      <c r="C110" s="45"/>
      <c r="D110" s="45"/>
      <c r="E110" s="45"/>
      <c r="F110" s="46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6"/>
      <c r="S110" s="45"/>
      <c r="T110" s="45"/>
      <c r="U110" s="45"/>
      <c r="V110" s="45"/>
      <c r="W110" s="45"/>
      <c r="X110" s="45"/>
      <c r="Y110" s="45"/>
    </row>
    <row r="111" spans="1:26" ht="12.75" customHeight="1" thickBot="1" x14ac:dyDescent="0.3">
      <c r="A111" s="47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</row>
    <row r="112" spans="1:26" ht="12.75" customHeight="1" thickBot="1" x14ac:dyDescent="0.3">
      <c r="A112" s="47"/>
      <c r="B112" s="45"/>
      <c r="C112" s="45"/>
      <c r="D112" s="45"/>
      <c r="E112" s="45"/>
      <c r="F112" s="46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6"/>
      <c r="S112" s="45"/>
      <c r="T112" s="45"/>
      <c r="U112" s="45"/>
      <c r="V112" s="45"/>
      <c r="W112" s="45"/>
      <c r="X112" s="45"/>
      <c r="Y112" s="45"/>
      <c r="Z112" t="s">
        <v>108</v>
      </c>
    </row>
    <row r="113" spans="1:26" ht="12.75" customHeight="1" thickBot="1" x14ac:dyDescent="0.3">
      <c r="A113" s="47"/>
      <c r="B113" s="45"/>
      <c r="C113" s="45"/>
      <c r="D113" s="45"/>
      <c r="E113" s="45"/>
      <c r="F113" s="46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6"/>
      <c r="S113" s="45"/>
      <c r="T113" s="45"/>
      <c r="U113" s="45"/>
      <c r="V113" s="45"/>
      <c r="W113" s="45"/>
      <c r="X113" s="45"/>
      <c r="Y113" s="45"/>
      <c r="Z113" t="s">
        <v>108</v>
      </c>
    </row>
    <row r="114" spans="1:26" ht="12.75" customHeight="1" thickBot="1" x14ac:dyDescent="0.3">
      <c r="A114" s="47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</row>
    <row r="115" spans="1:26" ht="12.75" customHeight="1" thickBot="1" x14ac:dyDescent="0.3">
      <c r="A115" s="45"/>
      <c r="B115" s="45"/>
      <c r="C115" s="45"/>
      <c r="D115" s="45"/>
      <c r="E115" s="45"/>
      <c r="F115" s="46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</row>
    <row r="116" spans="1:26" ht="12.75" customHeight="1" thickBot="1" x14ac:dyDescent="0.3">
      <c r="A116" s="45"/>
      <c r="B116" s="45"/>
      <c r="C116" s="45"/>
      <c r="D116" s="45"/>
      <c r="E116" s="45"/>
      <c r="F116" s="46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</row>
    <row r="117" spans="1:26" ht="12.75" customHeight="1" thickBot="1" x14ac:dyDescent="0.3">
      <c r="A117" s="45"/>
      <c r="B117" s="45"/>
      <c r="C117" s="45"/>
      <c r="D117" s="45"/>
      <c r="E117" s="45"/>
      <c r="F117" s="46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</row>
    <row r="118" spans="1:26" ht="12.75" customHeight="1" thickBot="1" x14ac:dyDescent="0.3">
      <c r="A118" s="45"/>
      <c r="B118" s="45"/>
      <c r="C118" s="45"/>
      <c r="D118" s="45"/>
      <c r="E118" s="45"/>
      <c r="F118" s="46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</row>
    <row r="119" spans="1:26" ht="12.75" customHeight="1" thickBot="1" x14ac:dyDescent="0.3">
      <c r="A119" s="45"/>
      <c r="B119" s="45"/>
      <c r="C119" s="45"/>
      <c r="D119" s="45"/>
      <c r="E119" s="45"/>
      <c r="F119" s="46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</row>
    <row r="120" spans="1:26" ht="12.75" customHeight="1" thickBot="1" x14ac:dyDescent="0.3">
      <c r="A120" s="45"/>
      <c r="B120" s="45"/>
      <c r="C120" s="45"/>
      <c r="D120" s="45"/>
      <c r="E120" s="45"/>
      <c r="F120" s="46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</row>
    <row r="121" spans="1:26" ht="12.75" customHeight="1" thickBot="1" x14ac:dyDescent="0.3">
      <c r="A121" s="45"/>
      <c r="B121" s="45"/>
      <c r="C121" s="45"/>
      <c r="D121" s="45"/>
      <c r="E121" s="45"/>
      <c r="F121" s="46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</row>
    <row r="122" spans="1:26" ht="12.75" customHeight="1" thickBot="1" x14ac:dyDescent="0.3">
      <c r="A122" s="45"/>
      <c r="B122" s="45"/>
      <c r="C122" s="45"/>
      <c r="D122" s="45"/>
      <c r="E122" s="45"/>
      <c r="F122" s="46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</row>
    <row r="123" spans="1:26" ht="12.75" customHeight="1" thickBot="1" x14ac:dyDescent="0.3">
      <c r="A123" s="45"/>
      <c r="B123" s="45"/>
      <c r="C123" s="45"/>
      <c r="D123" s="45"/>
      <c r="E123" s="45"/>
      <c r="F123" s="46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</row>
    <row r="124" spans="1:26" ht="12.75" customHeight="1" thickBot="1" x14ac:dyDescent="0.3">
      <c r="A124" s="45"/>
      <c r="B124" s="45"/>
      <c r="C124" s="45"/>
      <c r="D124" s="45"/>
      <c r="E124" s="45"/>
      <c r="F124" s="46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</row>
    <row r="125" spans="1:26" ht="12.75" customHeight="1" thickBot="1" x14ac:dyDescent="0.3">
      <c r="A125" s="45"/>
      <c r="B125" s="45"/>
      <c r="C125" s="45"/>
      <c r="D125" s="45"/>
      <c r="E125" s="45"/>
      <c r="F125" s="46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</row>
    <row r="126" spans="1:26" ht="12.75" customHeight="1" thickBot="1" x14ac:dyDescent="0.3">
      <c r="A126" s="45"/>
      <c r="B126" s="45"/>
      <c r="C126" s="45"/>
      <c r="D126" s="45"/>
      <c r="E126" s="45"/>
      <c r="F126" s="46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</row>
    <row r="127" spans="1:26" ht="12.75" customHeight="1" thickBot="1" x14ac:dyDescent="0.3">
      <c r="A127" s="45"/>
      <c r="B127" s="45"/>
      <c r="C127" s="45"/>
      <c r="D127" s="45"/>
      <c r="E127" s="45"/>
      <c r="F127" s="46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</row>
    <row r="128" spans="1:26" ht="12.75" customHeight="1" thickBot="1" x14ac:dyDescent="0.3">
      <c r="A128" s="45"/>
      <c r="B128" s="45"/>
      <c r="C128" s="45"/>
      <c r="D128" s="45"/>
      <c r="E128" s="45"/>
      <c r="F128" s="46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</row>
    <row r="129" spans="1:25" ht="12.75" customHeight="1" thickBot="1" x14ac:dyDescent="0.3">
      <c r="A129" s="45"/>
      <c r="B129" s="45"/>
      <c r="C129" s="45"/>
      <c r="D129" s="45"/>
      <c r="E129" s="45"/>
      <c r="F129" s="46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</row>
    <row r="130" spans="1:25" ht="12.75" customHeight="1" thickBot="1" x14ac:dyDescent="0.3">
      <c r="A130" s="45"/>
      <c r="B130" s="45"/>
      <c r="C130" s="45"/>
      <c r="D130" s="45"/>
      <c r="E130" s="45"/>
      <c r="F130" s="46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</row>
    <row r="131" spans="1:25" ht="12.75" customHeight="1" thickBot="1" x14ac:dyDescent="0.3">
      <c r="A131" s="45"/>
      <c r="B131" s="45"/>
      <c r="C131" s="45"/>
      <c r="D131" s="45"/>
      <c r="E131" s="45"/>
      <c r="F131" s="46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</row>
    <row r="132" spans="1:25" ht="12.75" customHeight="1" thickBot="1" x14ac:dyDescent="0.3">
      <c r="A132" s="45"/>
      <c r="B132" s="45"/>
      <c r="C132" s="45"/>
      <c r="D132" s="45"/>
      <c r="E132" s="45"/>
      <c r="F132" s="46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</row>
    <row r="133" spans="1:25" ht="12.75" customHeight="1" thickBot="1" x14ac:dyDescent="0.3">
      <c r="A133" s="45"/>
      <c r="B133" s="45"/>
      <c r="C133" s="45"/>
      <c r="D133" s="45"/>
      <c r="E133" s="45"/>
      <c r="F133" s="46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</row>
    <row r="134" spans="1:25" ht="12.75" customHeight="1" thickBot="1" x14ac:dyDescent="0.3">
      <c r="A134" s="45"/>
      <c r="B134" s="45"/>
      <c r="C134" s="45"/>
      <c r="D134" s="45"/>
      <c r="E134" s="45"/>
      <c r="F134" s="46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</row>
    <row r="135" spans="1:25" ht="12.75" customHeight="1" thickBot="1" x14ac:dyDescent="0.3">
      <c r="A135" s="45"/>
      <c r="B135" s="45"/>
      <c r="C135" s="45"/>
      <c r="D135" s="45"/>
      <c r="E135" s="45"/>
      <c r="F135" s="46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</row>
    <row r="136" spans="1:25" ht="12.75" customHeight="1" thickBot="1" x14ac:dyDescent="0.3">
      <c r="A136" s="45"/>
      <c r="B136" s="45"/>
      <c r="C136" s="45"/>
      <c r="D136" s="45"/>
      <c r="E136" s="45"/>
      <c r="F136" s="46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</row>
    <row r="137" spans="1:25" ht="12.75" customHeight="1" thickBot="1" x14ac:dyDescent="0.3">
      <c r="A137" s="45"/>
      <c r="B137" s="45"/>
      <c r="C137" s="45"/>
      <c r="D137" s="45"/>
      <c r="E137" s="45"/>
      <c r="F137" s="46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</row>
    <row r="138" spans="1:25" ht="12.75" customHeight="1" thickBot="1" x14ac:dyDescent="0.3">
      <c r="A138" s="45"/>
      <c r="B138" s="45"/>
      <c r="C138" s="45"/>
      <c r="D138" s="45"/>
      <c r="E138" s="45"/>
      <c r="F138" s="46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</row>
    <row r="139" spans="1:25" ht="12.75" customHeight="1" thickBot="1" x14ac:dyDescent="0.3">
      <c r="A139" s="45"/>
      <c r="B139" s="45"/>
      <c r="C139" s="45"/>
      <c r="D139" s="45"/>
      <c r="E139" s="45"/>
      <c r="F139" s="46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</row>
    <row r="140" spans="1:25" ht="12.75" customHeight="1" thickBot="1" x14ac:dyDescent="0.3">
      <c r="A140" s="45"/>
      <c r="B140" s="45"/>
      <c r="C140" s="45"/>
      <c r="D140" s="45"/>
      <c r="E140" s="45"/>
      <c r="F140" s="46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</row>
    <row r="141" spans="1:25" ht="12.75" customHeight="1" thickBot="1" x14ac:dyDescent="0.3">
      <c r="A141" s="45"/>
      <c r="B141" s="45"/>
      <c r="C141" s="45"/>
      <c r="D141" s="45"/>
      <c r="E141" s="45"/>
      <c r="F141" s="46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</row>
    <row r="142" spans="1:25" ht="12.75" customHeight="1" thickBot="1" x14ac:dyDescent="0.3">
      <c r="A142" s="45"/>
      <c r="B142" s="45"/>
      <c r="C142" s="45"/>
      <c r="D142" s="45"/>
      <c r="E142" s="45"/>
      <c r="F142" s="46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</row>
    <row r="143" spans="1:25" ht="12.75" customHeight="1" thickBot="1" x14ac:dyDescent="0.3">
      <c r="A143" s="45"/>
      <c r="B143" s="45"/>
      <c r="C143" s="45"/>
      <c r="D143" s="45"/>
      <c r="E143" s="45"/>
      <c r="F143" s="46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</row>
    <row r="144" spans="1:25" ht="12.75" customHeight="1" thickBot="1" x14ac:dyDescent="0.3">
      <c r="A144" s="45"/>
      <c r="B144" s="45"/>
      <c r="C144" s="45"/>
      <c r="D144" s="45"/>
      <c r="E144" s="45"/>
      <c r="F144" s="46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</row>
    <row r="145" spans="1:25" ht="12.75" customHeight="1" thickBot="1" x14ac:dyDescent="0.3">
      <c r="A145" s="45"/>
      <c r="B145" s="45"/>
      <c r="C145" s="45"/>
      <c r="D145" s="45"/>
      <c r="E145" s="45"/>
      <c r="F145" s="46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</row>
    <row r="146" spans="1:25" ht="12.75" customHeight="1" thickBot="1" x14ac:dyDescent="0.3">
      <c r="A146" s="45"/>
      <c r="B146" s="45"/>
      <c r="C146" s="45"/>
      <c r="D146" s="45"/>
      <c r="E146" s="45"/>
      <c r="F146" s="46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</row>
    <row r="147" spans="1:25" ht="12.75" customHeight="1" thickBot="1" x14ac:dyDescent="0.3">
      <c r="A147" s="45"/>
      <c r="B147" s="45"/>
      <c r="C147" s="45"/>
      <c r="D147" s="45"/>
      <c r="E147" s="45"/>
      <c r="F147" s="46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</row>
    <row r="148" spans="1:25" ht="12.75" customHeight="1" thickBot="1" x14ac:dyDescent="0.3">
      <c r="A148" s="45"/>
      <c r="B148" s="45"/>
      <c r="C148" s="45"/>
      <c r="D148" s="45"/>
      <c r="E148" s="45"/>
      <c r="F148" s="46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</row>
    <row r="149" spans="1:25" ht="12.75" customHeight="1" thickBot="1" x14ac:dyDescent="0.3">
      <c r="A149" s="45"/>
      <c r="B149" s="45"/>
      <c r="C149" s="45"/>
      <c r="D149" s="45"/>
      <c r="E149" s="45"/>
      <c r="F149" s="46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</row>
    <row r="150" spans="1:25" ht="12.75" customHeight="1" thickBot="1" x14ac:dyDescent="0.3">
      <c r="A150" s="45"/>
      <c r="B150" s="45"/>
      <c r="C150" s="45"/>
      <c r="D150" s="45"/>
      <c r="E150" s="45"/>
      <c r="F150" s="46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</row>
    <row r="151" spans="1:25" ht="12.75" customHeight="1" thickBot="1" x14ac:dyDescent="0.3">
      <c r="A151" s="45"/>
      <c r="B151" s="45"/>
      <c r="C151" s="45"/>
      <c r="D151" s="45"/>
      <c r="E151" s="45"/>
      <c r="F151" s="46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</row>
    <row r="152" spans="1:25" ht="12.75" customHeight="1" thickBot="1" x14ac:dyDescent="0.3">
      <c r="A152" s="45"/>
      <c r="B152" s="45"/>
      <c r="C152" s="45"/>
      <c r="D152" s="45"/>
      <c r="E152" s="45"/>
      <c r="F152" s="46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</row>
    <row r="153" spans="1:25" ht="12.75" customHeight="1" thickBot="1" x14ac:dyDescent="0.3">
      <c r="A153" s="45"/>
      <c r="B153" s="45"/>
      <c r="C153" s="45"/>
      <c r="D153" s="45"/>
      <c r="E153" s="45"/>
      <c r="F153" s="46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</row>
    <row r="154" spans="1:25" ht="12.75" customHeight="1" thickBot="1" x14ac:dyDescent="0.3">
      <c r="A154" s="45"/>
      <c r="B154" s="45"/>
      <c r="C154" s="45"/>
      <c r="D154" s="45"/>
      <c r="E154" s="45"/>
      <c r="F154" s="46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</row>
    <row r="155" spans="1:25" ht="12.75" customHeight="1" thickBot="1" x14ac:dyDescent="0.3">
      <c r="A155" s="45"/>
      <c r="B155" s="45"/>
      <c r="C155" s="45"/>
      <c r="D155" s="45"/>
      <c r="E155" s="45"/>
      <c r="F155" s="46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</row>
    <row r="156" spans="1:25" ht="12.75" customHeight="1" thickBot="1" x14ac:dyDescent="0.3">
      <c r="A156" s="45"/>
      <c r="B156" s="45"/>
      <c r="C156" s="45"/>
      <c r="D156" s="45"/>
      <c r="E156" s="45"/>
      <c r="F156" s="46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</row>
    <row r="157" spans="1:25" ht="12.75" customHeight="1" thickBot="1" x14ac:dyDescent="0.3">
      <c r="A157" s="45"/>
      <c r="B157" s="45"/>
      <c r="C157" s="45"/>
      <c r="D157" s="45"/>
      <c r="E157" s="45"/>
      <c r="F157" s="46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</row>
    <row r="158" spans="1:25" ht="12.75" customHeight="1" thickBot="1" x14ac:dyDescent="0.3">
      <c r="A158" s="45"/>
      <c r="B158" s="45"/>
      <c r="C158" s="45"/>
      <c r="D158" s="45"/>
      <c r="E158" s="45"/>
      <c r="F158" s="46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</row>
    <row r="159" spans="1:25" ht="12.75" customHeight="1" thickBot="1" x14ac:dyDescent="0.3">
      <c r="A159" s="45"/>
      <c r="B159" s="45"/>
      <c r="C159" s="45"/>
      <c r="D159" s="45"/>
      <c r="E159" s="45"/>
      <c r="F159" s="46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</row>
    <row r="160" spans="1:25" ht="12.75" customHeight="1" thickBot="1" x14ac:dyDescent="0.3">
      <c r="A160" s="45"/>
      <c r="B160" s="45"/>
      <c r="C160" s="45"/>
      <c r="D160" s="45"/>
      <c r="E160" s="45"/>
      <c r="F160" s="46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</row>
    <row r="161" spans="1:25" ht="12.75" customHeight="1" thickBot="1" x14ac:dyDescent="0.3">
      <c r="A161" s="45"/>
      <c r="B161" s="45"/>
      <c r="C161" s="45"/>
      <c r="D161" s="45"/>
      <c r="E161" s="45"/>
      <c r="F161" s="46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</row>
    <row r="162" spans="1:25" ht="12.75" customHeight="1" thickBot="1" x14ac:dyDescent="0.3">
      <c r="A162" s="45"/>
      <c r="B162" s="45"/>
      <c r="C162" s="45"/>
      <c r="D162" s="45"/>
      <c r="E162" s="45"/>
      <c r="F162" s="46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</row>
    <row r="163" spans="1:25" ht="12.75" customHeight="1" thickBot="1" x14ac:dyDescent="0.3">
      <c r="A163" s="45"/>
      <c r="B163" s="45"/>
      <c r="C163" s="45"/>
      <c r="D163" s="45"/>
      <c r="E163" s="45"/>
      <c r="F163" s="46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</row>
    <row r="164" spans="1:25" ht="12.75" customHeight="1" thickBot="1" x14ac:dyDescent="0.3">
      <c r="A164" s="45"/>
      <c r="B164" s="45"/>
      <c r="C164" s="45"/>
      <c r="D164" s="45"/>
      <c r="E164" s="45"/>
      <c r="F164" s="46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</row>
    <row r="165" spans="1:25" ht="12.75" customHeight="1" thickBot="1" x14ac:dyDescent="0.3">
      <c r="A165" s="45"/>
      <c r="B165" s="45"/>
      <c r="C165" s="45"/>
      <c r="D165" s="45"/>
      <c r="E165" s="45"/>
      <c r="F165" s="46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</row>
    <row r="166" spans="1:25" ht="12.75" customHeight="1" thickBot="1" x14ac:dyDescent="0.3">
      <c r="A166" s="45"/>
      <c r="B166" s="45"/>
      <c r="C166" s="45"/>
      <c r="D166" s="45"/>
      <c r="E166" s="45"/>
      <c r="F166" s="46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</row>
    <row r="167" spans="1:25" ht="12.75" customHeight="1" thickBot="1" x14ac:dyDescent="0.3">
      <c r="A167" s="45"/>
      <c r="B167" s="45"/>
      <c r="C167" s="45"/>
      <c r="D167" s="45"/>
      <c r="E167" s="45"/>
      <c r="F167" s="46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</row>
    <row r="168" spans="1:25" ht="12.75" customHeight="1" thickBot="1" x14ac:dyDescent="0.3">
      <c r="A168" s="45"/>
      <c r="B168" s="45"/>
      <c r="C168" s="45"/>
      <c r="D168" s="45"/>
      <c r="E168" s="45"/>
      <c r="F168" s="46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</row>
    <row r="169" spans="1:25" ht="12.75" customHeight="1" thickBot="1" x14ac:dyDescent="0.3">
      <c r="A169" s="45"/>
      <c r="B169" s="45"/>
      <c r="C169" s="45"/>
      <c r="D169" s="45"/>
      <c r="E169" s="45"/>
      <c r="F169" s="46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</row>
    <row r="170" spans="1:25" ht="12.75" customHeight="1" thickBot="1" x14ac:dyDescent="0.3">
      <c r="A170" s="45"/>
      <c r="B170" s="45"/>
      <c r="C170" s="45"/>
      <c r="D170" s="45"/>
      <c r="E170" s="45"/>
      <c r="F170" s="46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</row>
    <row r="171" spans="1:25" ht="12.75" customHeight="1" thickBot="1" x14ac:dyDescent="0.3">
      <c r="A171" s="45"/>
      <c r="B171" s="45"/>
      <c r="C171" s="45"/>
      <c r="D171" s="45"/>
      <c r="E171" s="45"/>
      <c r="F171" s="46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</row>
    <row r="172" spans="1:25" ht="12.75" customHeight="1" thickBot="1" x14ac:dyDescent="0.3">
      <c r="A172" s="45"/>
      <c r="B172" s="45"/>
      <c r="C172" s="45"/>
      <c r="D172" s="45"/>
      <c r="E172" s="45"/>
      <c r="F172" s="46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</row>
    <row r="173" spans="1:25" ht="12.75" customHeight="1" thickBot="1" x14ac:dyDescent="0.3">
      <c r="A173" s="45"/>
      <c r="B173" s="45"/>
      <c r="C173" s="45"/>
      <c r="D173" s="45"/>
      <c r="E173" s="45"/>
      <c r="F173" s="46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</row>
    <row r="174" spans="1:25" ht="12.75" customHeight="1" thickBot="1" x14ac:dyDescent="0.3">
      <c r="A174" s="45"/>
      <c r="B174" s="45"/>
      <c r="C174" s="45"/>
      <c r="D174" s="45"/>
      <c r="E174" s="45"/>
      <c r="F174" s="46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</row>
    <row r="175" spans="1:25" ht="12.75" customHeight="1" thickBot="1" x14ac:dyDescent="0.3">
      <c r="A175" s="45"/>
      <c r="B175" s="45"/>
      <c r="C175" s="45"/>
      <c r="D175" s="45"/>
      <c r="E175" s="45"/>
      <c r="F175" s="46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</row>
    <row r="176" spans="1:25" ht="12.75" customHeight="1" thickBot="1" x14ac:dyDescent="0.3">
      <c r="A176" s="45"/>
      <c r="B176" s="45"/>
      <c r="C176" s="45"/>
      <c r="D176" s="45"/>
      <c r="E176" s="45"/>
      <c r="F176" s="46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</row>
    <row r="177" spans="1:25" ht="12.75" customHeight="1" thickBot="1" x14ac:dyDescent="0.3">
      <c r="A177" s="45"/>
      <c r="B177" s="45"/>
      <c r="C177" s="45"/>
      <c r="D177" s="45"/>
      <c r="E177" s="45"/>
      <c r="F177" s="46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</row>
    <row r="178" spans="1:25" ht="12.75" customHeight="1" thickBot="1" x14ac:dyDescent="0.3">
      <c r="A178" s="45"/>
      <c r="B178" s="45"/>
      <c r="C178" s="45"/>
      <c r="D178" s="45"/>
      <c r="E178" s="45"/>
      <c r="F178" s="46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</row>
  </sheetData>
  <autoFilter ref="A1:T85" xr:uid="{845DFA08-5EB8-4924-8E10-38D19A131164}">
    <sortState xmlns:xlrd2="http://schemas.microsoft.com/office/spreadsheetml/2017/richdata2" ref="A2:T85">
      <sortCondition ref="I1:I85"/>
    </sortState>
  </autoFilter>
  <sortState xmlns:xlrd2="http://schemas.microsoft.com/office/spreadsheetml/2017/richdata2" ref="A2:Y60">
    <sortCondition ref="A2"/>
  </sortState>
  <conditionalFormatting sqref="T1 T91:T1048576">
    <cfRule type="cellIs" dxfId="0" priority="1" operator="equal">
      <formula>"CANCEL"</formula>
    </cfRule>
  </conditionalFormatting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6F9DFDB368D7449326F56AD3C3229D" ma:contentTypeVersion="9" ma:contentTypeDescription="Create a new document." ma:contentTypeScope="" ma:versionID="e611901d26a063fd12a7510b8e9cab60">
  <xsd:schema xmlns:xsd="http://www.w3.org/2001/XMLSchema" xmlns:xs="http://www.w3.org/2001/XMLSchema" xmlns:p="http://schemas.microsoft.com/office/2006/metadata/properties" xmlns:ns2="5cd07610-9a14-48c4-9e4c-485b328af975" targetNamespace="http://schemas.microsoft.com/office/2006/metadata/properties" ma:root="true" ma:fieldsID="d0d614818198a11e966c8eb7069a6a1c" ns2:_="">
    <xsd:import namespace="5cd07610-9a14-48c4-9e4c-485b328af97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07610-9a14-48c4-9e4c-485b328af9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17000C-0326-4FF3-AB22-ABD36B6C02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d07610-9a14-48c4-9e4c-485b328af9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9D6C12-B057-49EB-8FCE-414A160DDB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F26858-B416-432D-B24E-C0A7C5CED8B7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5cd07610-9a14-48c4-9e4c-485b328af97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Registration</vt:lpstr>
      <vt:lpstr>Stats</vt:lpstr>
      <vt:lpstr>Definitions</vt:lpstr>
      <vt:lpstr>Download</vt:lpstr>
      <vt:lpstr>Registration!Print_Titles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</dc:creator>
  <cp:keywords/>
  <dc:description/>
  <cp:lastModifiedBy>Aaron Zhao</cp:lastModifiedBy>
  <cp:revision/>
  <dcterms:created xsi:type="dcterms:W3CDTF">2013-12-20T17:10:04Z</dcterms:created>
  <dcterms:modified xsi:type="dcterms:W3CDTF">2020-02-03T15:24:03Z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0x0101003B6F9DFDB368D7449326F56AD3C3229D</vt:lpwstr>
  </property>
</Properties>
</file>