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lookups-budget-BrandyLarramore\"/>
    </mc:Choice>
  </mc:AlternateContent>
  <xr:revisionPtr revIDLastSave="0" documentId="13_ncr:1_{95B2DD4F-EB17-4C4F-8C5C-8AA82F243D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99" i="1"/>
  <c r="F98" i="1"/>
  <c r="D100" i="1"/>
  <c r="D99" i="1"/>
  <c r="G100" i="1"/>
  <c r="G99" i="1"/>
  <c r="G98" i="1"/>
  <c r="E100" i="1"/>
  <c r="E99" i="1"/>
  <c r="E98" i="1"/>
  <c r="D98" i="1" s="1"/>
  <c r="B100" i="1"/>
  <c r="B99" i="1"/>
  <c r="B98" i="1"/>
  <c r="C100" i="1"/>
  <c r="C99" i="1"/>
  <c r="C98" i="1"/>
  <c r="C91" i="1"/>
  <c r="B91" i="1"/>
  <c r="F93" i="1"/>
  <c r="D93" i="1"/>
  <c r="F92" i="1"/>
  <c r="D92" i="1"/>
  <c r="B93" i="1"/>
  <c r="B92" i="1"/>
  <c r="G93" i="1"/>
  <c r="E93" i="1"/>
  <c r="G92" i="1"/>
  <c r="E92" i="1"/>
  <c r="C93" i="1"/>
  <c r="C92" i="1"/>
  <c r="F91" i="1"/>
  <c r="D91" i="1"/>
  <c r="G91" i="1"/>
  <c r="E91" i="1"/>
  <c r="C86" i="1"/>
  <c r="B86" i="1"/>
  <c r="C85" i="1"/>
  <c r="B85" i="1"/>
  <c r="B84" i="1"/>
  <c r="C84" i="1"/>
  <c r="D75" i="1"/>
  <c r="D76" i="1"/>
  <c r="D77" i="1"/>
  <c r="D78" i="1"/>
  <c r="D79" i="1"/>
  <c r="C75" i="1"/>
  <c r="C76" i="1"/>
  <c r="C77" i="1"/>
  <c r="C78" i="1"/>
  <c r="C79" i="1"/>
  <c r="D74" i="1"/>
  <c r="C74" i="1"/>
  <c r="B74" i="1"/>
  <c r="B75" i="1"/>
  <c r="B76" i="1"/>
  <c r="B77" i="1"/>
  <c r="B78" i="1"/>
  <c r="B79" i="1"/>
  <c r="D66" i="1"/>
  <c r="D67" i="1"/>
  <c r="D68" i="1"/>
  <c r="D69" i="1"/>
  <c r="D70" i="1"/>
  <c r="C66" i="1"/>
  <c r="C67" i="1"/>
  <c r="C68" i="1"/>
  <c r="C69" i="1"/>
  <c r="C70" i="1"/>
  <c r="D65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B57" i="1"/>
  <c r="B58" i="1"/>
  <c r="B59" i="1"/>
  <c r="B60" i="1"/>
  <c r="B61" i="1"/>
  <c r="B56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8" i="1"/>
  <c r="F10" i="1"/>
  <c r="F14" i="1"/>
  <c r="F18" i="1"/>
  <c r="F20" i="1"/>
  <c r="F22" i="1"/>
  <c r="F23" i="1"/>
  <c r="F24" i="1"/>
  <c r="F26" i="1"/>
  <c r="F28" i="1"/>
  <c r="F29" i="1"/>
  <c r="F30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31" i="1" l="1"/>
  <c r="F19" i="1"/>
  <c r="F17" i="1"/>
  <c r="F16" i="1"/>
  <c r="F27" i="1"/>
  <c r="F15" i="1"/>
  <c r="F25" i="1"/>
  <c r="F11" i="1"/>
  <c r="F7" i="1"/>
  <c r="F33" i="1"/>
  <c r="F21" i="1"/>
  <c r="F4" i="1"/>
  <c r="F12" i="1"/>
  <c r="F9" i="1"/>
  <c r="F6" i="1"/>
  <c r="F5" i="1"/>
  <c r="F3" i="1"/>
  <c r="F1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<sst xmlns="http://schemas.openxmlformats.org/spreadsheetml/2006/main" count="150" uniqueCount="90">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</sst>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10" fontId="16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topLeftCell="A82" workbookViewId="0">
      <selection activeCell="F101" sqref="F10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9">
        <v>356640100</v>
      </c>
      <c r="C2" s="9">
        <v>341243679.13</v>
      </c>
      <c r="D2">
        <f>C2-B2</f>
        <v>-15396420.870000005</v>
      </c>
      <c r="E2" s="5">
        <f>IFERROR(D2/B2, 0)</f>
        <v>-4.3170750765267295E-2</v>
      </c>
      <c r="F2">
        <f>_xlfn.RANK.EQ(E2,$E:$E)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_xlfn.RANK.EQ(J2,$J:$J)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_xlfn.RANK.EQ(O2,$O:$O)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_xlfn.RANK.EQ(E3,$E:$E)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_xlfn.RANK.EQ(J3,$J:$J)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_xlfn.RANK.EQ(O3,$O:$O)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53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 s="9">
        <v>375000</v>
      </c>
      <c r="M11" s="9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VLOOKUP(A56,$A$1:$P$52,4)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9">VLOOKUP(A57,$A$1:$P$52,4)</f>
        <v>0</v>
      </c>
      <c r="C57">
        <f t="shared" ref="C57:C61" si="10">VLOOKUP(A57,$A$1:$P$52,9)</f>
        <v>0</v>
      </c>
      <c r="D57">
        <f t="shared" ref="D57:D61" si="11">VLOOKUP(A57,$A$1:$P$52,14)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_xlfn.XLOOKUP(A65,A:A,D:D)</f>
        <v>-36209.630000000005</v>
      </c>
      <c r="C65">
        <f>_xlfn.XLOOKUP(A65,A:A,I:I)</f>
        <v>-27292.159999999974</v>
      </c>
      <c r="D65">
        <f>_xlfn.XLOOKUP(A65,A:A,N:N)</f>
        <v>-9181.0800000000163</v>
      </c>
    </row>
    <row r="66" spans="1:4" x14ac:dyDescent="0.3">
      <c r="A66" t="s">
        <v>25</v>
      </c>
      <c r="B66">
        <f t="shared" ref="B66:B70" si="12">_xlfn.XLOOKUP(A66,A:A,D:D)</f>
        <v>0</v>
      </c>
      <c r="C66">
        <f t="shared" ref="C66:C70" si="13">_xlfn.XLOOKUP(A66,A:A,I:I)</f>
        <v>0</v>
      </c>
      <c r="D66">
        <f t="shared" ref="D66:D70" si="14">_xlfn.XLOOKUP(A66,A:A,N:N)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INDEX(D:D,MATCH(A74,A:A,0))</f>
        <v>-36209.630000000005</v>
      </c>
      <c r="C74">
        <f>INDEX(I:I,MATCH(A74,A:A,0))</f>
        <v>-27292.159999999974</v>
      </c>
      <c r="D74">
        <f>INDEX(I:I,MATCH(A74,A:A,0))</f>
        <v>-27292.159999999974</v>
      </c>
    </row>
    <row r="75" spans="1:4" x14ac:dyDescent="0.3">
      <c r="A75" t="s">
        <v>25</v>
      </c>
      <c r="B75">
        <f t="shared" ref="B75:B79" si="15">INDEX(D:D,MATCH(A75,A:A,0))</f>
        <v>0</v>
      </c>
      <c r="C75">
        <f t="shared" ref="C75:C79" si="16">INDEX(I:I,MATCH(A75,A:A,0))</f>
        <v>0</v>
      </c>
      <c r="D75">
        <f t="shared" ref="D75:D79" si="17">INDEX(I:I,MATCH(A75,A:A,0))</f>
        <v>0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-189254.06000000006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-45485.580000000075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-8005.7900000010268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-133456.33000001032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23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INDEX($B$2:$B$52,MATCH($B$82,$A$2:$A$52,0))</f>
        <v>9349400</v>
      </c>
      <c r="C84" s="6">
        <f>INDEX($C$2:$C$52,MATCH($B$82,$A$2:$A$52,0))</f>
        <v>8952825.2799999993</v>
      </c>
    </row>
    <row r="85" spans="1:7" x14ac:dyDescent="0.3">
      <c r="A85" t="s">
        <v>74</v>
      </c>
      <c r="B85" s="6">
        <f>INDEX($G$2:$G$52,MATCH($B$82,$A$2:$A$52,0))</f>
        <v>11073700</v>
      </c>
      <c r="C85" s="6">
        <f>INDEX($H$2:$H$52,MATCH($B$82,$A$2:$A$52,0))</f>
        <v>9929059.5199999996</v>
      </c>
    </row>
    <row r="86" spans="1:7" x14ac:dyDescent="0.3">
      <c r="A86" t="s">
        <v>75</v>
      </c>
      <c r="B86" s="6">
        <f>INDEX($L$2:$L$52,MATCH($B$82,$A$2:$A$52,0))</f>
        <v>10790500</v>
      </c>
      <c r="C86" s="6">
        <f>INDEX($M$2:$M$52,MATCH($B$82,$A$2:$A$52,0))</f>
        <v>9993599.52999999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10"/>
      <c r="D89" s="7">
        <v>2</v>
      </c>
      <c r="E89" s="10"/>
      <c r="F89" s="7">
        <v>3</v>
      </c>
      <c r="G89" s="10"/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B91" t="str">
        <f>_xlfn.XLOOKUP(C91,E2:E52,A2:A52,0)</f>
        <v>Clerk and Master - Chancery</v>
      </c>
      <c r="C91" s="5">
        <f>SMALL(E2:E52,1)</f>
        <v>-0.15235918433091292</v>
      </c>
      <c r="D91" t="str">
        <f>_xlfn.XLOOKUP(E91,E2:E52,A2:A52,0)</f>
        <v>Circuit Court Clerk</v>
      </c>
      <c r="E91" s="5">
        <f>SMALL(E2:E52,2)</f>
        <v>-0.11502817362571344</v>
      </c>
      <c r="F91" t="str">
        <f>_xlfn.XLOOKUP(G91,E2:E52,A2:A52,0)</f>
        <v>Internal Audit</v>
      </c>
      <c r="G91" s="5">
        <f>SMALL(E2:E52,3)</f>
        <v>-9.5782760864849215E-2</v>
      </c>
    </row>
    <row r="92" spans="1:7" x14ac:dyDescent="0.3">
      <c r="A92" t="s">
        <v>74</v>
      </c>
      <c r="B92" t="str">
        <f>_xlfn.XLOOKUP(C92,J2:J52,A2:A52,0)</f>
        <v>Metropolitan Clerk</v>
      </c>
      <c r="C92" s="5">
        <f>SMALL(J2:J52,1)</f>
        <v>-0.17551246244575608</v>
      </c>
      <c r="D92" t="str">
        <f>_xlfn.XLOOKUP(E92,J2:J52,A2:A52,0)</f>
        <v>Internal Audit</v>
      </c>
      <c r="E92" s="5">
        <f>SMALL(J2:J52,2)</f>
        <v>-0.17103239309050916</v>
      </c>
      <c r="F92" t="str">
        <f>_xlfn.XLOOKUP(G92,J2:J52,A2:A52,0)</f>
        <v>Office of Family Safety</v>
      </c>
      <c r="G92" s="5">
        <f>SMALL(J2:J52,3)</f>
        <v>-0.13918241656366656</v>
      </c>
    </row>
    <row r="93" spans="1:7" x14ac:dyDescent="0.3">
      <c r="A93" t="s">
        <v>75</v>
      </c>
      <c r="B93" t="str">
        <f>_xlfn.XLOOKUP(C93,O2:O52,A2:A52,0)</f>
        <v>Community Oversight Board</v>
      </c>
      <c r="C93" s="5">
        <f>SMALL(O2:O52,1)</f>
        <v>-0.82994157333333329</v>
      </c>
      <c r="D93" t="str">
        <f>_xlfn.XLOOKUP(E93,O2:O52,A2:A52,0)</f>
        <v>Clerk and Master - Chancery</v>
      </c>
      <c r="E93" s="5">
        <f>SMALL(O2:O52,2)</f>
        <v>-0.15295680364719175</v>
      </c>
      <c r="F93" t="str">
        <f>_xlfn.XLOOKUP(G93,O2:O52,A2:A52,0)</f>
        <v>Election Commission</v>
      </c>
      <c r="G93" s="5">
        <f>SMALL(O2:O52,3)</f>
        <v>-0.12882667147667154</v>
      </c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B98" t="str">
        <f>INDEX($A$2:$A$52,MATCH(C98,$E$2:$E$52,0))</f>
        <v>Clerk and Master - Chancery</v>
      </c>
      <c r="C98" s="4">
        <f>SMALL(E2:E52,1)</f>
        <v>-0.15235918433091292</v>
      </c>
      <c r="D98" t="str">
        <f>INDEX($A$2:$A$52,MATCH(E98,$E$2:$E$52,0))</f>
        <v>Circuit Court Clerk</v>
      </c>
      <c r="E98" s="5">
        <f>SMALL(E2:E59,2)</f>
        <v>-0.11502817362571344</v>
      </c>
      <c r="F98" t="str">
        <f>INDEX($A$2:$A$52,MATCH(G98,$E$2:$E$52,0))</f>
        <v>Internal Audit</v>
      </c>
      <c r="G98" s="5">
        <f>SMALL(E2:E59,3)</f>
        <v>-9.5782760864849215E-2</v>
      </c>
      <c r="I98" s="4"/>
    </row>
    <row r="99" spans="1:9" x14ac:dyDescent="0.3">
      <c r="A99" t="s">
        <v>74</v>
      </c>
      <c r="B99" t="str">
        <f>INDEX($A$2:$A$52,MATCH(C99,$J$2:$J$52,0))</f>
        <v>Metropolitan Clerk</v>
      </c>
      <c r="C99" s="4">
        <f>SMALL(J2:J52,1)</f>
        <v>-0.17551246244575608</v>
      </c>
      <c r="D99" t="str">
        <f>INDEX($A$2:$A$52,MATCH(E99,$J$2:$J$52,0))</f>
        <v>Internal Audit</v>
      </c>
      <c r="E99" s="5">
        <f>SMALL(J2:J59,2)</f>
        <v>-0.17103239309050916</v>
      </c>
      <c r="F99" t="str">
        <f>INDEX($A$2:$A$52,MATCH(G99,$J$2:$J$52,0))</f>
        <v>Office of Family Safety</v>
      </c>
      <c r="G99" s="5">
        <f>SMALL(J2:J59,3)</f>
        <v>-0.13918241656366656</v>
      </c>
      <c r="I99" s="4"/>
    </row>
    <row r="100" spans="1:9" x14ac:dyDescent="0.3">
      <c r="A100" t="s">
        <v>75</v>
      </c>
      <c r="B100" t="str">
        <f>INDEX($A$2:$A$52,MATCH(C100,$O$2:$O$52,0))</f>
        <v>Community Oversight Board</v>
      </c>
      <c r="C100" s="4">
        <f>SMALL(O2:O52,1)</f>
        <v>-0.82994157333333329</v>
      </c>
      <c r="D100" t="str">
        <f>INDEX($A$2:$A$52,MATCH(E100,$O$2:$O$52,0))</f>
        <v>Clerk and Master - Chancery</v>
      </c>
      <c r="E100" s="5">
        <f>SMALL(O2:O59,2)</f>
        <v>-0.15295680364719175</v>
      </c>
      <c r="F100" t="str">
        <f>INDEX($A$2:$A$52,MATCH(G100,$O$2:$O$52,0))</f>
        <v>Election Commission</v>
      </c>
      <c r="G100" s="5">
        <f>SMALL(O2:O59,3)</f>
        <v>-0.12882667147667154</v>
      </c>
      <c r="I100" s="4"/>
    </row>
    <row r="104" spans="1:9" x14ac:dyDescent="0.3">
      <c r="G104" s="5"/>
    </row>
    <row r="105" spans="1:9" x14ac:dyDescent="0.3">
      <c r="G105" s="5"/>
    </row>
    <row r="106" spans="1:9" x14ac:dyDescent="0.3">
      <c r="G106" s="5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1E212AA6-F700-4078-9D06-F29B03382D29}">
      <formula1>$A2:$A$52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Brandy Larramore</cp:lastModifiedBy>
  <cp:revision/>
  <dcterms:created xsi:type="dcterms:W3CDTF">2020-02-26T17:00:38Z</dcterms:created>
  <dcterms:modified xsi:type="dcterms:W3CDTF">2023-09-23T13:37:19Z</dcterms:modified>
  <cp:category/>
  <cp:contentStatus/>
</cp:coreProperties>
</file>