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\Documents\nss_da10\projects\lookups-budget-DonovanKnight\"/>
    </mc:Choice>
  </mc:AlternateContent>
  <xr:revisionPtr revIDLastSave="0" documentId="13_ncr:1_{E9ADA7B9-BC66-4046-BFB0-AA84DBFBE1D6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metro_budget" sheetId="1" r:id="rId1"/>
    <sheet name="data_dictionary" sheetId="2" r:id="rId2"/>
  </sheets>
  <calcPr calcId="191028"/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4" i="1"/>
  <c r="C75" i="1"/>
  <c r="C76" i="1"/>
  <c r="C77" i="1"/>
  <c r="C78" i="1"/>
  <c r="C79" i="1"/>
  <c r="B74" i="1"/>
  <c r="B75" i="1"/>
  <c r="B76" i="1"/>
  <c r="B77" i="1"/>
  <c r="B78" i="1"/>
  <c r="B79" i="1"/>
  <c r="B65" i="1"/>
  <c r="D61" i="1"/>
  <c r="D60" i="1"/>
  <c r="D59" i="1"/>
  <c r="D58" i="1"/>
  <c r="D57" i="1"/>
  <c r="D56" i="1"/>
  <c r="C56" i="1"/>
  <c r="C61" i="1"/>
  <c r="C60" i="1"/>
  <c r="C59" i="1"/>
  <c r="C58" i="1"/>
  <c r="C57" i="1"/>
  <c r="B56" i="1"/>
  <c r="B61" i="1"/>
  <c r="B60" i="1"/>
  <c r="B59" i="1"/>
  <c r="B58" i="1"/>
  <c r="B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7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<sst xmlns="http://schemas.openxmlformats.org/spreadsheetml/2006/main" count="151" uniqueCount="92">
  <si>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</si>
  <si>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</si>
  <si>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</si>
  <si>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</si>
  <si>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</si>
  <si>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</si>
  <si>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</si>
  <si>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</si>
  <si>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</si>
  <si>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</si>
  <si>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</si>
  <si>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</si>
  <si>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</si>
  <si>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</si>
  <si>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</si>
  <si>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</si>
  <si>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</si>
  <si>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</si>
  <si>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</si>
  <si>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</si>
  <si>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</si>
  <si>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</si>
  <si>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</si>
  <si>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</si>
  <si>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</si>
  <si>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</si>
  <si>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</si>
  <si>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</si>
  <si>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</si>
  <si>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</si>
  <si>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</si>
  <si>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</si>
  <si>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</si>
  <si>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</si>
  <si>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</si>
  <si>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</si>
  <si>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</si>
  <si>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</si>
  <si>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</si>
  <si>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</si>
  <si>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</si>
  <si>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</si>
  <si>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</si>
  <si>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</si>
  <si>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</si>
  <si>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</si>
  <si>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</si>
  <si>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</si>
  <si>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</si>
  <si>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</si>
  <si>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</si>
  <si>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</si>
  <si>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</si>
  <si>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</si>
  <si>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</si>
  <si>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</si>
  <si>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</si>
  <si>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</si>
  <si>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</si>
  <si>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</si>
  <si>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</si>
  <si>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</si>
  <si>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</si>
  <si>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</si>
  <si>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</si>
  <si>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</si>
  <si>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</si>
  <si>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</si>
  <si>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</si>
  <si>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</si>
  <si>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</si>
  <si>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</si>
  <si>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</si>
  <si>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</si>
  <si>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</si>
  <si>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</si>
  <si>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</si>
  <si>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</si>
  <si>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</si>
  <si>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</si>
  <si>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</si>
  <si>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</si>
  <si>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</si>
  <si>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</si>
  <si>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</si>
  <si>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</si>
  <si>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</si>
  <si>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</si>
  <si>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</si>
  <si>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</si>
  <si>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I don’t have XLOOKUP…. 2019 Edition :0</t>
  </si>
  <si>
    <t>A2:A52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</si>
</sst>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82" sqref="B82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(C2-B2)/C2</f>
        <v>-4.5118552552396413E-2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(H2-G2)/H2</f>
        <v>-0.10493822282725118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(M2-L2)/M2</f>
        <v>-5.9865847129256501E-2</v>
      </c>
      <c r="P2">
        <f>_xlfn.RANK.EQ(O2,$O$2:$O$52,1)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(C3-B3)/C3</f>
        <v>-2.3614774160787572E-2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(H3-G3)/H3</f>
        <v>-7.1587313673678488E-2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(M3-L3)/M3</f>
        <v>-1.3559109974262671E-3</v>
      </c>
      <c r="P3">
        <f t="shared" ref="P3:P52" si="8">_xlfn.RANK.EQ(O3,$O$2:$O$52,1)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-4.9571938826780369E-3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-1.7440707697694863E-2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-0.10408662796074925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-0.13498695580457107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-6.0614054335986108E-2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-1.7331268866947632E-3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-0.12997947527548054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-0.11123002959403271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-0.17974498338738901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-0.14942778736004425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-4.4296041483789649E-2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-0.11528186307014912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-8.8947400057633408E-2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-5.8328067339072524E-2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>IFERROR((C11-B11)/C11, 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>IFERROR((H11-G11)/H11,0)</f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6" si="9">IFERROR((C12-B12)/C12, 0)</f>
        <v>-5.2698794104010328E-2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10">IFERROR((H12-G12)/H12,0)</f>
        <v>-0.11766445318188171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-1.308175643402067E-2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10"/>
        <v>-5.3243850088734883E-2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-1.3826514521668838E-2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10"/>
        <v>-1.1626592968636483E-2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3.173636849285945E-3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10"/>
        <v>-4.6607825420280143E-2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-1.1992299628906885E-2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10"/>
        <v>-2.7697842991158804E-4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-2.9178332498198175E-2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10"/>
        <v>-4.5370836152683523E-2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-5.7123801176609125E-2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10"/>
        <v>-7.0835350460006705E-2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-4.4479191210760792E-2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10"/>
        <v>-8.0250917955821899E-2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-1.237969145816416E-5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10"/>
        <v>-7.4147890262190919E-5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-8.5838183495867346E-2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10"/>
        <v>-8.1276787064492179E-2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-1.3464383431954106E-2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10"/>
        <v>-1.6004272606362537E-2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-4.1222097478569475E-2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10"/>
        <v>-4.4271622872473403E-2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-1.3515167295364007E-2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10"/>
        <v>-4.2620844647132936E-2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-1.0331785152747561E-2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10"/>
        <v>-1.6101937309368593E-2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-9.3261899836535073E-2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10"/>
        <v>-6.2446392671501351E-2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10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>IFERROR((M27-L27)/M27,0)</f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-0.10592892583696122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10"/>
        <v>-0.20631975443303782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ref="O28:O51" si="11">IFERROR((M28-L28)/M28,0)</f>
        <v>-9.5181484254198451E-2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-1.5022591899611784E-2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10"/>
        <v>-4.2860872747024777E-2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11"/>
        <v>-1.2225485977540432E-5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-8.454008551485875E-3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10"/>
        <v>-3.971909919295742E-3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11"/>
        <v>-2.7514707280809998E-3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-1.4230190697391801E-2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10"/>
        <v>-3.4392662500786743E-2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11"/>
        <v>-3.847507116360397E-2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-1.2447990154890821E-2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10"/>
        <v>-1.8161839587761623E-2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11"/>
        <v>-2.8363413322250185E-2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-8.0614605229348581E-3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10"/>
        <v>-2.6635660489465278E-3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11"/>
        <v>-5.5446806934487392E-3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-1.9304765584697302E-2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10"/>
        <v>-5.1481972192227006E-2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11"/>
        <v>-2.7376814190035178E-2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10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11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-8.5361344557927391E-2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10"/>
        <v>-0.21287460931962104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11"/>
        <v>-0.13006011500365766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-4.1064276249856521E-2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10"/>
        <v>-5.2033857953182258E-2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11"/>
        <v>-8.9239827069555508E-2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-1.9829233869414847E-2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10"/>
        <v>-5.2223687891129834E-2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11"/>
        <v>-1.7583446079218231E-4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-8.7062302001452777E-2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10"/>
        <v>-0.16168630757756886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11"/>
        <v>-4.7032329234195536E-2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-2.1742447906733384E-2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10"/>
        <v>-4.9078567313795014E-2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11"/>
        <v>-1.5412619944909845E-2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-4.1786635070699275E-2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10"/>
        <v>-2.6927997186112485E-2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11"/>
        <v>-1.7397294491347533E-2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-2.207581547652165E-4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10"/>
        <v>-1.2072202931945403E-2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11"/>
        <v>-1.8129119102578695E-7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-2.0926287045185434E-2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10"/>
        <v>-4.764477918386123E-2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11"/>
        <v>-4.2512350753316649E-2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-9.8725902010485707E-3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10"/>
        <v>-8.0207454096728314E-3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11"/>
        <v>-1.8780683691209917E-6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-1.3043073369966466E-2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10"/>
        <v>-4.0246320962372462E-2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11"/>
        <v>-1.1565088346037651E-2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-3.0100754316998604E-3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10"/>
        <v>-3.3399350458007716E-2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11"/>
        <v>-4.846589537888768E-2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-1.7438980340993323E-4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10"/>
        <v>-3.330268730789944E-4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11"/>
        <v>-2.9274586623690628E-4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-3.2133614317697297E-2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10"/>
        <v>-4.2274540964939038E-2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11"/>
        <v>-5.9202125115912531E-2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-1.8790947081103241E-2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10"/>
        <v>-7.4718268785991485E-2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11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10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11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-1.295083556790318E-2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10"/>
        <v>-3.796233476981066E-2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11"/>
        <v>-1.1224639284424102E-2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-8.706990884047304E-2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10"/>
        <v>-0.10705766018222174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3" spans="1:16" x14ac:dyDescent="0.35">
      <c r="E53" s="5"/>
    </row>
    <row r="54" spans="1:16" x14ac:dyDescent="0.35">
      <c r="A54" s="2" t="s">
        <v>67</v>
      </c>
      <c r="E54" s="5"/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  <c r="E55" s="5"/>
    </row>
    <row r="56" spans="1:16" x14ac:dyDescent="0.35">
      <c r="A56" t="s">
        <v>24</v>
      </c>
      <c r="B56">
        <f>VLOOKUP("Community Education Commission",$A$2:$P$52,4,FALSE)</f>
        <v>-36209.630000000005</v>
      </c>
      <c r="C56">
        <f>VLOOKUP("Community Education Commission",$A$2:$P$52,9,FALSE)</f>
        <v>-27292.159999999974</v>
      </c>
      <c r="D56">
        <f>VLOOKUP("Community Education Commission",$A$2:$P$52,14,FALSE)</f>
        <v>-9181.0800000000163</v>
      </c>
      <c r="E56" s="5"/>
    </row>
    <row r="57" spans="1:16" x14ac:dyDescent="0.35">
      <c r="A57" t="s">
        <v>25</v>
      </c>
      <c r="B57">
        <f>VLOOKUP("Community Oversight Board",$A$2:$P$52,4,FALSE)</f>
        <v>0</v>
      </c>
      <c r="C57">
        <f>VLOOKUP("Community Oversight Board",$A$2:$P$52,9,FALSE)</f>
        <v>0</v>
      </c>
      <c r="D57">
        <f>VLOOKUP("Community Oversight Board",$A$2:$P$52,14,FALSE)</f>
        <v>-311228.08999999997</v>
      </c>
    </row>
    <row r="58" spans="1:16" x14ac:dyDescent="0.35">
      <c r="A58" t="s">
        <v>32</v>
      </c>
      <c r="B58">
        <f>VLOOKUP("Election Commission",$A$2:$P$52,4,FALSE)</f>
        <v>-149396.10000000987</v>
      </c>
      <c r="C58">
        <f>VLOOKUP("Election Commission",$A$2:$P$52,9,FALSE)</f>
        <v>-189254.06000000006</v>
      </c>
      <c r="D58">
        <f>VLOOKUP("Election Commission",$A$2:$P$52,14,FALSE)</f>
        <v>-374962.91000000015</v>
      </c>
    </row>
    <row r="59" spans="1:16" x14ac:dyDescent="0.35">
      <c r="A59" t="s">
        <v>38</v>
      </c>
      <c r="B59">
        <f>VLOOKUP("Historical Commission",$A$2:$P$52,4,FALSE)</f>
        <v>-12230.810000000056</v>
      </c>
      <c r="C59">
        <f>VLOOKUP("Historical Commission",$A$2:$P$52,9,FALSE)</f>
        <v>-45485.580000000075</v>
      </c>
      <c r="D59">
        <f>VLOOKUP("Historical Commission",$A$2:$P$52,14,FALSE)</f>
        <v>-72.879999999888241</v>
      </c>
    </row>
    <row r="60" spans="1:16" x14ac:dyDescent="0.35">
      <c r="A60" t="s">
        <v>39</v>
      </c>
      <c r="B60">
        <f>VLOOKUP("Human Relations Commission",$A$2:$P$52,4,FALSE)</f>
        <v>-4950.4699999999721</v>
      </c>
      <c r="C60">
        <f>VLOOKUP("Human Relations Commission",$A$2:$P$52,9,FALSE)</f>
        <v>-8005.7900000010268</v>
      </c>
      <c r="D60">
        <f>VLOOKUP("Human Relations Commission",$A$2:$P$52,14,FALSE)</f>
        <v>-1724.9000000000233</v>
      </c>
    </row>
    <row r="61" spans="1:16" x14ac:dyDescent="0.35">
      <c r="A61" t="s">
        <v>55</v>
      </c>
      <c r="B61">
        <f>VLOOKUP("Planning Commission",$A$2:$P$52,4,FALSE)</f>
        <v>-184239.79000001028</v>
      </c>
      <c r="C61">
        <f>VLOOKUP("Planning Commission",$A$2:$P$52,9,FALSE)</f>
        <v>-133456.33000001032</v>
      </c>
      <c r="D61">
        <f>VLOOKUP("Planning Commission",$A$2:$P$52,14,FALSE)</f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5" x14ac:dyDescent="0.35">
      <c r="A65" t="s">
        <v>24</v>
      </c>
      <c r="B65" t="e">
        <f ca="1">XLOOKUP("Community Education Commission",$A$2:$P$52,D:D)</f>
        <v>#NAME?</v>
      </c>
    </row>
    <row r="66" spans="1:5" x14ac:dyDescent="0.35">
      <c r="A66" t="s">
        <v>25</v>
      </c>
    </row>
    <row r="67" spans="1:5" x14ac:dyDescent="0.35">
      <c r="A67" t="s">
        <v>32</v>
      </c>
      <c r="E67" t="s">
        <v>90</v>
      </c>
    </row>
    <row r="68" spans="1:5" x14ac:dyDescent="0.35">
      <c r="A68" t="s">
        <v>38</v>
      </c>
    </row>
    <row r="69" spans="1:5" x14ac:dyDescent="0.35">
      <c r="A69" t="s">
        <v>39</v>
      </c>
    </row>
    <row r="70" spans="1:5" x14ac:dyDescent="0.35">
      <c r="A70" t="s">
        <v>55</v>
      </c>
    </row>
    <row r="72" spans="1:5" x14ac:dyDescent="0.35">
      <c r="A72" s="7" t="s">
        <v>69</v>
      </c>
    </row>
    <row r="73" spans="1:5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5" x14ac:dyDescent="0.3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5" x14ac:dyDescent="0.35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-311228.08999999997</v>
      </c>
    </row>
    <row r="76" spans="1:5" x14ac:dyDescent="0.35">
      <c r="A76" t="s">
        <v>32</v>
      </c>
      <c r="B76">
        <f t="shared" si="12"/>
        <v>-149396.10000000987</v>
      </c>
      <c r="C76">
        <f t="shared" si="13"/>
        <v>-189254.06000000006</v>
      </c>
      <c r="D76">
        <f t="shared" si="14"/>
        <v>-374962.91000000015</v>
      </c>
    </row>
    <row r="77" spans="1:5" x14ac:dyDescent="0.35">
      <c r="A77" t="s">
        <v>38</v>
      </c>
      <c r="B77">
        <f t="shared" si="12"/>
        <v>-12230.810000000056</v>
      </c>
      <c r="C77">
        <f t="shared" si="13"/>
        <v>-45485.580000000075</v>
      </c>
      <c r="D77">
        <f t="shared" si="14"/>
        <v>-72.879999999888241</v>
      </c>
    </row>
    <row r="78" spans="1:5" x14ac:dyDescent="0.35">
      <c r="A78" t="s">
        <v>39</v>
      </c>
      <c r="B78">
        <f t="shared" si="12"/>
        <v>-4950.4699999999721</v>
      </c>
      <c r="C78">
        <f t="shared" si="13"/>
        <v>-8005.7900000010268</v>
      </c>
      <c r="D78">
        <f t="shared" si="14"/>
        <v>-1724.9000000000233</v>
      </c>
    </row>
    <row r="79" spans="1:5" x14ac:dyDescent="0.35">
      <c r="A79" t="s">
        <v>55</v>
      </c>
      <c r="B79">
        <f t="shared" si="12"/>
        <v>-184239.79000001028</v>
      </c>
      <c r="C79">
        <f t="shared" si="13"/>
        <v>-133456.33000001032</v>
      </c>
      <c r="D79">
        <f t="shared" si="14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91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Consolidate/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9743BE13-AC85-464D-89A1-A31EAF84FDAB}">
      <formula1>"A2:A52"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Keshawn Knight</cp:lastModifiedBy>
  <cp:revision/>
  <dcterms:created xsi:type="dcterms:W3CDTF">2020-02-26T17:00:38Z</dcterms:created>
  <dcterms:modified xsi:type="dcterms:W3CDTF">2023-09-20T02:12:31Z</dcterms:modified>
  <cp:category/>
  <cp:contentStatus/>
</cp:coreProperties>
</file>