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s_data_analytics\Projects\lookups-budget-JEmmonsJR\"/>
    </mc:Choice>
  </mc:AlternateContent>
  <xr:revisionPtr revIDLastSave="0" documentId="13_ncr:1_{2C05F087-C0F8-4015-9511-A686E9BDFB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1" i="1" l="1"/>
  <c r="B56" i="1"/>
  <c r="B75" i="1"/>
  <c r="G100" i="1"/>
  <c r="E100" i="1"/>
  <c r="C100" i="1"/>
  <c r="G99" i="1"/>
  <c r="E99" i="1"/>
  <c r="C99" i="1"/>
  <c r="G98" i="1"/>
  <c r="E98" i="1"/>
  <c r="C98" i="1"/>
  <c r="F100" i="1"/>
  <c r="D100" i="1"/>
  <c r="F99" i="1"/>
  <c r="D99" i="1"/>
  <c r="F98" i="1"/>
  <c r="D98" i="1"/>
  <c r="B100" i="1"/>
  <c r="B99" i="1"/>
  <c r="B98" i="1"/>
  <c r="B84" i="1"/>
  <c r="G93" i="1"/>
  <c r="E93" i="1"/>
  <c r="G92" i="1"/>
  <c r="E92" i="1"/>
  <c r="G91" i="1"/>
  <c r="E91" i="1"/>
  <c r="C93" i="1"/>
  <c r="C92" i="1"/>
  <c r="C91" i="1"/>
  <c r="F93" i="1"/>
  <c r="D93" i="1"/>
  <c r="F92" i="1"/>
  <c r="D92" i="1"/>
  <c r="F91" i="1"/>
  <c r="D91" i="1"/>
  <c r="B93" i="1"/>
  <c r="B92" i="1"/>
  <c r="C56" i="1"/>
  <c r="D56" i="1"/>
  <c r="C57" i="1"/>
  <c r="D57" i="1"/>
  <c r="C58" i="1"/>
  <c r="D58" i="1"/>
  <c r="C59" i="1"/>
  <c r="D59" i="1"/>
  <c r="C60" i="1"/>
  <c r="D60" i="1"/>
  <c r="C61" i="1"/>
  <c r="D61" i="1"/>
  <c r="B57" i="1"/>
  <c r="B58" i="1"/>
  <c r="B59" i="1"/>
  <c r="B60" i="1"/>
  <c r="B61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C74" i="1"/>
  <c r="D74" i="1"/>
  <c r="B74" i="1"/>
  <c r="C86" i="1"/>
  <c r="B86" i="1"/>
  <c r="C85" i="1"/>
  <c r="B85" i="1"/>
  <c r="C8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<sst xmlns="http://schemas.openxmlformats.org/spreadsheetml/2006/main" count="150" uniqueCount="90">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</sst>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metro_budget!$B$82</c:f>
          <c:strCache>
            <c:ptCount val="1"/>
            <c:pt idx="0">
              <c:v>Community Education Commission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metro_budget!$B$84:$B$86</c:f>
              <c:numCache>
                <c:formatCode>_([$$-409]* #,##0.00_);_([$$-409]* \(#,##0.00\);_([$$-409]* "-"??_);_(@_)</c:formatCode>
                <c:ptCount val="3"/>
                <c:pt idx="0">
                  <c:v>443300</c:v>
                </c:pt>
                <c:pt idx="1">
                  <c:v>495200</c:v>
                </c:pt>
                <c:pt idx="2">
                  <c:v>487500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A7-49C2-80DB-A8A6BD330F45}"/>
            </c:ext>
          </c:extLst>
        </c:ser>
        <c:ser>
          <c:idx val="1"/>
          <c:order val="1"/>
          <c:tx>
            <c:strRef>
              <c:f>metro_budget!$C$83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metro_budget!$C$84:$C$86</c:f>
              <c:numCache>
                <c:formatCode>_([$$-409]* #,##0.00_);_([$$-409]* \(#,##0.00\);_([$$-409]* "-"??_);_(@_)</c:formatCode>
                <c:ptCount val="3"/>
                <c:pt idx="0">
                  <c:v>407090.37</c:v>
                </c:pt>
                <c:pt idx="1">
                  <c:v>467907.84000000003</c:v>
                </c:pt>
                <c:pt idx="2">
                  <c:v>478318.92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A7-49C2-80DB-A8A6BD330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060208"/>
        <c:axId val="1802435936"/>
      </c:barChart>
      <c:catAx>
        <c:axId val="19360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435936"/>
        <c:crosses val="autoZero"/>
        <c:auto val="1"/>
        <c:lblAlgn val="ctr"/>
        <c:lblOffset val="100"/>
        <c:noMultiLvlLbl val="0"/>
      </c:catAx>
      <c:valAx>
        <c:axId val="18024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0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69</xdr:row>
      <xdr:rowOff>119062</xdr:rowOff>
    </xdr:from>
    <xdr:to>
      <xdr:col>8</xdr:col>
      <xdr:colOff>495300</xdr:colOff>
      <xdr:row>84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D5043-2F27-1F78-7578-D88661AE2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B90" sqref="B90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0)</f>
        <v>-4.3170750765267295E-2</v>
      </c>
      <c r="F2">
        <f>RANK(E2,E$2:E$52,1)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RANK(J2,J$2:J$52,1)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RANK(O2,O$2:O$52,1)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RANK(E3,E$2:E$52,1)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3" si="4">IFERROR(I3/G3, 0)</f>
        <v>-6.6804928315415249E-2</v>
      </c>
      <c r="K3">
        <f t="shared" ref="K3:K52" si="5">RANK(J3,J$2:J$52,1)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RANK(O3,O$2:O$52,1)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3" spans="1:16" x14ac:dyDescent="0.25">
      <c r="J53" s="5"/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VLOOKUP($A56,$A$1:$P$52,MATCH(B$55,$A$1:$P$1),FALSE)</f>
        <v>-36209.630000000005</v>
      </c>
      <c r="C56">
        <f t="shared" ref="C56:D56" si="9">VLOOKUP($A56,$A$1:$P$52,MATCH(C$55,$A$1:$P$1),FALSE)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D62" si="10">VLOOKUP($A57,$A$1:$P$52,MATCH(B$55,$A$1:$P$1),FALSE)</f>
        <v>0</v>
      </c>
      <c r="C57">
        <f t="shared" si="10"/>
        <v>0</v>
      </c>
      <c r="D57">
        <f t="shared" si="10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_xlfn.XLOOKUP($A65,$A$1:$A$52,$D$1:$D$52)</f>
        <v>-36209.630000000005</v>
      </c>
      <c r="C65">
        <f>_xlfn.XLOOKUP($A65,$A$1:$A$52,$I$1:$I$52)</f>
        <v>-27292.159999999974</v>
      </c>
      <c r="D65">
        <f>_xlfn.XLOOKUP($A65,$A$1:$A$52,$N$1:$N$52)</f>
        <v>-9181.0800000000163</v>
      </c>
    </row>
    <row r="66" spans="1:4" x14ac:dyDescent="0.25">
      <c r="A66" t="s">
        <v>25</v>
      </c>
      <c r="B66">
        <f t="shared" ref="B66:D70" si="11">_xlfn.XLOOKUP($A66,$A$1:$A$52,$D$1:$D$52)</f>
        <v>0</v>
      </c>
      <c r="C66">
        <f t="shared" ref="C66:C70" si="12">_xlfn.XLOOKUP($A66,$A$1:$A$52,$I$1:$I$52)</f>
        <v>0</v>
      </c>
      <c r="D66">
        <f t="shared" ref="D66:D70" si="13">_xlfn.XLOOKUP($A66,$A$1:$A$52,$N$1:$N$52)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INDEX($A$2:$P$52,MATCH($A74,$A$2:$A$52),MATCH(B$73,$A$1:$P$1))</f>
        <v>-36209.630000000005</v>
      </c>
      <c r="C74">
        <f t="shared" ref="C74:D79" si="14">INDEX($A$2:$P$52,MATCH($A74,$A$2:$A$52),MATCH(C$73,$A$1:$P$1))</f>
        <v>-27292.159999999974</v>
      </c>
      <c r="D74">
        <f t="shared" si="14"/>
        <v>-9181.0800000000163</v>
      </c>
    </row>
    <row r="75" spans="1:4" x14ac:dyDescent="0.25">
      <c r="A75" t="s">
        <v>25</v>
      </c>
      <c r="B75">
        <f>INDEX($A$2:$P$52,MATCH($A75,$A$2:$A$52),MATCH(B$73,$A$1:$P$1))</f>
        <v>0</v>
      </c>
      <c r="C75">
        <f t="shared" si="14"/>
        <v>0</v>
      </c>
      <c r="D75">
        <f t="shared" si="14"/>
        <v>-311228.08999999997</v>
      </c>
    </row>
    <row r="76" spans="1:4" x14ac:dyDescent="0.25">
      <c r="A76" t="s">
        <v>32</v>
      </c>
      <c r="B76">
        <f t="shared" ref="B75:B79" si="15">INDEX($A$2:$P$52,MATCH($A76,$A$2:$A$52),MATCH(B$73,$A$1:$P$1))</f>
        <v>-149396.10000000987</v>
      </c>
      <c r="C76">
        <f t="shared" si="14"/>
        <v>-189254.06000000006</v>
      </c>
      <c r="D76">
        <f t="shared" si="14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4"/>
        <v>-45485.580000000075</v>
      </c>
      <c r="D77">
        <f t="shared" si="14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4"/>
        <v>-8005.7900000010268</v>
      </c>
      <c r="D78">
        <f t="shared" si="14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4"/>
        <v>-133456.33000001032</v>
      </c>
      <c r="D79">
        <f t="shared" si="14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INDEX(B$2:B$52,MATCH($B$82,$A$2:$A$52))</f>
        <v>443300</v>
      </c>
      <c r="C84" s="6">
        <f>INDEX(C$2:C$52,MATCH($B$82,$A$2:$A$52))</f>
        <v>407090.37</v>
      </c>
    </row>
    <row r="85" spans="1:7" x14ac:dyDescent="0.25">
      <c r="A85" t="s">
        <v>74</v>
      </c>
      <c r="B85" s="6">
        <f>INDEX(G$2:G$52,MATCH($B$82,$A$2:$A$52))</f>
        <v>495200</v>
      </c>
      <c r="C85" s="6">
        <f>INDEX(H$2:H$52,MATCH($B$82,$A$2:$A$52))</f>
        <v>467907.84000000003</v>
      </c>
    </row>
    <row r="86" spans="1:7" x14ac:dyDescent="0.25">
      <c r="A86" t="s">
        <v>75</v>
      </c>
      <c r="B86" s="6">
        <f>INDEX(L$2:L$52,MATCH($B$82,$A$2:$A$52))</f>
        <v>487500</v>
      </c>
      <c r="C86" s="6">
        <f>INDEX(M$2:M$52,MATCH($B$82,$A$2:$A$52))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_xlfn.XLOOKUP(B$89,$F$2:$F$52,$A$2:$A$52)</f>
        <v>Clerk and Master - Chancery</v>
      </c>
      <c r="C91" s="5">
        <f>_xlfn.XLOOKUP(B91,$A$2:$A$52,$E$2:$E$52)</f>
        <v>-0.15235918433091292</v>
      </c>
      <c r="D91" t="str">
        <f>_xlfn.XLOOKUP(D$89,$F$2:$F$52,$A$2:$A$52)</f>
        <v>Circuit Court Clerk</v>
      </c>
      <c r="E91" s="5">
        <f>_xlfn.XLOOKUP(D91,$A$2:$A$52,$E$2:$E$52)</f>
        <v>-0.11502817362571344</v>
      </c>
      <c r="F91" t="str">
        <f>_xlfn.XLOOKUP(F$89,$F$2:$F$52,$A$2:$A$52)</f>
        <v>Internal Audit</v>
      </c>
      <c r="G91" s="5">
        <f>_xlfn.XLOOKUP(F91,$A$2:$A$52,$E$2:$E$52)</f>
        <v>-9.5782760864849215E-2</v>
      </c>
    </row>
    <row r="92" spans="1:7" x14ac:dyDescent="0.25">
      <c r="A92" t="s">
        <v>74</v>
      </c>
      <c r="B92" t="str">
        <f>_xlfn.XLOOKUP(B$89,$K$2:$K$52,$A$2:$A$52)</f>
        <v>Metropolitan Clerk</v>
      </c>
      <c r="C92" s="5">
        <f>_xlfn.XLOOKUP(B92,$A$2:$A$52,$J$2:$J$52)</f>
        <v>-0.17551246244575608</v>
      </c>
      <c r="D92" t="str">
        <f>_xlfn.XLOOKUP(D$89,$K$2:$K$52,$A$2:$A$52)</f>
        <v>Internal Audit</v>
      </c>
      <c r="E92" s="5">
        <f>_xlfn.XLOOKUP(D92,$A$2:$A$52,$J$2:$J$52)</f>
        <v>-0.17103239309050916</v>
      </c>
      <c r="F92" t="str">
        <f>_xlfn.XLOOKUP(F$89,$K$2:$K$52,$A$2:$A$52)</f>
        <v>Office of Family Safety</v>
      </c>
      <c r="G92" s="5">
        <f>_xlfn.XLOOKUP(F92,$A$2:$A$52,$J$2:$J$52)</f>
        <v>-0.13918241656366656</v>
      </c>
    </row>
    <row r="93" spans="1:7" x14ac:dyDescent="0.25">
      <c r="A93" t="s">
        <v>75</v>
      </c>
      <c r="B93" t="str">
        <f>_xlfn.XLOOKUP(B$89,$P$2:$P$52,$A$2:$A$52)</f>
        <v>Community Oversight Board</v>
      </c>
      <c r="C93" s="5">
        <f>_xlfn.XLOOKUP(B93,$A$2:$A$52,$O$2:$O$52)</f>
        <v>-0.82994157333333329</v>
      </c>
      <c r="D93" t="str">
        <f>_xlfn.XLOOKUP(D$89,$P$2:$P$52,$A$2:$A$52)</f>
        <v>Clerk and Master - Chancery</v>
      </c>
      <c r="E93" s="5">
        <f>_xlfn.XLOOKUP(D93,$A$2:$A$52,$O$2:$O$52)</f>
        <v>-0.15295680364719175</v>
      </c>
      <c r="F93" t="str">
        <f>_xlfn.XLOOKUP(F$89,$P$2:$P$52,$A$2:$A$52)</f>
        <v>Election Commission</v>
      </c>
      <c r="G93" s="5">
        <f>_xlfn.XLOOKUP(F93,$A$2:$A$52,$O$2:$O$52)</f>
        <v>-0.12882667147667154</v>
      </c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B98" t="str">
        <f>INDEX($A$2:$A$52,MATCH(B$96,$F$2:$F$52,0))</f>
        <v>Clerk and Master - Chancery</v>
      </c>
      <c r="C98" s="5">
        <f>INDEX($E$2:$E$52,MATCH(B98,$A$2:$A$52,0))</f>
        <v>-0.15235918433091292</v>
      </c>
      <c r="D98" t="str">
        <f>INDEX($A$2:$A$52,MATCH(D$96,$F$2:$F$52,0))</f>
        <v>Circuit Court Clerk</v>
      </c>
      <c r="E98" s="5">
        <f>INDEX($E$2:$E$52,MATCH(D98,$A$2:$A$52,0))</f>
        <v>-0.11502817362571344</v>
      </c>
      <c r="F98" t="str">
        <f>INDEX($A$2:$A$52,MATCH(F$96,$F$2:$F$52,0))</f>
        <v>Internal Audit</v>
      </c>
      <c r="G98" s="5">
        <f>INDEX($E$2:$E$52,MATCH(F98,$A$2:$A$52,0))</f>
        <v>-9.5782760864849215E-2</v>
      </c>
      <c r="I98" s="4"/>
    </row>
    <row r="99" spans="1:9" x14ac:dyDescent="0.25">
      <c r="A99" t="s">
        <v>74</v>
      </c>
      <c r="B99" t="str">
        <f>INDEX($A$2:$A$52,MATCH(B$96,$K$2:$K$52,0))</f>
        <v>Metropolitan Clerk</v>
      </c>
      <c r="C99" s="5">
        <f>INDEX($J$2:$J$52,MATCH(B99,$A$2:$A$52,0))</f>
        <v>-0.17551246244575608</v>
      </c>
      <c r="D99" t="str">
        <f>INDEX($A$2:$A$52,MATCH(D$96,$K$2:$K$52,0))</f>
        <v>Internal Audit</v>
      </c>
      <c r="E99" s="5">
        <f>INDEX($J$2:$J$52,MATCH(D99,$A$2:$A$52,0))</f>
        <v>-0.17103239309050916</v>
      </c>
      <c r="F99" t="str">
        <f>INDEX($A$2:$A$52,MATCH(F$96,$K$2:$K$52,0))</f>
        <v>Office of Family Safety</v>
      </c>
      <c r="G99" s="5">
        <f>INDEX($J$2:$J$52,MATCH(F99,$A$2:$A$52,0))</f>
        <v>-0.13918241656366656</v>
      </c>
      <c r="I99" s="4"/>
    </row>
    <row r="100" spans="1:9" x14ac:dyDescent="0.25">
      <c r="A100" t="s">
        <v>75</v>
      </c>
      <c r="B100" t="str">
        <f>INDEX($A$2:$A$52,MATCH(B$96,$P$2:$P$52,0))</f>
        <v>Community Oversight Board</v>
      </c>
      <c r="C100" s="5">
        <f>INDEX($O$2:$O$52,MATCH(B100,$A$2:$A$52,0))</f>
        <v>-0.82994157333333329</v>
      </c>
      <c r="D100" t="str">
        <f>INDEX($A$2:$A$52,MATCH(D$96,$P$2:$P$52,0))</f>
        <v>Clerk and Master - Chancery</v>
      </c>
      <c r="E100" s="5">
        <f>INDEX($O$2:$O$52,MATCH(D100,$A$2:$A$52,0))</f>
        <v>-0.15295680364719175</v>
      </c>
      <c r="F100" t="str">
        <f>INDEX($A$2:$A$52,MATCH(F$96,$P$2:$P$52,0))</f>
        <v>Election Commission</v>
      </c>
      <c r="G100" s="5">
        <f>INDEX($O$2:$O$52,MATCH(F100,$A$2:$A$52,0))</f>
        <v>-0.12882667147667154</v>
      </c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3" xr:uid="{1248789C-8354-428B-8B98-C97B02054C67}"/>
    <dataValidation type="list" allowBlank="1" showInputMessage="1" showErrorMessage="1" sqref="B82" xr:uid="{27B5AFBC-5594-418D-9D08-4024F63D7F9B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Emmons</cp:lastModifiedBy>
  <cp:revision/>
  <dcterms:created xsi:type="dcterms:W3CDTF">2020-02-26T17:00:38Z</dcterms:created>
  <dcterms:modified xsi:type="dcterms:W3CDTF">2023-09-20T02:12:17Z</dcterms:modified>
  <cp:category/>
  <cp:contentStatus/>
</cp:coreProperties>
</file>