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8acc5e01730ab4/nss-data-analytics/Projects/lookups-budget-SullivanAV/"/>
    </mc:Choice>
  </mc:AlternateContent>
  <xr:revisionPtr revIDLastSave="98" documentId="8_{19ED61FC-0AAB-4DAC-83F6-00D6AC42053B}" xr6:coauthVersionLast="47" xr6:coauthVersionMax="47" xr10:uidLastSave="{AA7F73FC-D752-409E-8188-709CBD7042E3}"/>
  <bookViews>
    <workbookView xWindow="-110" yWindow="-110" windowWidth="19420" windowHeight="115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D75" i="1"/>
  <c r="D76" i="1"/>
  <c r="D77" i="1"/>
  <c r="D78" i="1"/>
  <c r="D79" i="1"/>
  <c r="D74" i="1"/>
  <c r="C75" i="1"/>
  <c r="C76" i="1"/>
  <c r="C77" i="1"/>
  <c r="C78" i="1"/>
  <c r="C79" i="1"/>
  <c r="C74" i="1"/>
  <c r="B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5" i="1"/>
  <c r="B66" i="1"/>
  <c r="B67" i="1"/>
  <c r="B68" i="1"/>
  <c r="B69" i="1"/>
  <c r="B70" i="1"/>
  <c r="D57" i="1"/>
  <c r="D58" i="1"/>
  <c r="D59" i="1"/>
  <c r="D60" i="1"/>
  <c r="D61" i="1"/>
  <c r="D56" i="1"/>
  <c r="C56" i="1"/>
  <c r="C57" i="1"/>
  <c r="C58" i="1"/>
  <c r="C59" i="1"/>
  <c r="C60" i="1"/>
  <c r="C61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<sst xmlns="http://schemas.openxmlformats.org/spreadsheetml/2006/main" count="149" uniqueCount="90">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</sst>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B1" workbookViewId="0">
      <selection activeCell="C15" sqref="C15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$C2-$B2</f>
        <v>-15396420.870000005</v>
      </c>
      <c r="E2" s="5">
        <f>IFERROR($D2/$B2,"NA")</f>
        <v>-4.3170750765267295E-2</v>
      </c>
      <c r="F2">
        <f>IFERROR(RANK(E2,$E$2:$E$55), "NA")</f>
        <v>35</v>
      </c>
      <c r="G2">
        <v>382685200</v>
      </c>
      <c r="H2">
        <v>346340810.81999999</v>
      </c>
      <c r="I2" s="9">
        <f>$H2-$G2</f>
        <v>-36344389.180000007</v>
      </c>
      <c r="J2" s="5">
        <f>IFERROR($I2/$G2, "NA")</f>
        <v>-9.4972027086493035E-2</v>
      </c>
      <c r="K2">
        <f>IFERROR(RANK(J2,$J$2:$J$55),"NA")</f>
        <v>39</v>
      </c>
      <c r="L2">
        <v>376548600</v>
      </c>
      <c r="M2">
        <v>355279492.22999901</v>
      </c>
      <c r="N2">
        <f>$M2-$L2</f>
        <v>-21269107.770000994</v>
      </c>
      <c r="O2" s="5">
        <f>IFERROR($N2/$L2, "NA")</f>
        <v>-5.6484362894991494E-2</v>
      </c>
      <c r="P2">
        <f>IFERROR(RANK(O2,$O$2:$O$55),"NA")</f>
        <v>35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$C3-$B3</f>
        <v>-7585.4099999999744</v>
      </c>
      <c r="E3" s="5">
        <f t="shared" ref="E3:E52" si="1">IFERROR($D3/$B3,"NA")</f>
        <v>-2.3069981751824741E-2</v>
      </c>
      <c r="F3">
        <f t="shared" ref="F3:F52" si="2">IFERROR(RANK(E3,$E$2:$E$55), "NA")</f>
        <v>27</v>
      </c>
      <c r="G3">
        <v>334800</v>
      </c>
      <c r="H3">
        <v>312433.70999999897</v>
      </c>
      <c r="I3" s="9">
        <f t="shared" ref="I3:I52" si="3">$H3-$G3</f>
        <v>-22366.290000001027</v>
      </c>
      <c r="J3" s="5">
        <f t="shared" ref="J3:J52" si="4">IFERROR($I3/$G3, "NA")</f>
        <v>-6.6804928315415249E-2</v>
      </c>
      <c r="K3">
        <f t="shared" ref="K3:K52" si="5">IFERROR(RANK(J3,$J$2:$J$55),"NA")</f>
        <v>35</v>
      </c>
      <c r="L3">
        <v>322700</v>
      </c>
      <c r="M3">
        <v>322263.03999999998</v>
      </c>
      <c r="N3">
        <f t="shared" ref="N3:N52" si="6">$M3-$L3</f>
        <v>-436.96000000002095</v>
      </c>
      <c r="O3" s="5">
        <f t="shared" ref="O3:O52" si="7">IFERROR($N3/$L3, "NA")</f>
        <v>-1.3540749922529313E-3</v>
      </c>
      <c r="P3">
        <f t="shared" ref="P3:P52" si="8">IFERROR(RANK(O3,$O$2:$O$55),"NA")</f>
        <v>12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NA</v>
      </c>
      <c r="F11" t="str">
        <f t="shared" si="2"/>
        <v>NA</v>
      </c>
      <c r="G11">
        <v>0</v>
      </c>
      <c r="H11">
        <v>0</v>
      </c>
      <c r="I11" s="9">
        <f t="shared" si="3"/>
        <v>0</v>
      </c>
      <c r="J11" s="5" t="str">
        <f t="shared" si="4"/>
        <v>NA</v>
      </c>
      <c r="K11" t="str">
        <f t="shared" si="5"/>
        <v>NA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>IFERROR(RANK(E15,$E$2:$E$55), "NA")</f>
        <v>1</v>
      </c>
      <c r="G15">
        <v>184167800</v>
      </c>
      <c r="H15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NA</v>
      </c>
      <c r="F27" t="str">
        <f t="shared" si="2"/>
        <v>NA</v>
      </c>
      <c r="G27">
        <v>0</v>
      </c>
      <c r="H27">
        <v>0</v>
      </c>
      <c r="I27" s="9">
        <f t="shared" si="3"/>
        <v>0</v>
      </c>
      <c r="J27" s="5" t="str">
        <f t="shared" si="4"/>
        <v>NA</v>
      </c>
      <c r="K27" t="str">
        <f t="shared" si="5"/>
        <v>NA</v>
      </c>
      <c r="L27">
        <v>0</v>
      </c>
      <c r="M27">
        <v>0</v>
      </c>
      <c r="N27">
        <f t="shared" si="6"/>
        <v>0</v>
      </c>
      <c r="O27" s="5" t="str">
        <f t="shared" si="7"/>
        <v>NA</v>
      </c>
      <c r="P27" t="str">
        <f t="shared" si="8"/>
        <v>NA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NA</v>
      </c>
      <c r="F35" t="str">
        <f t="shared" si="2"/>
        <v>NA</v>
      </c>
      <c r="G35">
        <v>0</v>
      </c>
      <c r="H35">
        <v>0</v>
      </c>
      <c r="I35" s="9">
        <f t="shared" si="3"/>
        <v>0</v>
      </c>
      <c r="J35" s="5" t="str">
        <f t="shared" si="4"/>
        <v>NA</v>
      </c>
      <c r="K35" t="str">
        <f t="shared" si="5"/>
        <v>NA</v>
      </c>
      <c r="L35">
        <v>0</v>
      </c>
      <c r="M35">
        <v>0</v>
      </c>
      <c r="N35">
        <f t="shared" si="6"/>
        <v>0</v>
      </c>
      <c r="O35" s="5" t="str">
        <f t="shared" si="7"/>
        <v>NA</v>
      </c>
      <c r="P35" t="str">
        <f t="shared" si="8"/>
        <v>NA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>NA</v>
      </c>
      <c r="P49" t="str">
        <f t="shared" si="8"/>
        <v>NA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 s="9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 A1:P52, 4)</f>
        <v>-36209.630000000005</v>
      </c>
      <c r="C56">
        <f>VLOOKUP($A56, A1:P52, 9)</f>
        <v>-27292.159999999974</v>
      </c>
      <c r="D56">
        <f>VLOOKUP($A56, A1:P52, 14)</f>
        <v>-9181.0800000000163</v>
      </c>
    </row>
    <row r="57" spans="1:16" x14ac:dyDescent="0.35">
      <c r="A57" t="s">
        <v>25</v>
      </c>
      <c r="B57">
        <f t="shared" ref="B57:B61" si="9">VLOOKUP($A57, A2:P53, 4)</f>
        <v>0</v>
      </c>
      <c r="C57">
        <f t="shared" ref="C57:C61" si="10">VLOOKUP($A57, A2:P53, 9)</f>
        <v>0</v>
      </c>
      <c r="D57">
        <f t="shared" ref="D57:D61" si="11">VLOOKUP($A57, A2:P53, 14)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_xlfn.XLOOKUP($A65, A1:A52, D1:D52)</f>
        <v>-36209.630000000005</v>
      </c>
      <c r="C65">
        <f>_xlfn.XLOOKUP($A65, A1:A52, I1:I52)</f>
        <v>-27292.159999999974</v>
      </c>
      <c r="D65">
        <f>_xlfn.XLOOKUP($A65, A1:A52, N1:N52)</f>
        <v>-9181.0800000000163</v>
      </c>
    </row>
    <row r="66" spans="1:4" x14ac:dyDescent="0.35">
      <c r="A66" t="s">
        <v>25</v>
      </c>
      <c r="B66">
        <f t="shared" ref="B66:B70" si="12">_xlfn.XLOOKUP($A66, A2:A53, D2:D53, , ,)</f>
        <v>0</v>
      </c>
      <c r="C66">
        <f t="shared" ref="C66:C70" si="13">_xlfn.XLOOKUP($A66, A2:A53, I2:I53)</f>
        <v>0</v>
      </c>
      <c r="D66">
        <f t="shared" ref="D66:D70" si="14">_xlfn.XLOOKUP($A66, A2:A53, N2:N53)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INDEX(D2:D52, MATCH($A74, A2:A52, 0))</f>
        <v>-36209.630000000005</v>
      </c>
      <c r="C74">
        <f>INDEX(I2:I52, MATCH($A74, A2:A52, 0))</f>
        <v>-27292.159999999974</v>
      </c>
      <c r="D74">
        <f>INDEX(N2:N52, MATCH($A74, A2:A52, 0))</f>
        <v>-9181.0800000000163</v>
      </c>
    </row>
    <row r="75" spans="1:4" x14ac:dyDescent="0.35">
      <c r="A75" t="s">
        <v>25</v>
      </c>
      <c r="B75">
        <f t="shared" ref="B75:B79" si="15">INDEX(D3:D53, MATCH($A75, A3:A53, 0))</f>
        <v>0</v>
      </c>
      <c r="C75">
        <f t="shared" ref="C75:C79" si="16">INDEX(I3:I53, MATCH($A75, A3:A53, 0))</f>
        <v>0</v>
      </c>
      <c r="D75">
        <f t="shared" ref="D75:D79" si="17">INDEX(N3:N53, MATCH($A75, A3:A53, 0))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Sullivan</cp:lastModifiedBy>
  <cp:revision/>
  <dcterms:created xsi:type="dcterms:W3CDTF">2020-02-26T17:00:38Z</dcterms:created>
  <dcterms:modified xsi:type="dcterms:W3CDTF">2023-09-23T15:53:18Z</dcterms:modified>
  <cp:category/>
  <cp:contentStatus/>
</cp:coreProperties>
</file>