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H\Documents\nss_data_analytics\Projects\lookups-budget-aaron-hollinger\"/>
    </mc:Choice>
  </mc:AlternateContent>
  <xr:revisionPtr revIDLastSave="0" documentId="13_ncr:1_{7CA45603-453A-480A-AC11-FD980BE56C7B}" xr6:coauthVersionLast="47" xr6:coauthVersionMax="47" xr10:uidLastSave="{00000000-0000-0000-0000-000000000000}"/>
  <bookViews>
    <workbookView xWindow="11685" yWindow="3870" windowWidth="19980" windowHeight="1615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C86" i="1"/>
  <c r="C84" i="1"/>
  <c r="B85" i="1"/>
  <c r="B86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 a="1"/>
  <c r="D66" i="1" s="1"/>
  <c r="D67" i="1" a="1"/>
  <c r="D67" i="1"/>
  <c r="D68" i="1" a="1"/>
  <c r="D68" i="1"/>
  <c r="D69" i="1" a="1"/>
  <c r="D69" i="1" s="1"/>
  <c r="D70" i="1" a="1"/>
  <c r="D70" i="1" s="1"/>
  <c r="D65" i="1" a="1"/>
  <c r="D65" i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65" i="1" a="1"/>
  <c r="C65" i="1" s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N52" i="1"/>
  <c r="O52" i="1" s="1"/>
  <c r="N51" i="1"/>
  <c r="O51" i="1" s="1"/>
  <c r="O50" i="1"/>
  <c r="N50" i="1"/>
  <c r="N49" i="1"/>
  <c r="O49" i="1" s="1"/>
  <c r="P49" i="1" s="1"/>
  <c r="N48" i="1"/>
  <c r="O48" i="1" s="1"/>
  <c r="O47" i="1"/>
  <c r="N47" i="1"/>
  <c r="N46" i="1"/>
  <c r="O46" i="1" s="1"/>
  <c r="N45" i="1"/>
  <c r="O45" i="1" s="1"/>
  <c r="O44" i="1"/>
  <c r="N44" i="1"/>
  <c r="N43" i="1"/>
  <c r="O43" i="1" s="1"/>
  <c r="O42" i="1"/>
  <c r="N42" i="1"/>
  <c r="N41" i="1"/>
  <c r="O41" i="1" s="1"/>
  <c r="N40" i="1"/>
  <c r="O40" i="1" s="1"/>
  <c r="O39" i="1"/>
  <c r="N39" i="1"/>
  <c r="N38" i="1"/>
  <c r="O38" i="1" s="1"/>
  <c r="N37" i="1"/>
  <c r="O37" i="1" s="1"/>
  <c r="O36" i="1"/>
  <c r="N36" i="1"/>
  <c r="N35" i="1"/>
  <c r="O35" i="1" s="1"/>
  <c r="P35" i="1" s="1"/>
  <c r="O34" i="1"/>
  <c r="N34" i="1"/>
  <c r="N33" i="1"/>
  <c r="O33" i="1" s="1"/>
  <c r="N32" i="1"/>
  <c r="O32" i="1" s="1"/>
  <c r="O31" i="1"/>
  <c r="N31" i="1"/>
  <c r="N30" i="1"/>
  <c r="O30" i="1" s="1"/>
  <c r="N29" i="1"/>
  <c r="O29" i="1" s="1"/>
  <c r="O28" i="1"/>
  <c r="N28" i="1"/>
  <c r="N27" i="1"/>
  <c r="O27" i="1" s="1"/>
  <c r="P27" i="1" s="1"/>
  <c r="O26" i="1"/>
  <c r="N26" i="1"/>
  <c r="N25" i="1"/>
  <c r="O25" i="1" s="1"/>
  <c r="N24" i="1"/>
  <c r="O24" i="1" s="1"/>
  <c r="O23" i="1"/>
  <c r="N23" i="1"/>
  <c r="N22" i="1"/>
  <c r="O22" i="1" s="1"/>
  <c r="N21" i="1"/>
  <c r="O21" i="1" s="1"/>
  <c r="O20" i="1"/>
  <c r="N20" i="1"/>
  <c r="N19" i="1"/>
  <c r="O19" i="1" s="1"/>
  <c r="O18" i="1"/>
  <c r="N18" i="1"/>
  <c r="N17" i="1"/>
  <c r="O17" i="1" s="1"/>
  <c r="N16" i="1"/>
  <c r="O16" i="1" s="1"/>
  <c r="O15" i="1"/>
  <c r="N15" i="1"/>
  <c r="N14" i="1"/>
  <c r="O14" i="1" s="1"/>
  <c r="N13" i="1"/>
  <c r="O13" i="1" s="1"/>
  <c r="O12" i="1"/>
  <c r="N12" i="1"/>
  <c r="N11" i="1"/>
  <c r="O11" i="1" s="1"/>
  <c r="O10" i="1"/>
  <c r="N10" i="1"/>
  <c r="N9" i="1"/>
  <c r="O9" i="1" s="1"/>
  <c r="N8" i="1"/>
  <c r="O8" i="1" s="1"/>
  <c r="O7" i="1"/>
  <c r="N7" i="1"/>
  <c r="N6" i="1"/>
  <c r="O6" i="1" s="1"/>
  <c r="P6" i="1" s="1"/>
  <c r="N5" i="1"/>
  <c r="O5" i="1" s="1"/>
  <c r="O4" i="1"/>
  <c r="N4" i="1"/>
  <c r="N3" i="1"/>
  <c r="O3" i="1" s="1"/>
  <c r="O2" i="1"/>
  <c r="N2" i="1"/>
  <c r="I52" i="1"/>
  <c r="J52" i="1" s="1"/>
  <c r="I51" i="1"/>
  <c r="J51" i="1" s="1"/>
  <c r="J50" i="1"/>
  <c r="I50" i="1"/>
  <c r="I49" i="1"/>
  <c r="J49" i="1" s="1"/>
  <c r="I48" i="1"/>
  <c r="J48" i="1" s="1"/>
  <c r="J47" i="1"/>
  <c r="I47" i="1"/>
  <c r="I46" i="1"/>
  <c r="J46" i="1" s="1"/>
  <c r="I45" i="1"/>
  <c r="J45" i="1" s="1"/>
  <c r="I44" i="1"/>
  <c r="J44" i="1" s="1"/>
  <c r="I43" i="1"/>
  <c r="J43" i="1" s="1"/>
  <c r="J42" i="1"/>
  <c r="I42" i="1"/>
  <c r="I41" i="1"/>
  <c r="J41" i="1" s="1"/>
  <c r="I40" i="1"/>
  <c r="J40" i="1" s="1"/>
  <c r="K40" i="1" s="1"/>
  <c r="J39" i="1"/>
  <c r="I39" i="1"/>
  <c r="I38" i="1"/>
  <c r="J38" i="1" s="1"/>
  <c r="I37" i="1"/>
  <c r="J37" i="1" s="1"/>
  <c r="I36" i="1"/>
  <c r="J36" i="1" s="1"/>
  <c r="I35" i="1"/>
  <c r="J35" i="1" s="1"/>
  <c r="K35" i="1" s="1"/>
  <c r="J34" i="1"/>
  <c r="I34" i="1"/>
  <c r="I33" i="1"/>
  <c r="J33" i="1" s="1"/>
  <c r="I32" i="1"/>
  <c r="J32" i="1" s="1"/>
  <c r="J31" i="1"/>
  <c r="I31" i="1"/>
  <c r="I30" i="1"/>
  <c r="J30" i="1" s="1"/>
  <c r="I29" i="1"/>
  <c r="J29" i="1" s="1"/>
  <c r="I28" i="1"/>
  <c r="J28" i="1" s="1"/>
  <c r="I27" i="1"/>
  <c r="J27" i="1" s="1"/>
  <c r="K27" i="1" s="1"/>
  <c r="J26" i="1"/>
  <c r="I26" i="1"/>
  <c r="I25" i="1"/>
  <c r="J25" i="1" s="1"/>
  <c r="I24" i="1"/>
  <c r="J24" i="1" s="1"/>
  <c r="J23" i="1"/>
  <c r="I23" i="1"/>
  <c r="I22" i="1"/>
  <c r="J22" i="1" s="1"/>
  <c r="I21" i="1"/>
  <c r="J21" i="1" s="1"/>
  <c r="I20" i="1"/>
  <c r="J20" i="1" s="1"/>
  <c r="I19" i="1"/>
  <c r="J19" i="1" s="1"/>
  <c r="J18" i="1"/>
  <c r="I18" i="1"/>
  <c r="I17" i="1"/>
  <c r="J17" i="1" s="1"/>
  <c r="I16" i="1"/>
  <c r="J16" i="1" s="1"/>
  <c r="J15" i="1"/>
  <c r="I15" i="1"/>
  <c r="I14" i="1"/>
  <c r="J14" i="1" s="1"/>
  <c r="I13" i="1"/>
  <c r="J13" i="1" s="1"/>
  <c r="I12" i="1"/>
  <c r="J12" i="1" s="1"/>
  <c r="I11" i="1"/>
  <c r="J11" i="1" s="1"/>
  <c r="K11" i="1" s="1"/>
  <c r="J10" i="1"/>
  <c r="I10" i="1"/>
  <c r="I9" i="1"/>
  <c r="J9" i="1" s="1"/>
  <c r="I8" i="1"/>
  <c r="J8" i="1" s="1"/>
  <c r="J7" i="1"/>
  <c r="I7" i="1"/>
  <c r="I6" i="1"/>
  <c r="J6" i="1" s="1"/>
  <c r="I5" i="1"/>
  <c r="J5" i="1" s="1"/>
  <c r="I4" i="1"/>
  <c r="J4" i="1" s="1"/>
  <c r="I3" i="1"/>
  <c r="J3" i="1" s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P24" i="1" l="1"/>
  <c r="P19" i="1"/>
  <c r="P25" i="1"/>
  <c r="P42" i="1"/>
  <c r="P48" i="1"/>
  <c r="P41" i="1"/>
  <c r="P29" i="1"/>
  <c r="P18" i="1"/>
  <c r="P13" i="1"/>
  <c r="P8" i="1"/>
  <c r="P14" i="1"/>
  <c r="P37" i="1"/>
  <c r="P43" i="1"/>
  <c r="P3" i="1"/>
  <c r="P9" i="1"/>
  <c r="P26" i="1"/>
  <c r="P32" i="1"/>
  <c r="P38" i="1"/>
  <c r="P30" i="1"/>
  <c r="P33" i="1"/>
  <c r="P50" i="1"/>
  <c r="P21" i="1"/>
  <c r="P10" i="1"/>
  <c r="P16" i="1"/>
  <c r="P22" i="1"/>
  <c r="P45" i="1"/>
  <c r="P51" i="1"/>
  <c r="P44" i="1"/>
  <c r="P5" i="1"/>
  <c r="P11" i="1"/>
  <c r="P17" i="1"/>
  <c r="P34" i="1"/>
  <c r="P40" i="1"/>
  <c r="P46" i="1"/>
  <c r="P52" i="1"/>
  <c r="P7" i="1"/>
  <c r="P39" i="1"/>
  <c r="P31" i="1"/>
  <c r="P47" i="1"/>
  <c r="P23" i="1"/>
  <c r="P2" i="1"/>
  <c r="P15" i="1"/>
  <c r="P4" i="1"/>
  <c r="P12" i="1"/>
  <c r="P20" i="1"/>
  <c r="P28" i="1"/>
  <c r="P36" i="1"/>
  <c r="K48" i="1"/>
  <c r="K22" i="1"/>
  <c r="K4" i="1"/>
  <c r="K30" i="1"/>
  <c r="K36" i="1"/>
  <c r="K42" i="1"/>
  <c r="K49" i="1"/>
  <c r="K21" i="1"/>
  <c r="K9" i="1"/>
  <c r="K24" i="1"/>
  <c r="K37" i="1"/>
  <c r="K43" i="1"/>
  <c r="K8" i="1"/>
  <c r="K41" i="1"/>
  <c r="K29" i="1"/>
  <c r="K10" i="1"/>
  <c r="K12" i="1"/>
  <c r="K38" i="1"/>
  <c r="K44" i="1"/>
  <c r="K50" i="1"/>
  <c r="K47" i="1"/>
  <c r="K34" i="1"/>
  <c r="K16" i="1"/>
  <c r="K5" i="1"/>
  <c r="K25" i="1"/>
  <c r="K13" i="1"/>
  <c r="K19" i="1"/>
  <c r="K32" i="1"/>
  <c r="K45" i="1"/>
  <c r="K51" i="1"/>
  <c r="K28" i="1"/>
  <c r="K3" i="1"/>
  <c r="K17" i="1"/>
  <c r="K6" i="1"/>
  <c r="K18" i="1"/>
  <c r="K14" i="1"/>
  <c r="K20" i="1"/>
  <c r="K26" i="1"/>
  <c r="K33" i="1"/>
  <c r="K46" i="1"/>
  <c r="K52" i="1"/>
  <c r="K39" i="1"/>
  <c r="K23" i="1"/>
  <c r="K2" i="1"/>
  <c r="K7" i="1"/>
  <c r="K31" i="1"/>
  <c r="K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<sst xmlns="http://schemas.openxmlformats.org/spreadsheetml/2006/main" count="150" uniqueCount="90">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</sst>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  <xf numFmtId="167" fontId="0" fillId="0" borderId="0" xfId="0" applyNumberFormat="1"/>
    <xf numFmtId="167" fontId="16" fillId="0" borderId="0" xfId="0" applyNumberFormat="1" applyFont="1"/>
    <xf numFmtId="167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style="9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9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IFERROR(D2/B2,"No Budget")</f>
        <v>-4.3170750765267295E-2</v>
      </c>
      <c r="F2">
        <f>IFERROR(_xlfn.RANK.EQ(E2,E$2:E$52,0),"No Budget")</f>
        <v>35</v>
      </c>
      <c r="G2">
        <v>382685200</v>
      </c>
      <c r="H2">
        <v>346340810.81999999</v>
      </c>
      <c r="I2">
        <f>H2-G2</f>
        <v>-36344389.180000007</v>
      </c>
      <c r="J2" s="5">
        <f>IFERROR(I2/G2,"No Budget")</f>
        <v>-9.4972027086493035E-2</v>
      </c>
      <c r="K2">
        <f>IFERROR(_xlfn.RANK.EQ(J2,J$2:J$52,0),"No Budget")</f>
        <v>39</v>
      </c>
      <c r="L2">
        <v>376548600</v>
      </c>
      <c r="M2">
        <v>355279492.22999901</v>
      </c>
      <c r="N2">
        <f>M2-L2</f>
        <v>-21269107.770000994</v>
      </c>
      <c r="O2" s="5">
        <f>IFERROR(N2/L2,"No Budget")</f>
        <v>-5.6484362894991494E-2</v>
      </c>
      <c r="P2">
        <f>IFERROR(_xlfn.RANK.EQ(O2,O$2:O$52,0),"No Budget")</f>
        <v>35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IFERROR(D3/B3,"No Budget")</f>
        <v>-2.3069981751824741E-2</v>
      </c>
      <c r="F3">
        <f t="shared" ref="F3:F52" si="2">IFERROR(_xlfn.RANK.EQ(E3,E$2:E$52,0),"No Budget")</f>
        <v>27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IFERROR(I3/G3,"No Budget")</f>
        <v>-6.6804928315415249E-2</v>
      </c>
      <c r="K3">
        <f t="shared" ref="K3:K52" si="5">IFERROR(_xlfn.RANK.EQ(J3,J$2:J$52,0),"No Budget")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IFERROR(N3/L3,"No Budget")</f>
        <v>-1.3540749922529313E-3</v>
      </c>
      <c r="P3">
        <f t="shared" ref="P3:P52" si="8">IFERROR(_xlfn.RANK.EQ(O3,O$2:O$52,0),"No Budget")</f>
        <v>12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27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10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 t="shared" si="2"/>
        <v>47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45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47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40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20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9" t="str">
        <f t="shared" si="1"/>
        <v>No Budget</v>
      </c>
      <c r="F11" t="str">
        <f t="shared" si="2"/>
        <v>No Budget</v>
      </c>
      <c r="G11">
        <v>0</v>
      </c>
      <c r="H11">
        <v>0</v>
      </c>
      <c r="I11">
        <f t="shared" si="3"/>
        <v>0</v>
      </c>
      <c r="J11" s="5" t="str">
        <f t="shared" si="4"/>
        <v>No Budget</v>
      </c>
      <c r="K11" t="str">
        <f t="shared" si="5"/>
        <v>No Budget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48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39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22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30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21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6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38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46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37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3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28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7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23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8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14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36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>No Budget</v>
      </c>
      <c r="F27" t="str">
        <f t="shared" si="2"/>
        <v>No Budget</v>
      </c>
      <c r="G27">
        <v>0</v>
      </c>
      <c r="H27">
        <v>0</v>
      </c>
      <c r="I27">
        <f t="shared" si="3"/>
        <v>0</v>
      </c>
      <c r="J27" s="5" t="str">
        <f t="shared" si="4"/>
        <v>No Budget</v>
      </c>
      <c r="K27" t="str">
        <f t="shared" si="5"/>
        <v>No Budget</v>
      </c>
      <c r="L27">
        <v>0</v>
      </c>
      <c r="M27">
        <v>0</v>
      </c>
      <c r="N27">
        <f t="shared" si="6"/>
        <v>0</v>
      </c>
      <c r="O27" s="5" t="str">
        <f t="shared" si="7"/>
        <v>No Budget</v>
      </c>
      <c r="P27" t="str">
        <f t="shared" si="8"/>
        <v>No Budget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42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5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13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29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26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15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25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1"/>
        <v>No Budget</v>
      </c>
      <c r="F35" t="str">
        <f t="shared" si="2"/>
        <v>No Budget</v>
      </c>
      <c r="G35">
        <v>0</v>
      </c>
      <c r="H35">
        <v>0</v>
      </c>
      <c r="I35">
        <f t="shared" si="3"/>
        <v>0</v>
      </c>
      <c r="J35" s="5" t="str">
        <f t="shared" si="4"/>
        <v>No Budget</v>
      </c>
      <c r="K35" t="str">
        <f t="shared" si="5"/>
        <v>No Budget</v>
      </c>
      <c r="L35">
        <v>0</v>
      </c>
      <c r="M35">
        <v>0</v>
      </c>
      <c r="N35">
        <f t="shared" si="6"/>
        <v>0</v>
      </c>
      <c r="O35" s="5" t="str">
        <f t="shared" si="7"/>
        <v>No Budget</v>
      </c>
      <c r="P35" t="str">
        <f t="shared" si="8"/>
        <v>No Budget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44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41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9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32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18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19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2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31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17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33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11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34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>No Budget</v>
      </c>
      <c r="P49" t="str">
        <f t="shared" si="8"/>
        <v>No Budget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16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43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 s="8">
        <f>VLOOKUP(A56,A$1:E$52,4,FALSE)</f>
        <v>-36209.630000000005</v>
      </c>
      <c r="C56" s="8">
        <f>VLOOKUP(A56,A$1:J$52,9,FALSE)</f>
        <v>-27292.159999999974</v>
      </c>
      <c r="D56" s="8">
        <f>VLOOKUP(A56,A$1:P$52,14,FALSE)</f>
        <v>-9181.0800000000163</v>
      </c>
    </row>
    <row r="57" spans="1:16" x14ac:dyDescent="0.25">
      <c r="A57" t="s">
        <v>25</v>
      </c>
      <c r="B57" s="8">
        <f t="shared" ref="B57:B61" si="9">VLOOKUP(A57,A$1:E$52,4,FALSE)</f>
        <v>0</v>
      </c>
      <c r="C57" s="8">
        <f t="shared" ref="C57:C61" si="10">VLOOKUP(A57,A$1:J$52,9,FALSE)</f>
        <v>0</v>
      </c>
      <c r="D57" s="8">
        <f t="shared" ref="D57:D61" si="11">VLOOKUP(A57,A$1:P$52,14,FALSE)</f>
        <v>-311228.08999999997</v>
      </c>
    </row>
    <row r="58" spans="1:16" x14ac:dyDescent="0.25">
      <c r="A58" t="s">
        <v>32</v>
      </c>
      <c r="B58" s="8">
        <f t="shared" si="9"/>
        <v>-149396.10000000987</v>
      </c>
      <c r="C58" s="8">
        <f t="shared" si="10"/>
        <v>-189254.06000000006</v>
      </c>
      <c r="D58" s="8">
        <f t="shared" si="11"/>
        <v>-374962.91000000015</v>
      </c>
    </row>
    <row r="59" spans="1:16" x14ac:dyDescent="0.25">
      <c r="A59" t="s">
        <v>38</v>
      </c>
      <c r="B59" s="8">
        <f t="shared" si="9"/>
        <v>-12230.810000000056</v>
      </c>
      <c r="C59" s="8">
        <f t="shared" si="10"/>
        <v>-45485.580000000075</v>
      </c>
      <c r="D59" s="8">
        <f t="shared" si="11"/>
        <v>-72.879999999888241</v>
      </c>
    </row>
    <row r="60" spans="1:16" x14ac:dyDescent="0.25">
      <c r="A60" t="s">
        <v>39</v>
      </c>
      <c r="B60" s="8">
        <f t="shared" si="9"/>
        <v>-4950.4699999999721</v>
      </c>
      <c r="C60" s="8">
        <f t="shared" si="10"/>
        <v>-8005.7900000010268</v>
      </c>
      <c r="D60" s="8">
        <f t="shared" si="11"/>
        <v>-1724.9000000000233</v>
      </c>
    </row>
    <row r="61" spans="1:16" x14ac:dyDescent="0.25">
      <c r="A61" t="s">
        <v>55</v>
      </c>
      <c r="B61" s="8">
        <f t="shared" si="9"/>
        <v>-184239.79000001028</v>
      </c>
      <c r="C61" s="8">
        <f t="shared" si="10"/>
        <v>-133456.33000001032</v>
      </c>
      <c r="D61" s="8">
        <f t="shared" si="11"/>
        <v>-82077.349999999627</v>
      </c>
    </row>
    <row r="63" spans="1:16" x14ac:dyDescent="0.25">
      <c r="A63" s="6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s="8">
        <f>_xlfn.XLOOKUP($A65,A$2:A$52,D$2:D$52)</f>
        <v>-36209.630000000005</v>
      </c>
      <c r="C65" s="8" cm="1">
        <f t="array" ref="C65">_xlfn.XLOOKUP($A65,$A$2:A$52,I$2:I$52)</f>
        <v>-27292.159999999974</v>
      </c>
      <c r="D65" s="8" cm="1">
        <f t="array" ref="D65">_xlfn.XLOOKUP($A65,$A$2:A$52,N$2:N$52)</f>
        <v>-9181.0800000000163</v>
      </c>
    </row>
    <row r="66" spans="1:4" x14ac:dyDescent="0.25">
      <c r="A66" t="s">
        <v>25</v>
      </c>
      <c r="B66" s="8">
        <f t="shared" ref="B66:B70" si="12">_xlfn.XLOOKUP($A66,A$2:A$52,D$2:D$52)</f>
        <v>0</v>
      </c>
      <c r="C66" s="8" cm="1">
        <f t="array" ref="C66">_xlfn.XLOOKUP($A66,$A$2:A$52,I$2:I$52)</f>
        <v>0</v>
      </c>
      <c r="D66" s="8" cm="1">
        <f t="array" ref="D66">_xlfn.XLOOKUP($A66,$A$2:A$52,N$2:N$52)</f>
        <v>-311228.08999999997</v>
      </c>
    </row>
    <row r="67" spans="1:4" x14ac:dyDescent="0.25">
      <c r="A67" t="s">
        <v>32</v>
      </c>
      <c r="B67" s="8">
        <f t="shared" si="12"/>
        <v>-149396.10000000987</v>
      </c>
      <c r="C67" s="8" cm="1">
        <f t="array" ref="C67">_xlfn.XLOOKUP($A67,$A$2:A$52,I$2:I$52)</f>
        <v>-189254.06000000006</v>
      </c>
      <c r="D67" s="8" cm="1">
        <f t="array" ref="D67">_xlfn.XLOOKUP($A67,$A$2:A$52,N$2:N$52)</f>
        <v>-374962.91000000015</v>
      </c>
    </row>
    <row r="68" spans="1:4" x14ac:dyDescent="0.25">
      <c r="A68" t="s">
        <v>38</v>
      </c>
      <c r="B68" s="8">
        <f t="shared" si="12"/>
        <v>-12230.810000000056</v>
      </c>
      <c r="C68" s="8" cm="1">
        <f t="array" ref="C68">_xlfn.XLOOKUP($A68,$A$2:A$52,I$2:I$52)</f>
        <v>-45485.580000000075</v>
      </c>
      <c r="D68" s="8" cm="1">
        <f t="array" ref="D68">_xlfn.XLOOKUP($A68,$A$2:A$52,N$2:N$52)</f>
        <v>-72.879999999888241</v>
      </c>
    </row>
    <row r="69" spans="1:4" x14ac:dyDescent="0.25">
      <c r="A69" t="s">
        <v>39</v>
      </c>
      <c r="B69" s="8">
        <f t="shared" si="12"/>
        <v>-4950.4699999999721</v>
      </c>
      <c r="C69" s="8" cm="1">
        <f t="array" ref="C69">_xlfn.XLOOKUP($A69,$A$2:A$52,I$2:I$52)</f>
        <v>-8005.7900000010268</v>
      </c>
      <c r="D69" s="8" cm="1">
        <f t="array" ref="D69">_xlfn.XLOOKUP($A69,$A$2:A$52,N$2:N$52)</f>
        <v>-1724.9000000000233</v>
      </c>
    </row>
    <row r="70" spans="1:4" x14ac:dyDescent="0.25">
      <c r="A70" t="s">
        <v>55</v>
      </c>
      <c r="B70" s="8">
        <f t="shared" si="12"/>
        <v>-184239.79000001028</v>
      </c>
      <c r="C70" s="8" cm="1">
        <f t="array" ref="C70">_xlfn.XLOOKUP($A70,$A$2:A$52,I$2:I$52)</f>
        <v>-133456.33000001032</v>
      </c>
      <c r="D70" s="8" cm="1">
        <f t="array" ref="D70">_xlfn.XLOOKUP($A70,$A$2:A$52,N$2:N$52)</f>
        <v>-82077.349999999627</v>
      </c>
    </row>
    <row r="72" spans="1:4" x14ac:dyDescent="0.25">
      <c r="A72" s="6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INDEX(B$2:P$52, MATCH(A74, A$2:A$52, 0), MATCH($B$73, B$1:P$1,0))</f>
        <v>-36209.630000000005</v>
      </c>
      <c r="C74">
        <f>INDEX(B$2:P$52, MATCH(A74, A$2:A$52, 0), MATCH($C$73, B$1:P$1,0))</f>
        <v>-27292.159999999974</v>
      </c>
      <c r="D74">
        <f>INDEX(B$2:P$52, MATCH(A74, A$2:A$52, 0), MATCH($D$73, B$1:P$1,0))</f>
        <v>-9181.0800000000163</v>
      </c>
    </row>
    <row r="75" spans="1:4" x14ac:dyDescent="0.25">
      <c r="A75" t="s">
        <v>25</v>
      </c>
      <c r="B75">
        <f t="shared" ref="B75:B79" si="13">INDEX(B$2:P$52, MATCH(A75, A$2:A$52, 0), MATCH($B$73, B$1:P$1,0))</f>
        <v>0</v>
      </c>
      <c r="C75">
        <f t="shared" ref="C75:C79" si="14">INDEX(B$2:P$52, MATCH(A75, A$2:A$52, 0), MATCH($C$73, B$1:P$1,0))</f>
        <v>0</v>
      </c>
      <c r="D75">
        <f t="shared" ref="D75:D79" si="15">INDEX(B$2:P$52, MATCH(A75, A$2:A$52, 0), MATCH($D$73, B$1:P$1,0))</f>
        <v>-311228.08999999997</v>
      </c>
    </row>
    <row r="76" spans="1:4" x14ac:dyDescent="0.25">
      <c r="A76" t="s">
        <v>32</v>
      </c>
      <c r="B76">
        <f t="shared" si="13"/>
        <v>-149396.10000000987</v>
      </c>
      <c r="C76">
        <f t="shared" si="14"/>
        <v>-189254.06000000006</v>
      </c>
      <c r="D76">
        <f t="shared" si="15"/>
        <v>-374962.91000000015</v>
      </c>
    </row>
    <row r="77" spans="1:4" x14ac:dyDescent="0.25">
      <c r="A77" t="s">
        <v>38</v>
      </c>
      <c r="B77">
        <f t="shared" si="13"/>
        <v>-12230.810000000056</v>
      </c>
      <c r="C77">
        <f t="shared" si="14"/>
        <v>-45485.580000000075</v>
      </c>
      <c r="D77">
        <f t="shared" si="15"/>
        <v>-72.879999999888241</v>
      </c>
    </row>
    <row r="78" spans="1:4" x14ac:dyDescent="0.25">
      <c r="A78" t="s">
        <v>39</v>
      </c>
      <c r="B78">
        <f t="shared" si="13"/>
        <v>-4950.4699999999721</v>
      </c>
      <c r="C78">
        <f t="shared" si="14"/>
        <v>-8005.7900000010268</v>
      </c>
      <c r="D78">
        <f t="shared" si="15"/>
        <v>-1724.9000000000233</v>
      </c>
    </row>
    <row r="79" spans="1:4" x14ac:dyDescent="0.25">
      <c r="A79" t="s">
        <v>55</v>
      </c>
      <c r="B79">
        <f t="shared" si="13"/>
        <v>-184239.79000001028</v>
      </c>
      <c r="C79">
        <f t="shared" si="14"/>
        <v>-133456.33000001032</v>
      </c>
      <c r="D79">
        <f t="shared" si="15"/>
        <v>-82077.349999999627</v>
      </c>
    </row>
    <row r="81" spans="1:7" x14ac:dyDescent="0.25">
      <c r="A81" s="6" t="s">
        <v>70</v>
      </c>
    </row>
    <row r="82" spans="1:7" x14ac:dyDescent="0.25">
      <c r="A82" t="s">
        <v>0</v>
      </c>
      <c r="B82" t="s">
        <v>20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>
        <f>INDEX(B$2:P$52, MATCH($B$82, $A$2:$A$52, 0), MATCH(_xlfn.CONCAT(A84,"_",$B$83), B$1:P$1,0))</f>
        <v>409300</v>
      </c>
      <c r="C84">
        <f>INDEX(B$2:P$52, MATCH($B$82, $A$2:$A$52, 0), MATCH(_xlfn.CONCAT(A84,"_",$C$83), $B$1:$P$1,0))</f>
        <v>385908.52</v>
      </c>
    </row>
    <row r="85" spans="1:7" x14ac:dyDescent="0.25">
      <c r="A85" t="s">
        <v>74</v>
      </c>
      <c r="B85">
        <f t="shared" ref="B85:B86" si="16">INDEX(B$2:P$52, MATCH($B$82, $A$2:$A$52, 0), MATCH(_xlfn.CONCAT(A85,"_",$B$83), B$1:P$1,0))</f>
        <v>428500</v>
      </c>
      <c r="C85">
        <f t="shared" ref="C85:C86" si="17">INDEX(B$2:P$52, MATCH($B$82, $A$2:$A$52, 0), MATCH(_xlfn.CONCAT(A85,"_",$C$83), $B$1:$P$1,0))</f>
        <v>427758.64</v>
      </c>
    </row>
    <row r="86" spans="1:7" x14ac:dyDescent="0.25">
      <c r="A86" t="s">
        <v>75</v>
      </c>
      <c r="B86">
        <f t="shared" si="16"/>
        <v>445200</v>
      </c>
      <c r="C86">
        <f t="shared" si="17"/>
        <v>445114.28999999899</v>
      </c>
    </row>
    <row r="88" spans="1:7" x14ac:dyDescent="0.25">
      <c r="A88" s="6" t="s">
        <v>76</v>
      </c>
    </row>
    <row r="89" spans="1:7" x14ac:dyDescent="0.25">
      <c r="A89" t="s">
        <v>77</v>
      </c>
      <c r="B89" s="6">
        <v>1</v>
      </c>
      <c r="C89" s="6"/>
      <c r="D89" s="6">
        <v>2</v>
      </c>
      <c r="E89" s="10"/>
      <c r="F89" s="6">
        <v>3</v>
      </c>
    </row>
    <row r="90" spans="1:7" x14ac:dyDescent="0.25">
      <c r="B90" s="7" t="s">
        <v>0</v>
      </c>
      <c r="C90" s="7" t="s">
        <v>78</v>
      </c>
      <c r="D90" s="7" t="s">
        <v>0</v>
      </c>
      <c r="E90" s="11" t="s">
        <v>78</v>
      </c>
      <c r="F90" s="7" t="s">
        <v>0</v>
      </c>
      <c r="G90" s="7" t="s">
        <v>78</v>
      </c>
    </row>
    <row r="91" spans="1:7" x14ac:dyDescent="0.25">
      <c r="A91" t="s">
        <v>73</v>
      </c>
      <c r="C91" s="5"/>
      <c r="G91" s="5"/>
    </row>
    <row r="92" spans="1:7" x14ac:dyDescent="0.25">
      <c r="A92" t="s">
        <v>74</v>
      </c>
      <c r="C92" s="5"/>
      <c r="G92" s="5"/>
    </row>
    <row r="93" spans="1:7" x14ac:dyDescent="0.25">
      <c r="A93" t="s">
        <v>75</v>
      </c>
      <c r="C93" s="5"/>
      <c r="G93" s="5"/>
    </row>
    <row r="95" spans="1:7" x14ac:dyDescent="0.25">
      <c r="A95" s="6" t="s">
        <v>79</v>
      </c>
    </row>
    <row r="96" spans="1:7" x14ac:dyDescent="0.25">
      <c r="A96" t="s">
        <v>77</v>
      </c>
      <c r="B96" s="6">
        <v>1</v>
      </c>
      <c r="C96" s="6"/>
      <c r="D96" s="6">
        <v>2</v>
      </c>
      <c r="E96" s="10"/>
      <c r="F96" s="6">
        <v>3</v>
      </c>
    </row>
    <row r="97" spans="1:9" x14ac:dyDescent="0.25">
      <c r="B97" s="7" t="s">
        <v>0</v>
      </c>
      <c r="C97" s="7" t="s">
        <v>78</v>
      </c>
      <c r="D97" s="7" t="s">
        <v>0</v>
      </c>
      <c r="E97" s="11" t="s">
        <v>78</v>
      </c>
      <c r="F97" s="7" t="s">
        <v>0</v>
      </c>
      <c r="G97" s="7" t="s">
        <v>78</v>
      </c>
    </row>
    <row r="98" spans="1:9" x14ac:dyDescent="0.25">
      <c r="A98" t="s">
        <v>73</v>
      </c>
      <c r="C98" s="4"/>
      <c r="G98" s="4"/>
      <c r="I98" s="4"/>
    </row>
    <row r="99" spans="1:9" x14ac:dyDescent="0.25">
      <c r="A99" t="s">
        <v>74</v>
      </c>
      <c r="C99" s="4"/>
      <c r="G99" s="4"/>
      <c r="I99" s="4"/>
    </row>
    <row r="100" spans="1:9" x14ac:dyDescent="0.25">
      <c r="A100" t="s">
        <v>75</v>
      </c>
      <c r="C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Hollinger</cp:lastModifiedBy>
  <cp:revision/>
  <dcterms:created xsi:type="dcterms:W3CDTF">2020-02-26T17:00:38Z</dcterms:created>
  <dcterms:modified xsi:type="dcterms:W3CDTF">2023-09-20T01:01:58Z</dcterms:modified>
  <cp:category/>
  <cp:contentStatus/>
</cp:coreProperties>
</file>