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-X1\Documents\nss_data_analytics\projects\lookups-budget-elisianguyen\"/>
    </mc:Choice>
  </mc:AlternateContent>
  <xr:revisionPtr revIDLastSave="0" documentId="13_ncr:1_{40010044-9A3B-4132-A5F7-6FEC93DDA199}" xr6:coauthVersionLast="47" xr6:coauthVersionMax="47" xr10:uidLastSave="{00000000-0000-0000-0000-000000000000}"/>
  <bookViews>
    <workbookView xWindow="20508" yWindow="420" windowWidth="18156" windowHeight="15984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1" l="1"/>
  <c r="G99" i="1"/>
  <c r="G98" i="1"/>
  <c r="C100" i="1"/>
  <c r="E100" i="1"/>
  <c r="E99" i="1"/>
  <c r="E98" i="1"/>
  <c r="C99" i="1"/>
  <c r="C98" i="1"/>
  <c r="F100" i="1"/>
  <c r="F99" i="1"/>
  <c r="F98" i="1"/>
  <c r="D100" i="1"/>
  <c r="D99" i="1"/>
  <c r="D98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4" i="1"/>
  <c r="P5" i="1"/>
  <c r="P3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B86" i="1"/>
  <c r="B85" i="1"/>
  <c r="C86" i="1"/>
  <c r="C85" i="1"/>
  <c r="B84" i="1"/>
  <c r="C84" i="1"/>
  <c r="D11" i="1"/>
  <c r="E11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56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76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D77" i="1" s="1"/>
  <c r="N25" i="1"/>
  <c r="D78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D70" i="1" s="1" a="1"/>
  <c r="D70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C74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C67" i="1" s="1" a="1"/>
  <c r="C67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C60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C6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67" i="1" s="1" a="1"/>
  <c r="B67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B68" i="1" s="1" a="1"/>
  <c r="B68" i="1" s="1"/>
  <c r="D25" i="1"/>
  <c r="B69" i="1" s="1" a="1"/>
  <c r="B69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B100" i="1" l="1"/>
  <c r="B99" i="1"/>
  <c r="B78" i="1"/>
  <c r="C57" i="1"/>
  <c r="C79" i="1"/>
  <c r="C78" i="1"/>
  <c r="C70" i="1" a="1"/>
  <c r="C70" i="1" s="1"/>
  <c r="C69" i="1" a="1"/>
  <c r="C69" i="1" s="1"/>
  <c r="D66" i="1" a="1"/>
  <c r="D66" i="1" s="1"/>
  <c r="C58" i="1"/>
  <c r="B58" i="1"/>
  <c r="E25" i="1"/>
  <c r="B60" i="1"/>
  <c r="C76" i="1"/>
  <c r="B74" i="1"/>
  <c r="D69" i="1" a="1"/>
  <c r="D69" i="1" s="1"/>
  <c r="D68" i="1" a="1"/>
  <c r="D68" i="1" s="1"/>
  <c r="B61" i="1"/>
  <c r="D75" i="1"/>
  <c r="O25" i="1"/>
  <c r="B59" i="1"/>
  <c r="C59" i="1"/>
  <c r="C65" i="1" a="1"/>
  <c r="C65" i="1" s="1"/>
  <c r="C77" i="1"/>
  <c r="D74" i="1"/>
  <c r="O41" i="1"/>
  <c r="B56" i="1"/>
  <c r="D60" i="1"/>
  <c r="B77" i="1"/>
  <c r="C75" i="1"/>
  <c r="B70" i="1" a="1"/>
  <c r="B70" i="1" s="1"/>
  <c r="C68" i="1" a="1"/>
  <c r="C68" i="1" s="1"/>
  <c r="D65" i="1" a="1"/>
  <c r="D65" i="1" s="1"/>
  <c r="D61" i="1"/>
  <c r="C56" i="1"/>
  <c r="D59" i="1"/>
  <c r="B76" i="1"/>
  <c r="D79" i="1"/>
  <c r="B66" i="1" a="1"/>
  <c r="B66" i="1" s="1"/>
  <c r="B75" i="1"/>
  <c r="D67" i="1" a="1"/>
  <c r="D67" i="1" s="1"/>
  <c r="B65" i="1" a="1"/>
  <c r="B65" i="1" s="1"/>
  <c r="D58" i="1"/>
  <c r="B79" i="1"/>
  <c r="C66" i="1" a="1"/>
  <c r="C66" i="1" s="1"/>
  <c r="B57" i="1"/>
  <c r="D57" i="1"/>
  <c r="O24" i="1"/>
  <c r="E24" i="1"/>
  <c r="J18" i="1"/>
  <c r="J10" i="1"/>
  <c r="J41" i="1"/>
  <c r="J25" i="1"/>
  <c r="E18" i="1"/>
  <c r="O18" i="1"/>
  <c r="O10" i="1"/>
  <c r="E92" i="1" l="1"/>
  <c r="C92" i="1"/>
  <c r="B92" i="1"/>
  <c r="G92" i="1"/>
  <c r="D92" i="1"/>
  <c r="G93" i="1"/>
  <c r="F92" i="1"/>
  <c r="F93" i="1"/>
  <c r="B93" i="1"/>
  <c r="E93" i="1"/>
  <c r="C93" i="1"/>
  <c r="D93" i="1"/>
  <c r="B91" i="1"/>
  <c r="C91" i="1"/>
  <c r="B98" i="1"/>
  <c r="D91" i="1"/>
  <c r="E91" i="1" s="1"/>
  <c r="G91" i="1" l="1"/>
  <c r="F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<sst xmlns="http://schemas.openxmlformats.org/spreadsheetml/2006/main" count="150" uniqueCount="90">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</sst>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0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0" fontId="0" fillId="0" borderId="0" xfId="42" applyNumberFormat="1" applyFont="1"/>
    <xf numFmtId="10" fontId="0" fillId="0" borderId="0" xfId="0" applyNumberFormat="1" applyAlignment="1">
      <alignment horizontal="right"/>
    </xf>
    <xf numFmtId="10" fontId="0" fillId="0" borderId="14" xfId="0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Budget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7670700</c:v>
                </c:pt>
                <c:pt idx="1">
                  <c:v>7968300</c:v>
                </c:pt>
                <c:pt idx="2">
                  <c:v>7759600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6-4509-B8C5-2A4ACF646664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6947552.6699999999</c:v>
                </c:pt>
                <c:pt idx="1">
                  <c:v>7020609.3200000003</c:v>
                </c:pt>
                <c:pt idx="2">
                  <c:v>7497322.9100000001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C6-4509-B8C5-2A4ACF646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314956575"/>
        <c:axId val="1638160639"/>
      </c:barChart>
      <c:catAx>
        <c:axId val="131495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160639"/>
        <c:crosses val="autoZero"/>
        <c:auto val="1"/>
        <c:lblAlgn val="ctr"/>
        <c:lblOffset val="100"/>
        <c:noMultiLvlLbl val="0"/>
      </c:catAx>
      <c:valAx>
        <c:axId val="163816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95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678180</xdr:colOff>
      <xdr:row>71</xdr:row>
      <xdr:rowOff>57150</xdr:rowOff>
    </xdr:from>
    <xdr:to>
      <xdr:col>7</xdr:col>
      <xdr:colOff>1653540</xdr:colOff>
      <xdr:row>86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5217F4-9974-84FB-98F2-C80697DE3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26" workbookViewId="0">
      <pane xSplit="1" topLeftCell="B1" activePane="topRight" state="frozen"/>
      <selection pane="topRight" activeCell="E104" sqref="E104"/>
    </sheetView>
  </sheetViews>
  <sheetFormatPr defaultRowHeight="14.6" x14ac:dyDescent="0.4"/>
  <cols>
    <col min="1" max="1" width="32.3046875" bestFit="1" customWidth="1"/>
    <col min="2" max="4" width="26.3046875" bestFit="1" customWidth="1"/>
    <col min="5" max="5" width="15.84375" customWidth="1"/>
    <col min="6" max="6" width="21" bestFit="1" customWidth="1"/>
    <col min="7" max="7" width="15.53515625" customWidth="1"/>
    <col min="8" max="8" width="26.3046875" customWidth="1"/>
    <col min="9" max="12" width="15.84375" customWidth="1"/>
    <col min="13" max="13" width="15.4609375" customWidth="1"/>
    <col min="14" max="15" width="17.84375" customWidth="1"/>
    <col min="16" max="17" width="13.3046875" bestFit="1" customWidth="1"/>
  </cols>
  <sheetData>
    <row r="1" spans="1:16" ht="15" thickBot="1" x14ac:dyDescent="0.45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18" t="s">
        <v>6</v>
      </c>
      <c r="H1" s="19" t="s">
        <v>7</v>
      </c>
      <c r="I1" s="19" t="s">
        <v>8</v>
      </c>
      <c r="J1" s="19" t="s">
        <v>9</v>
      </c>
      <c r="K1" s="20" t="s">
        <v>10</v>
      </c>
      <c r="L1" s="18" t="s">
        <v>11</v>
      </c>
      <c r="M1" s="19" t="s">
        <v>12</v>
      </c>
      <c r="N1" s="19" t="s">
        <v>13</v>
      </c>
      <c r="O1" s="19" t="s">
        <v>14</v>
      </c>
      <c r="P1" s="20" t="s">
        <v>15</v>
      </c>
    </row>
    <row r="2" spans="1:16" x14ac:dyDescent="0.4">
      <c r="A2" s="15" t="s">
        <v>16</v>
      </c>
      <c r="B2" s="9">
        <v>356640100</v>
      </c>
      <c r="C2">
        <v>341243679.13</v>
      </c>
      <c r="D2">
        <f>C2-B2</f>
        <v>-15396420.870000005</v>
      </c>
      <c r="E2" s="5">
        <f>IFERROR(D2/B2,"")</f>
        <v>-4.3170750765267295E-2</v>
      </c>
      <c r="F2" s="10">
        <f>IFERROR(RANK(E2,$E$2:$E$52),"")</f>
        <v>35</v>
      </c>
      <c r="G2" s="9">
        <v>382685200</v>
      </c>
      <c r="H2">
        <v>346340810.81999999</v>
      </c>
      <c r="I2">
        <f>H2-G2</f>
        <v>-36344389.180000007</v>
      </c>
      <c r="J2" s="5">
        <f>IFERROR(I2/G2,"")</f>
        <v>-9.4972027086493035E-2</v>
      </c>
      <c r="K2" s="10">
        <f>IFERROR(_xlfn.RANK.EQ(J2,$J$2:$J$52),"")</f>
        <v>39</v>
      </c>
      <c r="L2" s="9">
        <v>376548600</v>
      </c>
      <c r="M2">
        <v>355279492.22999901</v>
      </c>
      <c r="N2">
        <f>M2-L2</f>
        <v>-21269107.770000994</v>
      </c>
      <c r="O2" s="22">
        <f>IFERROR(N2/L2,"")</f>
        <v>-5.6484362894991494E-2</v>
      </c>
      <c r="P2" s="10">
        <f>IFERROR(_xlfn.RANK.EQ(O2,$O$2:$O$52),"")</f>
        <v>35</v>
      </c>
    </row>
    <row r="3" spans="1:16" x14ac:dyDescent="0.4">
      <c r="A3" s="15" t="s">
        <v>17</v>
      </c>
      <c r="B3" s="9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IFERROR(D3/B3,"")</f>
        <v>-2.3069981751824741E-2</v>
      </c>
      <c r="F3" s="10">
        <f t="shared" ref="F3:F52" si="2">IFERROR(RANK(E3,$E$2:$E$52),"")</f>
        <v>27</v>
      </c>
      <c r="G3" s="9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IFERROR(I3/G3,"")</f>
        <v>-6.6804928315415249E-2</v>
      </c>
      <c r="K3" s="10">
        <f t="shared" ref="K3:K52" si="5">IFERROR(_xlfn.RANK.EQ(J3,$J$2:$J$52),"")</f>
        <v>35</v>
      </c>
      <c r="L3" s="9">
        <v>322700</v>
      </c>
      <c r="M3">
        <v>322263.03999999998</v>
      </c>
      <c r="N3">
        <f t="shared" ref="N3:N52" si="6">M3-L3</f>
        <v>-436.96000000002095</v>
      </c>
      <c r="O3" s="22">
        <f t="shared" ref="O3:O52" si="7">IFERROR(N3/L3,"")</f>
        <v>-1.3540749922529313E-3</v>
      </c>
      <c r="P3" s="10">
        <f>IFERROR(_xlfn.RANK.EQ(O3,$O$2:$O$52),"")</f>
        <v>12</v>
      </c>
    </row>
    <row r="4" spans="1:16" x14ac:dyDescent="0.4">
      <c r="A4" s="15" t="s">
        <v>18</v>
      </c>
      <c r="B4" s="9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 s="10">
        <f t="shared" si="2"/>
        <v>7</v>
      </c>
      <c r="G4" s="9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 s="10">
        <f t="shared" si="5"/>
        <v>13</v>
      </c>
      <c r="L4" s="9">
        <v>3662400</v>
      </c>
      <c r="M4">
        <v>3564983.04999999</v>
      </c>
      <c r="N4">
        <f t="shared" si="6"/>
        <v>-97416.950000009965</v>
      </c>
      <c r="O4" s="22">
        <f t="shared" si="7"/>
        <v>-2.6599210899959033E-2</v>
      </c>
      <c r="P4" s="10">
        <f>IFERROR(_xlfn.RANK.EQ(O4,$O$2:$O$52),"")</f>
        <v>24</v>
      </c>
    </row>
    <row r="5" spans="1:16" x14ac:dyDescent="0.4">
      <c r="A5" s="15" t="s">
        <v>19</v>
      </c>
      <c r="B5" s="9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 s="10">
        <f t="shared" si="2"/>
        <v>45</v>
      </c>
      <c r="G5" s="9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 s="10">
        <f t="shared" si="5"/>
        <v>44</v>
      </c>
      <c r="L5" s="9">
        <v>7759600</v>
      </c>
      <c r="M5">
        <v>7497322.9100000001</v>
      </c>
      <c r="N5">
        <f t="shared" si="6"/>
        <v>-262277.08999999985</v>
      </c>
      <c r="O5" s="22">
        <f t="shared" si="7"/>
        <v>-3.3800336357544182E-2</v>
      </c>
      <c r="P5" s="10">
        <f>IFERROR(_xlfn.RANK.EQ(O5,$O$2:$O$52),"")</f>
        <v>27</v>
      </c>
    </row>
    <row r="6" spans="1:16" x14ac:dyDescent="0.4">
      <c r="A6" s="15" t="s">
        <v>20</v>
      </c>
      <c r="B6" s="9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 s="10">
        <f t="shared" si="2"/>
        <v>38</v>
      </c>
      <c r="G6" s="9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 s="10">
        <f t="shared" si="5"/>
        <v>5</v>
      </c>
      <c r="L6" s="9">
        <v>445200</v>
      </c>
      <c r="M6">
        <v>445114.28999999899</v>
      </c>
      <c r="N6">
        <f t="shared" si="6"/>
        <v>-85.710000001010485</v>
      </c>
      <c r="O6" s="22">
        <f t="shared" si="7"/>
        <v>-1.925202156356929E-4</v>
      </c>
      <c r="P6" s="10">
        <f t="shared" ref="P6:P52" si="8">IFERROR(_xlfn.RANK.EQ(O6,$O$2:$O$52),"")</f>
        <v>10</v>
      </c>
    </row>
    <row r="7" spans="1:16" x14ac:dyDescent="0.4">
      <c r="A7" s="15" t="s">
        <v>21</v>
      </c>
      <c r="B7" s="9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 s="10">
        <f t="shared" si="2"/>
        <v>47</v>
      </c>
      <c r="G7" s="9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 s="10">
        <f t="shared" si="5"/>
        <v>41</v>
      </c>
      <c r="L7" s="9">
        <v>3345200</v>
      </c>
      <c r="M7">
        <v>2946440.08</v>
      </c>
      <c r="N7">
        <f t="shared" si="6"/>
        <v>-398759.91999999993</v>
      </c>
      <c r="O7" s="22">
        <f t="shared" si="7"/>
        <v>-0.11920361114432618</v>
      </c>
      <c r="P7" s="10">
        <f t="shared" si="8"/>
        <v>45</v>
      </c>
    </row>
    <row r="8" spans="1:16" x14ac:dyDescent="0.4">
      <c r="A8" s="15" t="s">
        <v>22</v>
      </c>
      <c r="B8" s="9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 s="10">
        <f t="shared" si="2"/>
        <v>48</v>
      </c>
      <c r="G8" s="9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 s="10">
        <f t="shared" si="5"/>
        <v>45</v>
      </c>
      <c r="L8" s="9">
        <v>1579300</v>
      </c>
      <c r="M8">
        <v>1337735.3199999901</v>
      </c>
      <c r="N8">
        <f t="shared" si="6"/>
        <v>-241564.68000000995</v>
      </c>
      <c r="O8" s="22">
        <f t="shared" si="7"/>
        <v>-0.15295680364719175</v>
      </c>
      <c r="P8" s="10">
        <f t="shared" si="8"/>
        <v>47</v>
      </c>
    </row>
    <row r="9" spans="1:16" x14ac:dyDescent="0.4">
      <c r="A9" s="15" t="s">
        <v>23</v>
      </c>
      <c r="B9" s="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 s="10">
        <f t="shared" si="2"/>
        <v>33</v>
      </c>
      <c r="G9" s="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 s="10">
        <f t="shared" si="5"/>
        <v>42</v>
      </c>
      <c r="L9" s="9">
        <v>10790500</v>
      </c>
      <c r="M9">
        <v>9993599.52999999</v>
      </c>
      <c r="N9">
        <f t="shared" si="6"/>
        <v>-796900.47000000998</v>
      </c>
      <c r="O9" s="22">
        <f t="shared" si="7"/>
        <v>-7.3852043000788653E-2</v>
      </c>
      <c r="P9" s="10">
        <f t="shared" si="8"/>
        <v>40</v>
      </c>
    </row>
    <row r="10" spans="1:16" x14ac:dyDescent="0.4">
      <c r="A10" s="15" t="s">
        <v>24</v>
      </c>
      <c r="B10" s="9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 s="10">
        <f t="shared" si="2"/>
        <v>43</v>
      </c>
      <c r="G10" s="9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 s="10">
        <f t="shared" si="5"/>
        <v>32</v>
      </c>
      <c r="L10" s="9">
        <v>487500</v>
      </c>
      <c r="M10">
        <v>478318.92</v>
      </c>
      <c r="N10">
        <f t="shared" si="6"/>
        <v>-9181.0800000000163</v>
      </c>
      <c r="O10" s="22">
        <f t="shared" si="7"/>
        <v>-1.883298461538465E-2</v>
      </c>
      <c r="P10" s="10">
        <f t="shared" si="8"/>
        <v>20</v>
      </c>
    </row>
    <row r="11" spans="1:16" x14ac:dyDescent="0.4">
      <c r="A11" s="15" t="s">
        <v>25</v>
      </c>
      <c r="B11" s="9">
        <v>0</v>
      </c>
      <c r="C11">
        <v>0</v>
      </c>
      <c r="D11">
        <f t="shared" si="0"/>
        <v>0</v>
      </c>
      <c r="E11" s="5" t="str">
        <f t="shared" si="1"/>
        <v/>
      </c>
      <c r="F11" s="10" t="str">
        <f t="shared" si="2"/>
        <v/>
      </c>
      <c r="G11" s="9">
        <v>0</v>
      </c>
      <c r="H11">
        <v>0</v>
      </c>
      <c r="I11">
        <f t="shared" si="3"/>
        <v>0</v>
      </c>
      <c r="J11" s="5" t="str">
        <f t="shared" si="4"/>
        <v/>
      </c>
      <c r="K11" s="10" t="str">
        <f t="shared" si="5"/>
        <v/>
      </c>
      <c r="L11" s="9">
        <v>375000</v>
      </c>
      <c r="M11">
        <v>63771.91</v>
      </c>
      <c r="N11">
        <f t="shared" si="6"/>
        <v>-311228.08999999997</v>
      </c>
      <c r="O11" s="22">
        <f t="shared" si="7"/>
        <v>-0.82994157333333329</v>
      </c>
      <c r="P11" s="10">
        <f t="shared" si="8"/>
        <v>48</v>
      </c>
    </row>
    <row r="12" spans="1:16" x14ac:dyDescent="0.4">
      <c r="A12" s="15" t="s">
        <v>26</v>
      </c>
      <c r="B12" s="9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 s="10">
        <f t="shared" si="2"/>
        <v>36</v>
      </c>
      <c r="G12" s="9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 s="10">
        <f t="shared" si="5"/>
        <v>43</v>
      </c>
      <c r="L12" s="9">
        <v>4677800</v>
      </c>
      <c r="M12">
        <v>4371713.1399999997</v>
      </c>
      <c r="N12">
        <f t="shared" si="6"/>
        <v>-306086.86000000034</v>
      </c>
      <c r="O12" s="22">
        <f t="shared" si="7"/>
        <v>-6.5433934755654441E-2</v>
      </c>
      <c r="P12" s="10">
        <f t="shared" si="8"/>
        <v>39</v>
      </c>
    </row>
    <row r="13" spans="1:16" x14ac:dyDescent="0.4">
      <c r="A13" s="15" t="s">
        <v>27</v>
      </c>
      <c r="B13" s="9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 s="10">
        <f t="shared" si="2"/>
        <v>16</v>
      </c>
      <c r="G13" s="9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 s="10">
        <f t="shared" si="5"/>
        <v>31</v>
      </c>
      <c r="L13" s="9">
        <v>6207300</v>
      </c>
      <c r="M13">
        <v>6056976.6699999999</v>
      </c>
      <c r="N13">
        <f t="shared" si="6"/>
        <v>-150323.33000000007</v>
      </c>
      <c r="O13" s="22">
        <f t="shared" si="7"/>
        <v>-2.4217184605222895E-2</v>
      </c>
      <c r="P13" s="10">
        <f t="shared" si="8"/>
        <v>22</v>
      </c>
    </row>
    <row r="14" spans="1:16" x14ac:dyDescent="0.4">
      <c r="A14" s="15" t="s">
        <v>28</v>
      </c>
      <c r="B14" s="9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 s="10">
        <f t="shared" si="2"/>
        <v>19</v>
      </c>
      <c r="G14" s="9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 s="10">
        <f t="shared" si="5"/>
        <v>9</v>
      </c>
      <c r="L14" s="9">
        <v>526200</v>
      </c>
      <c r="M14">
        <v>504989.88</v>
      </c>
      <c r="N14">
        <f t="shared" si="6"/>
        <v>-21210.119999999995</v>
      </c>
      <c r="O14" s="22">
        <f t="shared" si="7"/>
        <v>-4.0308095781071827E-2</v>
      </c>
      <c r="P14" s="10">
        <f t="shared" si="8"/>
        <v>30</v>
      </c>
    </row>
    <row r="15" spans="1:16" x14ac:dyDescent="0.4">
      <c r="A15" s="15" t="s">
        <v>29</v>
      </c>
      <c r="B15" s="9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 s="10">
        <f t="shared" si="2"/>
        <v>1</v>
      </c>
      <c r="G15" s="9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 s="10">
        <f t="shared" si="5"/>
        <v>25</v>
      </c>
      <c r="L15" s="9">
        <v>188953500</v>
      </c>
      <c r="M15">
        <v>184450910.84999901</v>
      </c>
      <c r="N15">
        <f t="shared" si="6"/>
        <v>-4502589.1500009894</v>
      </c>
      <c r="O15" s="22">
        <f t="shared" si="7"/>
        <v>-2.3829085727446114E-2</v>
      </c>
      <c r="P15" s="10">
        <f t="shared" si="8"/>
        <v>21</v>
      </c>
    </row>
    <row r="16" spans="1:16" x14ac:dyDescent="0.4">
      <c r="A16" s="15" t="s">
        <v>30</v>
      </c>
      <c r="B16" s="9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 s="10">
        <f t="shared" si="2"/>
        <v>12</v>
      </c>
      <c r="G16" s="9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 s="10">
        <f t="shared" si="5"/>
        <v>3</v>
      </c>
      <c r="L16" s="9">
        <v>7397200</v>
      </c>
      <c r="M16">
        <v>7397093</v>
      </c>
      <c r="N16">
        <f t="shared" si="6"/>
        <v>-107</v>
      </c>
      <c r="O16" s="22">
        <f t="shared" si="7"/>
        <v>-1.4464932677229222E-5</v>
      </c>
      <c r="P16" s="10">
        <f t="shared" si="8"/>
        <v>6</v>
      </c>
    </row>
    <row r="17" spans="1:16" x14ac:dyDescent="0.4">
      <c r="A17" s="15" t="s">
        <v>31</v>
      </c>
      <c r="B17" s="9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 s="10">
        <f t="shared" si="2"/>
        <v>28</v>
      </c>
      <c r="G17" s="9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 s="10">
        <f t="shared" si="5"/>
        <v>24</v>
      </c>
      <c r="L17" s="9">
        <v>15311800</v>
      </c>
      <c r="M17">
        <v>14346057.039999999</v>
      </c>
      <c r="N17">
        <f t="shared" si="6"/>
        <v>-965742.96000000089</v>
      </c>
      <c r="O17" s="22">
        <f t="shared" si="7"/>
        <v>-6.3071811282801551E-2</v>
      </c>
      <c r="P17" s="10">
        <f t="shared" si="8"/>
        <v>38</v>
      </c>
    </row>
    <row r="18" spans="1:16" x14ac:dyDescent="0.4">
      <c r="A18" s="15" t="s">
        <v>32</v>
      </c>
      <c r="B18" s="9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 s="10">
        <f t="shared" si="2"/>
        <v>37</v>
      </c>
      <c r="G18" s="9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 s="10">
        <f t="shared" si="5"/>
        <v>34</v>
      </c>
      <c r="L18" s="9">
        <v>2910600</v>
      </c>
      <c r="M18">
        <v>2535637.09</v>
      </c>
      <c r="N18">
        <f t="shared" si="6"/>
        <v>-374962.91000000015</v>
      </c>
      <c r="O18" s="22">
        <f t="shared" si="7"/>
        <v>-0.12882667147667154</v>
      </c>
      <c r="P18" s="10">
        <f t="shared" si="8"/>
        <v>46</v>
      </c>
    </row>
    <row r="19" spans="1:16" x14ac:dyDescent="0.4">
      <c r="A19" s="15" t="s">
        <v>33</v>
      </c>
      <c r="B19" s="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 s="10">
        <f t="shared" si="2"/>
        <v>34</v>
      </c>
      <c r="G19" s="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 s="10">
        <f t="shared" si="5"/>
        <v>37</v>
      </c>
      <c r="L19" s="9">
        <v>9343000</v>
      </c>
      <c r="M19">
        <v>8766655.9100000001</v>
      </c>
      <c r="N19">
        <f t="shared" si="6"/>
        <v>-576344.08999999985</v>
      </c>
      <c r="O19" s="22">
        <f t="shared" si="7"/>
        <v>-6.1687262121374278E-2</v>
      </c>
      <c r="P19" s="10">
        <f t="shared" si="8"/>
        <v>37</v>
      </c>
    </row>
    <row r="20" spans="1:16" x14ac:dyDescent="0.4">
      <c r="A20" s="15" t="s">
        <v>34</v>
      </c>
      <c r="B20" s="9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 s="10">
        <f t="shared" si="2"/>
        <v>3</v>
      </c>
      <c r="G20" s="9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 s="10">
        <f t="shared" si="5"/>
        <v>2</v>
      </c>
      <c r="L20" s="9">
        <v>130621400</v>
      </c>
      <c r="M20">
        <v>130621283.53999899</v>
      </c>
      <c r="N20">
        <f t="shared" si="6"/>
        <v>-116.46000100672245</v>
      </c>
      <c r="O20" s="22">
        <f t="shared" si="7"/>
        <v>-8.9158438821450736E-7</v>
      </c>
      <c r="P20" s="10">
        <f t="shared" si="8"/>
        <v>3</v>
      </c>
    </row>
    <row r="21" spans="1:16" x14ac:dyDescent="0.4">
      <c r="A21" s="15" t="s">
        <v>35</v>
      </c>
      <c r="B21" s="9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 s="10">
        <f t="shared" si="2"/>
        <v>40</v>
      </c>
      <c r="G21" s="9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 s="10">
        <f t="shared" si="5"/>
        <v>38</v>
      </c>
      <c r="L21" s="9">
        <v>24323000</v>
      </c>
      <c r="M21">
        <v>23434073.089999899</v>
      </c>
      <c r="N21">
        <f t="shared" si="6"/>
        <v>-888926.91000010073</v>
      </c>
      <c r="O21" s="22">
        <f t="shared" si="7"/>
        <v>-3.6546762734864152E-2</v>
      </c>
      <c r="P21" s="10">
        <f t="shared" si="8"/>
        <v>28</v>
      </c>
    </row>
    <row r="22" spans="1:16" x14ac:dyDescent="0.4">
      <c r="A22" s="15" t="s">
        <v>36</v>
      </c>
      <c r="B22" s="9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 s="10">
        <f t="shared" si="2"/>
        <v>17</v>
      </c>
      <c r="G22" s="9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 s="10">
        <f t="shared" si="5"/>
        <v>11</v>
      </c>
      <c r="L22" s="9">
        <v>11935200</v>
      </c>
      <c r="M22">
        <v>11934454.77</v>
      </c>
      <c r="N22">
        <f t="shared" si="6"/>
        <v>-745.23000000044703</v>
      </c>
      <c r="O22" s="22">
        <f t="shared" si="7"/>
        <v>-6.2439674240938325E-5</v>
      </c>
      <c r="P22" s="10">
        <f t="shared" si="8"/>
        <v>7</v>
      </c>
    </row>
    <row r="23" spans="1:16" x14ac:dyDescent="0.4">
      <c r="A23" s="15" t="s">
        <v>37</v>
      </c>
      <c r="B23" s="9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 s="10">
        <f t="shared" si="2"/>
        <v>31</v>
      </c>
      <c r="G23" s="9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 s="10">
        <f t="shared" si="5"/>
        <v>23</v>
      </c>
      <c r="L23" s="9">
        <v>23220300</v>
      </c>
      <c r="M23">
        <v>22619057.440000001</v>
      </c>
      <c r="N23">
        <f t="shared" si="6"/>
        <v>-601242.55999999866</v>
      </c>
      <c r="O23" s="22">
        <f t="shared" si="7"/>
        <v>-2.5892971236375011E-2</v>
      </c>
      <c r="P23" s="10">
        <f t="shared" si="8"/>
        <v>23</v>
      </c>
    </row>
    <row r="24" spans="1:16" x14ac:dyDescent="0.4">
      <c r="A24" s="15" t="s">
        <v>38</v>
      </c>
      <c r="B24" s="9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 s="10">
        <f t="shared" si="2"/>
        <v>18</v>
      </c>
      <c r="G24" s="9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 s="10">
        <f t="shared" si="5"/>
        <v>21</v>
      </c>
      <c r="L24" s="9">
        <v>1112600</v>
      </c>
      <c r="M24">
        <v>1112527.1200000001</v>
      </c>
      <c r="N24">
        <f t="shared" si="6"/>
        <v>-72.879999999888241</v>
      </c>
      <c r="O24" s="22">
        <f t="shared" si="7"/>
        <v>-6.5504224339284781E-5</v>
      </c>
      <c r="P24" s="10">
        <f t="shared" si="8"/>
        <v>8</v>
      </c>
    </row>
    <row r="25" spans="1:16" x14ac:dyDescent="0.4">
      <c r="A25" s="15" t="s">
        <v>39</v>
      </c>
      <c r="B25" s="9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 s="10">
        <f t="shared" si="2"/>
        <v>11</v>
      </c>
      <c r="G25" s="9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 s="10">
        <f t="shared" si="5"/>
        <v>12</v>
      </c>
      <c r="L25" s="9">
        <v>496500</v>
      </c>
      <c r="M25">
        <v>494775.1</v>
      </c>
      <c r="N25">
        <f t="shared" si="6"/>
        <v>-1724.9000000000233</v>
      </c>
      <c r="O25" s="22">
        <f t="shared" si="7"/>
        <v>-3.4741188318228064E-3</v>
      </c>
      <c r="P25" s="10">
        <f t="shared" si="8"/>
        <v>14</v>
      </c>
    </row>
    <row r="26" spans="1:16" x14ac:dyDescent="0.4">
      <c r="A26" s="15" t="s">
        <v>40</v>
      </c>
      <c r="B26" s="9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 s="10">
        <f t="shared" si="2"/>
        <v>44</v>
      </c>
      <c r="G26" s="9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 s="10">
        <f t="shared" si="5"/>
        <v>33</v>
      </c>
      <c r="L26" s="9">
        <v>5430700</v>
      </c>
      <c r="M26">
        <v>5117235.21</v>
      </c>
      <c r="N26">
        <f t="shared" si="6"/>
        <v>-313464.79000000004</v>
      </c>
      <c r="O26" s="22">
        <f t="shared" si="7"/>
        <v>-5.7720881286022069E-2</v>
      </c>
      <c r="P26" s="10">
        <f t="shared" si="8"/>
        <v>36</v>
      </c>
    </row>
    <row r="27" spans="1:16" x14ac:dyDescent="0.4">
      <c r="A27" s="15" t="s">
        <v>41</v>
      </c>
      <c r="B27" s="9">
        <v>0</v>
      </c>
      <c r="C27">
        <v>0</v>
      </c>
      <c r="D27">
        <f t="shared" si="0"/>
        <v>0</v>
      </c>
      <c r="E27" s="5" t="str">
        <f t="shared" si="1"/>
        <v/>
      </c>
      <c r="F27" s="10" t="str">
        <f t="shared" si="2"/>
        <v/>
      </c>
      <c r="G27" s="9">
        <v>0</v>
      </c>
      <c r="H27">
        <v>0</v>
      </c>
      <c r="I27">
        <f t="shared" si="3"/>
        <v>0</v>
      </c>
      <c r="J27" s="5" t="str">
        <f t="shared" si="4"/>
        <v/>
      </c>
      <c r="K27" s="10" t="str">
        <f t="shared" si="5"/>
        <v/>
      </c>
      <c r="L27" s="9">
        <v>0</v>
      </c>
      <c r="M27">
        <v>0</v>
      </c>
      <c r="N27">
        <f t="shared" si="6"/>
        <v>0</v>
      </c>
      <c r="O27" s="22" t="str">
        <f t="shared" si="7"/>
        <v/>
      </c>
      <c r="P27" s="10" t="str">
        <f t="shared" si="8"/>
        <v/>
      </c>
    </row>
    <row r="28" spans="1:16" x14ac:dyDescent="0.4">
      <c r="A28" s="15" t="s">
        <v>42</v>
      </c>
      <c r="B28" s="9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 s="10">
        <f t="shared" si="2"/>
        <v>46</v>
      </c>
      <c r="G28" s="9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 s="10">
        <f t="shared" si="5"/>
        <v>47</v>
      </c>
      <c r="L28" s="9">
        <v>1525900</v>
      </c>
      <c r="M28">
        <v>1393285.06</v>
      </c>
      <c r="N28">
        <f t="shared" si="6"/>
        <v>-132614.93999999994</v>
      </c>
      <c r="O28" s="22">
        <f t="shared" si="7"/>
        <v>-8.6909325643882263E-2</v>
      </c>
      <c r="P28" s="10">
        <f t="shared" si="8"/>
        <v>42</v>
      </c>
    </row>
    <row r="29" spans="1:16" x14ac:dyDescent="0.4">
      <c r="A29" s="15" t="s">
        <v>43</v>
      </c>
      <c r="B29" s="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 s="10">
        <f t="shared" si="2"/>
        <v>21</v>
      </c>
      <c r="G29" s="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 s="10">
        <f t="shared" si="5"/>
        <v>22</v>
      </c>
      <c r="L29" s="9">
        <v>2889900</v>
      </c>
      <c r="M29">
        <v>2889864.67</v>
      </c>
      <c r="N29">
        <f t="shared" si="6"/>
        <v>-35.330000000074506</v>
      </c>
      <c r="O29" s="22">
        <f t="shared" si="7"/>
        <v>-1.2225336516860273E-5</v>
      </c>
      <c r="P29" s="10">
        <f t="shared" si="8"/>
        <v>5</v>
      </c>
    </row>
    <row r="30" spans="1:16" x14ac:dyDescent="0.4">
      <c r="A30" s="15" t="s">
        <v>44</v>
      </c>
      <c r="B30" s="9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 s="10">
        <f t="shared" si="2"/>
        <v>9</v>
      </c>
      <c r="G30" s="9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 s="10">
        <f t="shared" si="5"/>
        <v>7</v>
      </c>
      <c r="L30" s="9">
        <v>12861300</v>
      </c>
      <c r="M30">
        <v>12826009.609999999</v>
      </c>
      <c r="N30">
        <f t="shared" si="6"/>
        <v>-35290.390000000596</v>
      </c>
      <c r="O30" s="22">
        <f t="shared" si="7"/>
        <v>-2.7439209100169185E-3</v>
      </c>
      <c r="P30" s="10">
        <f t="shared" si="8"/>
        <v>13</v>
      </c>
    </row>
    <row r="31" spans="1:16" x14ac:dyDescent="0.4">
      <c r="A31" s="15" t="s">
        <v>45</v>
      </c>
      <c r="B31" s="9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 s="10">
        <f t="shared" si="2"/>
        <v>20</v>
      </c>
      <c r="G31" s="9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 s="10">
        <f t="shared" si="5"/>
        <v>17</v>
      </c>
      <c r="L31" s="9">
        <v>1870700</v>
      </c>
      <c r="M31">
        <v>1801391.34</v>
      </c>
      <c r="N31">
        <f t="shared" si="6"/>
        <v>-69308.659999999916</v>
      </c>
      <c r="O31" s="22">
        <f t="shared" si="7"/>
        <v>-3.7049585716576634E-2</v>
      </c>
      <c r="P31" s="10">
        <f t="shared" si="8"/>
        <v>29</v>
      </c>
    </row>
    <row r="32" spans="1:16" x14ac:dyDescent="0.4">
      <c r="A32" s="15" t="s">
        <v>46</v>
      </c>
      <c r="B32" s="9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 s="10">
        <f t="shared" si="2"/>
        <v>13</v>
      </c>
      <c r="G32" s="9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 s="10">
        <f t="shared" si="5"/>
        <v>14</v>
      </c>
      <c r="L32" s="9">
        <v>6157400</v>
      </c>
      <c r="M32">
        <v>5987572.0199999996</v>
      </c>
      <c r="N32">
        <f t="shared" si="6"/>
        <v>-169827.98000000045</v>
      </c>
      <c r="O32" s="22">
        <f t="shared" si="7"/>
        <v>-2.7581118653977402E-2</v>
      </c>
      <c r="P32" s="10">
        <f t="shared" si="8"/>
        <v>26</v>
      </c>
    </row>
    <row r="33" spans="1:16" x14ac:dyDescent="0.4">
      <c r="A33" s="15" t="s">
        <v>47</v>
      </c>
      <c r="B33" s="9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 s="10">
        <f t="shared" si="2"/>
        <v>8</v>
      </c>
      <c r="G33" s="9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 s="10">
        <f t="shared" si="5"/>
        <v>6</v>
      </c>
      <c r="L33" s="9">
        <v>989572899.99999905</v>
      </c>
      <c r="M33">
        <v>984116289.40999901</v>
      </c>
      <c r="N33">
        <f t="shared" si="6"/>
        <v>-5456610.5900000334</v>
      </c>
      <c r="O33" s="22">
        <f t="shared" si="7"/>
        <v>-5.5141067323084929E-3</v>
      </c>
      <c r="P33" s="10">
        <f t="shared" si="8"/>
        <v>15</v>
      </c>
    </row>
    <row r="34" spans="1:16" x14ac:dyDescent="0.4">
      <c r="A34" s="15" t="s">
        <v>48</v>
      </c>
      <c r="B34" s="9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 s="10">
        <f t="shared" si="2"/>
        <v>23</v>
      </c>
      <c r="G34" s="9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 s="10">
        <f t="shared" si="5"/>
        <v>28</v>
      </c>
      <c r="L34" s="9">
        <v>4345600</v>
      </c>
      <c r="M34">
        <v>4229801.51</v>
      </c>
      <c r="N34">
        <f t="shared" si="6"/>
        <v>-115798.49000000022</v>
      </c>
      <c r="O34" s="22">
        <f t="shared" si="7"/>
        <v>-2.6647296115611244E-2</v>
      </c>
      <c r="P34" s="10">
        <f t="shared" si="8"/>
        <v>25</v>
      </c>
    </row>
    <row r="35" spans="1:16" x14ac:dyDescent="0.4">
      <c r="A35" s="15" t="s">
        <v>49</v>
      </c>
      <c r="B35" s="9">
        <v>0</v>
      </c>
      <c r="C35">
        <v>0</v>
      </c>
      <c r="D35">
        <f t="shared" si="0"/>
        <v>0</v>
      </c>
      <c r="E35" s="5" t="str">
        <f t="shared" si="1"/>
        <v/>
      </c>
      <c r="F35" s="10" t="str">
        <f t="shared" si="2"/>
        <v/>
      </c>
      <c r="G35" s="9">
        <v>0</v>
      </c>
      <c r="H35">
        <v>0</v>
      </c>
      <c r="I35">
        <f t="shared" si="3"/>
        <v>0</v>
      </c>
      <c r="J35" s="5" t="str">
        <f t="shared" si="4"/>
        <v/>
      </c>
      <c r="K35" s="10" t="str">
        <f t="shared" si="5"/>
        <v/>
      </c>
      <c r="L35" s="9">
        <v>0</v>
      </c>
      <c r="M35">
        <v>0</v>
      </c>
      <c r="N35">
        <f t="shared" si="6"/>
        <v>0</v>
      </c>
      <c r="O35" s="22" t="str">
        <f t="shared" si="7"/>
        <v/>
      </c>
      <c r="P35" s="10" t="str">
        <f t="shared" si="8"/>
        <v/>
      </c>
    </row>
    <row r="36" spans="1:16" x14ac:dyDescent="0.4">
      <c r="A36" s="15" t="s">
        <v>50</v>
      </c>
      <c r="B36" s="9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 s="10">
        <f t="shared" si="2"/>
        <v>39</v>
      </c>
      <c r="G36" s="9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 s="10">
        <f t="shared" si="5"/>
        <v>48</v>
      </c>
      <c r="L36" s="9">
        <v>878300</v>
      </c>
      <c r="M36">
        <v>777215.28999999899</v>
      </c>
      <c r="N36">
        <f t="shared" si="6"/>
        <v>-101084.71000000101</v>
      </c>
      <c r="O36" s="22">
        <f t="shared" si="7"/>
        <v>-0.11509132414892521</v>
      </c>
      <c r="P36" s="10">
        <f t="shared" si="8"/>
        <v>44</v>
      </c>
    </row>
    <row r="37" spans="1:16" x14ac:dyDescent="0.4">
      <c r="A37" s="15" t="s">
        <v>51</v>
      </c>
      <c r="B37" s="9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 s="10">
        <f t="shared" si="2"/>
        <v>30</v>
      </c>
      <c r="G37" s="9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 s="10">
        <f t="shared" si="5"/>
        <v>29</v>
      </c>
      <c r="L37" s="9">
        <v>2296900</v>
      </c>
      <c r="M37">
        <v>2108718.34</v>
      </c>
      <c r="N37">
        <f t="shared" si="6"/>
        <v>-188181.66000000015</v>
      </c>
      <c r="O37" s="22">
        <f t="shared" si="7"/>
        <v>-8.1928538464887526E-2</v>
      </c>
      <c r="P37" s="10">
        <f t="shared" si="8"/>
        <v>41</v>
      </c>
    </row>
    <row r="38" spans="1:16" x14ac:dyDescent="0.4">
      <c r="A38" s="15" t="s">
        <v>52</v>
      </c>
      <c r="B38" s="9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 s="10">
        <f t="shared" si="2"/>
        <v>24</v>
      </c>
      <c r="G38" s="9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 s="10">
        <f t="shared" si="5"/>
        <v>30</v>
      </c>
      <c r="L38" s="9">
        <v>777800</v>
      </c>
      <c r="M38">
        <v>777663.26</v>
      </c>
      <c r="N38">
        <f t="shared" si="6"/>
        <v>-136.73999999999069</v>
      </c>
      <c r="O38" s="22">
        <f t="shared" si="7"/>
        <v>-1.7580354847003174E-4</v>
      </c>
      <c r="P38" s="10">
        <f t="shared" si="8"/>
        <v>9</v>
      </c>
    </row>
    <row r="39" spans="1:16" x14ac:dyDescent="0.4">
      <c r="A39" s="15" t="s">
        <v>53</v>
      </c>
      <c r="B39" s="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 s="10">
        <f t="shared" si="2"/>
        <v>41</v>
      </c>
      <c r="G39" s="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 s="10">
        <f t="shared" si="5"/>
        <v>46</v>
      </c>
      <c r="L39" s="9">
        <v>1759500</v>
      </c>
      <c r="M39">
        <v>1680463.8699999901</v>
      </c>
      <c r="N39">
        <f t="shared" si="6"/>
        <v>-79036.1300000099</v>
      </c>
      <c r="O39" s="22">
        <f t="shared" si="7"/>
        <v>-4.4919653310605226E-2</v>
      </c>
      <c r="P39" s="10">
        <f t="shared" si="8"/>
        <v>32</v>
      </c>
    </row>
    <row r="40" spans="1:16" x14ac:dyDescent="0.4">
      <c r="A40" s="15" t="s">
        <v>54</v>
      </c>
      <c r="B40" s="9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 s="10">
        <f t="shared" si="2"/>
        <v>26</v>
      </c>
      <c r="G40" s="9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 s="10">
        <f t="shared" si="5"/>
        <v>27</v>
      </c>
      <c r="L40" s="9">
        <v>40216700</v>
      </c>
      <c r="M40">
        <v>39606263.709999897</v>
      </c>
      <c r="N40">
        <f t="shared" si="6"/>
        <v>-610436.29000010341</v>
      </c>
      <c r="O40" s="22">
        <f t="shared" si="7"/>
        <v>-1.5178676768608648E-2</v>
      </c>
      <c r="P40" s="10">
        <f t="shared" si="8"/>
        <v>18</v>
      </c>
    </row>
    <row r="41" spans="1:16" x14ac:dyDescent="0.4">
      <c r="A41" s="15" t="s">
        <v>55</v>
      </c>
      <c r="B41" s="9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 s="10">
        <f t="shared" si="2"/>
        <v>32</v>
      </c>
      <c r="G41" s="9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 s="10">
        <f t="shared" si="5"/>
        <v>15</v>
      </c>
      <c r="L41" s="9">
        <v>4799900</v>
      </c>
      <c r="M41">
        <v>4717822.6500000004</v>
      </c>
      <c r="N41">
        <f t="shared" si="6"/>
        <v>-82077.349999999627</v>
      </c>
      <c r="O41" s="22">
        <f t="shared" si="7"/>
        <v>-1.7099804162586642E-2</v>
      </c>
      <c r="P41" s="10">
        <f t="shared" si="8"/>
        <v>19</v>
      </c>
    </row>
    <row r="42" spans="1:16" x14ac:dyDescent="0.4">
      <c r="A42" s="15" t="s">
        <v>56</v>
      </c>
      <c r="B42" s="9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 s="10">
        <f t="shared" si="2"/>
        <v>5</v>
      </c>
      <c r="G42" s="9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 s="10">
        <f t="shared" si="5"/>
        <v>10</v>
      </c>
      <c r="L42" s="9">
        <v>199954600</v>
      </c>
      <c r="M42">
        <v>199954563.74999899</v>
      </c>
      <c r="N42">
        <f t="shared" si="6"/>
        <v>-36.250001013278961</v>
      </c>
      <c r="O42" s="22">
        <f t="shared" si="7"/>
        <v>-1.8129115815929696E-7</v>
      </c>
      <c r="P42" s="10">
        <f t="shared" si="8"/>
        <v>2</v>
      </c>
    </row>
    <row r="43" spans="1:16" x14ac:dyDescent="0.4">
      <c r="A43" s="15" t="s">
        <v>57</v>
      </c>
      <c r="B43" s="9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 s="10">
        <f t="shared" si="2"/>
        <v>25</v>
      </c>
      <c r="G43" s="9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 s="10">
        <f t="shared" si="5"/>
        <v>26</v>
      </c>
      <c r="L43" s="9">
        <v>8497500</v>
      </c>
      <c r="M43">
        <v>8150982.5699999901</v>
      </c>
      <c r="N43">
        <f t="shared" si="6"/>
        <v>-346517.43000000995</v>
      </c>
      <c r="O43" s="22">
        <f t="shared" si="7"/>
        <v>-4.0778750220654303E-2</v>
      </c>
      <c r="P43" s="10">
        <f t="shared" si="8"/>
        <v>31</v>
      </c>
    </row>
    <row r="44" spans="1:16" x14ac:dyDescent="0.4">
      <c r="A44" s="15" t="s">
        <v>58</v>
      </c>
      <c r="B44" s="9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 s="10">
        <f t="shared" si="2"/>
        <v>10</v>
      </c>
      <c r="G44" s="9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 s="10">
        <f t="shared" si="5"/>
        <v>8</v>
      </c>
      <c r="L44" s="9">
        <v>31282200</v>
      </c>
      <c r="M44">
        <v>31282141.25</v>
      </c>
      <c r="N44">
        <f t="shared" si="6"/>
        <v>-58.75</v>
      </c>
      <c r="O44" s="22">
        <f t="shared" si="7"/>
        <v>-1.8780648419868168E-6</v>
      </c>
      <c r="P44" s="10">
        <f t="shared" si="8"/>
        <v>4</v>
      </c>
    </row>
    <row r="45" spans="1:16" x14ac:dyDescent="0.4">
      <c r="A45" s="15" t="s">
        <v>59</v>
      </c>
      <c r="B45" s="9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 s="10">
        <f t="shared" si="2"/>
        <v>15</v>
      </c>
      <c r="G45" s="9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 s="10">
        <f t="shared" si="5"/>
        <v>19</v>
      </c>
      <c r="L45" s="9">
        <v>56027100</v>
      </c>
      <c r="M45">
        <v>55386549.6599999</v>
      </c>
      <c r="N45">
        <f t="shared" si="6"/>
        <v>-640550.34000010043</v>
      </c>
      <c r="O45" s="22">
        <f t="shared" si="7"/>
        <v>-1.1432866237947358E-2</v>
      </c>
      <c r="P45" s="10">
        <f t="shared" si="8"/>
        <v>17</v>
      </c>
    </row>
    <row r="46" spans="1:16" x14ac:dyDescent="0.4">
      <c r="A46" s="15" t="s">
        <v>60</v>
      </c>
      <c r="B46" s="9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 s="10">
        <f t="shared" si="2"/>
        <v>6</v>
      </c>
      <c r="G46" s="9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 s="10">
        <f t="shared" si="5"/>
        <v>16</v>
      </c>
      <c r="L46" s="9">
        <v>267100</v>
      </c>
      <c r="M46">
        <v>254753.15999999901</v>
      </c>
      <c r="N46">
        <f t="shared" si="6"/>
        <v>-12346.840000000986</v>
      </c>
      <c r="O46" s="22">
        <f t="shared" si="7"/>
        <v>-4.6225533508053113E-2</v>
      </c>
      <c r="P46" s="10">
        <f t="shared" si="8"/>
        <v>33</v>
      </c>
    </row>
    <row r="47" spans="1:16" x14ac:dyDescent="0.4">
      <c r="A47" s="15" t="s">
        <v>61</v>
      </c>
      <c r="B47" s="9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 s="10">
        <f t="shared" si="2"/>
        <v>4</v>
      </c>
      <c r="G47" s="9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 s="10">
        <f t="shared" si="5"/>
        <v>4</v>
      </c>
      <c r="L47" s="9">
        <v>75072800</v>
      </c>
      <c r="M47">
        <v>75050829.179999903</v>
      </c>
      <c r="N47">
        <f t="shared" si="6"/>
        <v>-21970.820000097156</v>
      </c>
      <c r="O47" s="22">
        <f t="shared" si="7"/>
        <v>-2.9266019117572752E-4</v>
      </c>
      <c r="P47" s="10">
        <f t="shared" si="8"/>
        <v>11</v>
      </c>
    </row>
    <row r="48" spans="1:16" x14ac:dyDescent="0.4">
      <c r="A48" s="15" t="s">
        <v>62</v>
      </c>
      <c r="B48" s="9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 s="10">
        <f t="shared" si="2"/>
        <v>29</v>
      </c>
      <c r="G48" s="9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 s="10">
        <f t="shared" si="5"/>
        <v>20</v>
      </c>
      <c r="L48" s="9">
        <v>7289800</v>
      </c>
      <c r="M48">
        <v>6882350.23999999</v>
      </c>
      <c r="N48">
        <f t="shared" si="6"/>
        <v>-407449.76000001002</v>
      </c>
      <c r="O48" s="22">
        <f t="shared" si="7"/>
        <v>-5.5893132870587676E-2</v>
      </c>
      <c r="P48" s="10">
        <f t="shared" si="8"/>
        <v>34</v>
      </c>
    </row>
    <row r="49" spans="1:16" x14ac:dyDescent="0.4">
      <c r="A49" s="15" t="s">
        <v>63</v>
      </c>
      <c r="B49" s="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 s="10">
        <f t="shared" si="2"/>
        <v>22</v>
      </c>
      <c r="G49" s="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 s="10">
        <f t="shared" si="5"/>
        <v>36</v>
      </c>
      <c r="L49" s="9">
        <v>0</v>
      </c>
      <c r="M49">
        <v>0</v>
      </c>
      <c r="N49">
        <f t="shared" si="6"/>
        <v>0</v>
      </c>
      <c r="O49" s="22" t="str">
        <f t="shared" si="7"/>
        <v/>
      </c>
      <c r="P49" s="10" t="str">
        <f t="shared" si="8"/>
        <v/>
      </c>
    </row>
    <row r="50" spans="1:16" x14ac:dyDescent="0.4">
      <c r="A50" s="15" t="s">
        <v>64</v>
      </c>
      <c r="B50" s="9">
        <v>832600</v>
      </c>
      <c r="C50">
        <v>832600</v>
      </c>
      <c r="D50">
        <f t="shared" si="0"/>
        <v>0</v>
      </c>
      <c r="E50" s="5">
        <f t="shared" si="1"/>
        <v>0</v>
      </c>
      <c r="F50" s="10">
        <f t="shared" si="2"/>
        <v>2</v>
      </c>
      <c r="G50" s="9">
        <v>859100</v>
      </c>
      <c r="H50">
        <v>859100</v>
      </c>
      <c r="I50">
        <f t="shared" si="3"/>
        <v>0</v>
      </c>
      <c r="J50" s="5">
        <f t="shared" si="4"/>
        <v>0</v>
      </c>
      <c r="K50" s="10">
        <f t="shared" si="5"/>
        <v>1</v>
      </c>
      <c r="L50" s="9">
        <v>843200</v>
      </c>
      <c r="M50">
        <v>843200</v>
      </c>
      <c r="N50">
        <f t="shared" si="6"/>
        <v>0</v>
      </c>
      <c r="O50" s="22">
        <f t="shared" si="7"/>
        <v>0</v>
      </c>
      <c r="P50" s="10">
        <f t="shared" si="8"/>
        <v>1</v>
      </c>
    </row>
    <row r="51" spans="1:16" x14ac:dyDescent="0.4">
      <c r="A51" s="15" t="s">
        <v>65</v>
      </c>
      <c r="B51" s="9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 s="10">
        <f t="shared" si="2"/>
        <v>14</v>
      </c>
      <c r="G51" s="9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 s="10">
        <f t="shared" si="5"/>
        <v>18</v>
      </c>
      <c r="L51" s="9">
        <v>8833900</v>
      </c>
      <c r="M51">
        <v>8735843.3100000005</v>
      </c>
      <c r="N51">
        <f t="shared" si="6"/>
        <v>-98056.689999999478</v>
      </c>
      <c r="O51" s="22">
        <f t="shared" si="7"/>
        <v>-1.1100045280114048E-2</v>
      </c>
      <c r="P51" s="10">
        <f t="shared" si="8"/>
        <v>16</v>
      </c>
    </row>
    <row r="52" spans="1:16" ht="15" thickBot="1" x14ac:dyDescent="0.45">
      <c r="A52" s="16" t="s">
        <v>66</v>
      </c>
      <c r="B52" s="11">
        <v>2451000</v>
      </c>
      <c r="C52" s="12">
        <v>2254684.7999999998</v>
      </c>
      <c r="D52" s="12">
        <f t="shared" si="0"/>
        <v>-196315.20000000019</v>
      </c>
      <c r="E52" s="13">
        <f t="shared" si="1"/>
        <v>-8.009596083231342E-2</v>
      </c>
      <c r="F52" s="14">
        <f t="shared" si="2"/>
        <v>42</v>
      </c>
      <c r="G52" s="11">
        <v>2440700</v>
      </c>
      <c r="H52" s="12">
        <v>2204672.88</v>
      </c>
      <c r="I52" s="12">
        <f t="shared" si="3"/>
        <v>-236027.12000000011</v>
      </c>
      <c r="J52" s="13">
        <f t="shared" si="4"/>
        <v>-9.6704683082722218E-2</v>
      </c>
      <c r="K52" s="14">
        <f t="shared" si="5"/>
        <v>40</v>
      </c>
      <c r="L52" s="11">
        <v>2321600</v>
      </c>
      <c r="M52" s="12">
        <v>2056835.26</v>
      </c>
      <c r="N52" s="12">
        <f t="shared" si="6"/>
        <v>-264764.74</v>
      </c>
      <c r="O52" s="23">
        <f t="shared" si="7"/>
        <v>-0.11404408166781529</v>
      </c>
      <c r="P52" s="14">
        <f t="shared" si="8"/>
        <v>43</v>
      </c>
    </row>
    <row r="54" spans="1:16" x14ac:dyDescent="0.4">
      <c r="A54" s="2" t="s">
        <v>67</v>
      </c>
    </row>
    <row r="55" spans="1:16" x14ac:dyDescent="0.4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4">
      <c r="A56" t="s">
        <v>24</v>
      </c>
      <c r="B56">
        <f>VLOOKUP($A56,$A$2:$P$52,MATCH(B$55,$A$1:$P$1,0),FALSE)</f>
        <v>-36209.630000000005</v>
      </c>
      <c r="C56">
        <f>VLOOKUP($A56,$A$2:$P$52,MATCH(C$55,$A$1:$P$1,0),FALSE)</f>
        <v>-27292.159999999974</v>
      </c>
      <c r="D56">
        <f>VLOOKUP($A56,$A$2:$P$52,MATCH(D$55,$A$1:$P$1,0),FALSE)</f>
        <v>-9181.0800000000163</v>
      </c>
    </row>
    <row r="57" spans="1:16" x14ac:dyDescent="0.4">
      <c r="A57" t="s">
        <v>25</v>
      </c>
      <c r="B57">
        <f>VLOOKUP($A57,$A$2:$P$52,MATCH($B$55,$A$1:$F$1,0),FALSE)</f>
        <v>0</v>
      </c>
      <c r="C57">
        <f t="shared" ref="C57:D61" si="9">VLOOKUP($A57,$A$2:$P$52,MATCH(C$55,$A$1:$P$1,0),FALSE)</f>
        <v>0</v>
      </c>
      <c r="D57">
        <f t="shared" si="9"/>
        <v>-311228.08999999997</v>
      </c>
    </row>
    <row r="58" spans="1:16" x14ac:dyDescent="0.4">
      <c r="A58" t="s">
        <v>32</v>
      </c>
      <c r="B58">
        <f>VLOOKUP($A58,$A$2:$P$52,MATCH($B$55,$A$1:$F$1,0),FALSE)</f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4">
      <c r="A59" t="s">
        <v>38</v>
      </c>
      <c r="B59">
        <f>VLOOKUP($A59,$A$2:$P$52,MATCH($B$55,$A$1:$F$1,0),FALSE)</f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4">
      <c r="A60" t="s">
        <v>39</v>
      </c>
      <c r="B60">
        <f>VLOOKUP($A60,$A$2:$P$52,MATCH($B$55,$A$1:$F$1,0),FALSE)</f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4">
      <c r="A61" t="s">
        <v>55</v>
      </c>
      <c r="B61">
        <f>VLOOKUP($A61,$A$2:$P$52,MATCH($B$55,$A$1:$F$1,0),FALSE)</f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4">
      <c r="A63" s="7" t="s">
        <v>68</v>
      </c>
    </row>
    <row r="64" spans="1:16" x14ac:dyDescent="0.4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4">
      <c r="A65" t="s">
        <v>24</v>
      </c>
      <c r="B65" cm="1">
        <f t="array" ref="B65">_xlfn.XLOOKUP($A65,$A$1:$A$52,_xlfn.XLOOKUP(B$64,$A$1:$P$1,$A$1:$P$52))</f>
        <v>-36209.630000000005</v>
      </c>
      <c r="C65" cm="1">
        <f t="array" ref="C65">_xlfn.XLOOKUP($A65,$A$1:$A$52,_xlfn.XLOOKUP(C$64,$A$1:$P$1,$A$1:$P$52))</f>
        <v>-27292.159999999974</v>
      </c>
      <c r="D65" cm="1">
        <f t="array" ref="D65">_xlfn.XLOOKUP($A65,$A$1:$A$52,_xlfn.XLOOKUP(D$64,$A$1:$P$1,$A$1:$P$52))</f>
        <v>-9181.0800000000163</v>
      </c>
    </row>
    <row r="66" spans="1:4" x14ac:dyDescent="0.4">
      <c r="A66" t="s">
        <v>25</v>
      </c>
      <c r="B66" cm="1">
        <f t="array" ref="B66">_xlfn.XLOOKUP($A66,$A$1:$A$52,_xlfn.XLOOKUP(B$64,$A$1:$P$1,$A$1:$P$52))</f>
        <v>0</v>
      </c>
      <c r="C66" cm="1">
        <f t="array" ref="C66">_xlfn.XLOOKUP($A66,$A$1:$A$52,_xlfn.XLOOKUP(C$64,$A$1:$P$1,$A$1:$P$52))</f>
        <v>0</v>
      </c>
      <c r="D66" cm="1">
        <f t="array" ref="D66">_xlfn.XLOOKUP($A66,$A$1:$A$52,_xlfn.XLOOKUP(D$64,$A$1:$P$1,$A$1:$P$52))</f>
        <v>-311228.08999999997</v>
      </c>
    </row>
    <row r="67" spans="1:4" x14ac:dyDescent="0.4">
      <c r="A67" t="s">
        <v>32</v>
      </c>
      <c r="B67" cm="1">
        <f t="array" ref="B67">_xlfn.XLOOKUP($A67,$A$1:$A$52,_xlfn.XLOOKUP(B$64,$A$1:$P$1,$A$1:$P$52))</f>
        <v>-149396.10000000987</v>
      </c>
      <c r="C67" cm="1">
        <f t="array" ref="C67">_xlfn.XLOOKUP($A67,$A$1:$A$52,_xlfn.XLOOKUP(C$64,$A$1:$P$1,$A$1:$P$52))</f>
        <v>-189254.06000000006</v>
      </c>
      <c r="D67" cm="1">
        <f t="array" ref="D67">_xlfn.XLOOKUP($A67,$A$1:$A$52,_xlfn.XLOOKUP(D$64,$A$1:$P$1,$A$1:$P$52))</f>
        <v>-374962.91000000015</v>
      </c>
    </row>
    <row r="68" spans="1:4" x14ac:dyDescent="0.4">
      <c r="A68" t="s">
        <v>38</v>
      </c>
      <c r="B68" cm="1">
        <f t="array" ref="B68">_xlfn.XLOOKUP($A68,$A$1:$A$52,_xlfn.XLOOKUP(B$64,$A$1:$P$1,$A$1:$P$52))</f>
        <v>-12230.810000000056</v>
      </c>
      <c r="C68" cm="1">
        <f t="array" ref="C68">_xlfn.XLOOKUP($A68,$A$1:$A$52,_xlfn.XLOOKUP(C$64,$A$1:$P$1,$A$1:$P$52))</f>
        <v>-45485.580000000075</v>
      </c>
      <c r="D68" cm="1">
        <f t="array" ref="D68">_xlfn.XLOOKUP($A68,$A$1:$A$52,_xlfn.XLOOKUP(D$64,$A$1:$P$1,$A$1:$P$52))</f>
        <v>-72.879999999888241</v>
      </c>
    </row>
    <row r="69" spans="1:4" x14ac:dyDescent="0.4">
      <c r="A69" t="s">
        <v>39</v>
      </c>
      <c r="B69" cm="1">
        <f t="array" ref="B69">_xlfn.XLOOKUP($A69,$A$1:$A$52,_xlfn.XLOOKUP(B$64,$A$1:$P$1,$A$1:$P$52))</f>
        <v>-4950.4699999999721</v>
      </c>
      <c r="C69" cm="1">
        <f t="array" ref="C69">_xlfn.XLOOKUP($A69,$A$1:$A$52,_xlfn.XLOOKUP(C$64,$A$1:$P$1,$A$1:$P$52))</f>
        <v>-8005.7900000010268</v>
      </c>
      <c r="D69" cm="1">
        <f t="array" ref="D69">_xlfn.XLOOKUP($A69,$A$1:$A$52,_xlfn.XLOOKUP(D$64,$A$1:$P$1,$A$1:$P$52))</f>
        <v>-1724.9000000000233</v>
      </c>
    </row>
    <row r="70" spans="1:4" x14ac:dyDescent="0.4">
      <c r="A70" t="s">
        <v>55</v>
      </c>
      <c r="B70" cm="1">
        <f t="array" ref="B70">_xlfn.XLOOKUP($A70,$A$1:$A$52,_xlfn.XLOOKUP(B$64,$A$1:$P$1,$A$1:$P$52))</f>
        <v>-184239.79000001028</v>
      </c>
      <c r="C70" cm="1">
        <f t="array" ref="C70">_xlfn.XLOOKUP($A70,$A$1:$A$52,_xlfn.XLOOKUP(C$64,$A$1:$P$1,$A$1:$P$52))</f>
        <v>-133456.33000001032</v>
      </c>
      <c r="D70" cm="1">
        <f t="array" ref="D70">_xlfn.XLOOKUP($A70,$A$1:$A$52,_xlfn.XLOOKUP(D$64,$A$1:$P$1,$A$1:$P$52))</f>
        <v>-82077.349999999627</v>
      </c>
    </row>
    <row r="72" spans="1:4" x14ac:dyDescent="0.4">
      <c r="A72" s="7" t="s">
        <v>69</v>
      </c>
    </row>
    <row r="73" spans="1:4" x14ac:dyDescent="0.4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4">
      <c r="A74" t="s">
        <v>24</v>
      </c>
      <c r="B74">
        <f>INDEX($B$2:$P$52,MATCH($A74,$A$2:$A$52,0),MATCH(B$73,$B$1:$P$1))</f>
        <v>-36209.630000000005</v>
      </c>
      <c r="C74">
        <f>INDEX($B$2:$P$52,MATCH($A74,$A$2:$A$52,0),MATCH(C$73,$B$1:$P$1))</f>
        <v>-27292.159999999974</v>
      </c>
      <c r="D74">
        <f>INDEX($B$2:$P$52,MATCH($A74,$A$2:$A$52,0),MATCH(D$73,$B$1:$P$1))</f>
        <v>-9181.0800000000163</v>
      </c>
    </row>
    <row r="75" spans="1:4" x14ac:dyDescent="0.4">
      <c r="A75" t="s">
        <v>25</v>
      </c>
      <c r="B75">
        <f>INDEX($B$2:$P$52,MATCH($A75,$A$2:$A$52,0),MATCH(B$73,$B$1:$P$1))</f>
        <v>0</v>
      </c>
      <c r="C75">
        <f t="shared" ref="C75:D79" si="10">INDEX($B$2:$P$52,MATCH($A75,$A$2:$A$52,0),MATCH(C$73,$B$1:$P$1))</f>
        <v>0</v>
      </c>
      <c r="D75">
        <f t="shared" si="10"/>
        <v>-311228.08999999997</v>
      </c>
    </row>
    <row r="76" spans="1:4" x14ac:dyDescent="0.4">
      <c r="A76" t="s">
        <v>32</v>
      </c>
      <c r="B76">
        <f t="shared" ref="B76:B78" si="11">INDEX($B$2:$P$52,MATCH($A76,$A$2:$A$52,0),MATCH(B$73,$B$1:$P$1))</f>
        <v>-149396.10000000987</v>
      </c>
      <c r="C76">
        <f t="shared" si="10"/>
        <v>-189254.06000000006</v>
      </c>
      <c r="D76">
        <f t="shared" si="10"/>
        <v>-374962.91000000015</v>
      </c>
    </row>
    <row r="77" spans="1:4" x14ac:dyDescent="0.4">
      <c r="A77" t="s">
        <v>38</v>
      </c>
      <c r="B77">
        <f t="shared" si="11"/>
        <v>-12230.810000000056</v>
      </c>
      <c r="C77">
        <f t="shared" si="10"/>
        <v>-45485.580000000075</v>
      </c>
      <c r="D77">
        <f t="shared" si="10"/>
        <v>-72.879999999888241</v>
      </c>
    </row>
    <row r="78" spans="1:4" x14ac:dyDescent="0.4">
      <c r="A78" t="s">
        <v>39</v>
      </c>
      <c r="B78">
        <f t="shared" si="11"/>
        <v>-4950.4699999999721</v>
      </c>
      <c r="C78">
        <f t="shared" si="10"/>
        <v>-8005.7900000010268</v>
      </c>
      <c r="D78">
        <f t="shared" si="10"/>
        <v>-1724.9000000000233</v>
      </c>
    </row>
    <row r="79" spans="1:4" x14ac:dyDescent="0.4">
      <c r="A79" t="s">
        <v>55</v>
      </c>
      <c r="B79">
        <f>INDEX($B$2:$P$52,MATCH($A79,$A$2:$A$52,0),MATCH(B$73,$B$1:$P$1))</f>
        <v>-184239.79000001028</v>
      </c>
      <c r="C79">
        <f t="shared" si="10"/>
        <v>-133456.33000001032</v>
      </c>
      <c r="D79">
        <f t="shared" si="10"/>
        <v>-82077.349999999627</v>
      </c>
    </row>
    <row r="81" spans="1:7" ht="15" thickBot="1" x14ac:dyDescent="0.45">
      <c r="A81" s="7" t="s">
        <v>70</v>
      </c>
    </row>
    <row r="82" spans="1:7" ht="15" thickBot="1" x14ac:dyDescent="0.45">
      <c r="A82" t="s">
        <v>0</v>
      </c>
      <c r="B82" s="17" t="s">
        <v>19</v>
      </c>
    </row>
    <row r="83" spans="1:7" x14ac:dyDescent="0.4">
      <c r="B83" s="1" t="s">
        <v>71</v>
      </c>
      <c r="C83" s="1" t="s">
        <v>72</v>
      </c>
    </row>
    <row r="84" spans="1:7" x14ac:dyDescent="0.4">
      <c r="A84" t="s">
        <v>73</v>
      </c>
      <c r="B84" s="6">
        <f>INDEX($B$2:$B$52,MATCH($B$82,A2:A52,0))</f>
        <v>7670700</v>
      </c>
      <c r="C84" s="6">
        <f>INDEX($C$1:$C$52,MATCH(B82,A1:A52,0))</f>
        <v>6947552.6699999999</v>
      </c>
    </row>
    <row r="85" spans="1:7" x14ac:dyDescent="0.4">
      <c r="A85" t="s">
        <v>74</v>
      </c>
      <c r="B85" s="6">
        <f>INDEX($G$2:$G$52,MATCH($B$82,$A$2:$A$52,0))</f>
        <v>7968300</v>
      </c>
      <c r="C85" s="6">
        <f>INDEX($H$2:$H$52,MATCH($B$82,$A$2:$A$52,0))</f>
        <v>7020609.3200000003</v>
      </c>
    </row>
    <row r="86" spans="1:7" x14ac:dyDescent="0.4">
      <c r="A86" t="s">
        <v>75</v>
      </c>
      <c r="B86" s="6">
        <f>INDEX($L$2:$L$52,MATCH(B82,A2:A52,0))</f>
        <v>7759600</v>
      </c>
      <c r="C86" s="6">
        <f>INDEX(M2:M52,MATCH(B82,A2:A52,0))</f>
        <v>7497322.9100000001</v>
      </c>
    </row>
    <row r="88" spans="1:7" x14ac:dyDescent="0.4">
      <c r="A88" s="7" t="s">
        <v>76</v>
      </c>
    </row>
    <row r="89" spans="1:7" x14ac:dyDescent="0.4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4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4">
      <c r="A91" t="s">
        <v>73</v>
      </c>
      <c r="B91" t="str">
        <f>_xlfn.XLOOKUP(1,$F$1:$F$52,$A$1:$A$52,"NA",0)</f>
        <v>Debt Service</v>
      </c>
      <c r="C91" s="21">
        <f>_xlfn.XLOOKUP(1,$F$1:$F$52,$E$1:$E$52,"NA",0)</f>
        <v>3.1837408866824991E-3</v>
      </c>
      <c r="D91" t="str">
        <f>_xlfn.XLOOKUP(2,$F$1:$F$53,$A$1:$A$53,"NA",0)</f>
        <v>Sports Authority</v>
      </c>
      <c r="E91" s="5">
        <f>_xlfn.XLOOKUP(D91,A2:A52,E2:E52,"NA",0)</f>
        <v>0</v>
      </c>
      <c r="F91" t="str">
        <f>_xlfn.XLOOKUP(3,$F$1:$F$53,$A$1:$A$53,"NA",0)</f>
        <v>Fire</v>
      </c>
      <c r="G91" s="5">
        <f>_xlfn.XLOOKUP(3,$F$1:$F$53,$E$1:$E$53,"NA",0)</f>
        <v>-1.2379538203300809E-5</v>
      </c>
    </row>
    <row r="92" spans="1:7" x14ac:dyDescent="0.4">
      <c r="A92" t="s">
        <v>74</v>
      </c>
      <c r="B92" t="str">
        <f>_xlfn.XLOOKUP(1,$K$1:$K$53,$A$1:$A$53,"NA",0)</f>
        <v>Sports Authority</v>
      </c>
      <c r="C92" s="21">
        <f>_xlfn.XLOOKUP(1,$K$1:$K$53,$J$1:$J$53,"NA",0)</f>
        <v>0</v>
      </c>
      <c r="D92" t="str">
        <f>_xlfn.XLOOKUP(2,$K$1:$K$53,$A$1:$A$53,"NA",0)</f>
        <v>Fire</v>
      </c>
      <c r="E92" s="5">
        <f>_xlfn.XLOOKUP(2,$K$1:$K$53,$J$1:$J$53,"NA",0)</f>
        <v>-7.4142392760188761E-5</v>
      </c>
      <c r="F92" t="str">
        <f>_xlfn.XLOOKUP(3,$K$1:$K$53,$A$1:$A$53,"NA",0)</f>
        <v>District Attorney</v>
      </c>
      <c r="G92" s="5">
        <f>_xlfn.XLOOKUP(3,$K$1:$K$53,$J$1:$J$53,"NA",0)</f>
        <v>-2.769017341040361E-4</v>
      </c>
    </row>
    <row r="93" spans="1:7" x14ac:dyDescent="0.4">
      <c r="A93" t="s">
        <v>75</v>
      </c>
      <c r="B93" t="str">
        <f>_xlfn.XLOOKUP(1,$P$1:$P$53,$A$1:$A$53,"NA",0)</f>
        <v>Sports Authority</v>
      </c>
      <c r="C93" s="21">
        <f>_xlfn.XLOOKUP(1,$P$1:$P$53,$O$1:$O$53,"NA",0)</f>
        <v>0</v>
      </c>
      <c r="D93" t="str">
        <f>_xlfn.XLOOKUP(2,$P$1:$P$53,$A$1:$A$53,"NA",0)</f>
        <v>Police</v>
      </c>
      <c r="E93" s="5">
        <f>_xlfn.XLOOKUP(2,$P$1:$P$53,$O$1:$O$53,"NA",0)</f>
        <v>-1.8129115815929696E-7</v>
      </c>
      <c r="F93" t="str">
        <f>_xlfn.XLOOKUP(3,$P$1:$P$53,$A$1:$A$53,"NA",0)</f>
        <v>Fire</v>
      </c>
      <c r="G93" s="5">
        <f>_xlfn.XLOOKUP(3,$P$1:$P$53,$O$1:$O$53,"NA",0)</f>
        <v>-8.9158438821450736E-7</v>
      </c>
    </row>
    <row r="95" spans="1:7" x14ac:dyDescent="0.4">
      <c r="A95" s="7" t="s">
        <v>79</v>
      </c>
    </row>
    <row r="96" spans="1:7" x14ac:dyDescent="0.4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4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4">
      <c r="A98" t="s">
        <v>73</v>
      </c>
      <c r="B98" t="str">
        <f>INDEX($A$2:$A$53,MATCH($B$96,$F$2:$F$53,0))</f>
        <v>Debt Service</v>
      </c>
      <c r="C98" s="21">
        <f>INDEX($E$2:$E$53,MATCH($B$96,$F$2:$F$53,0))</f>
        <v>3.1837408866824991E-3</v>
      </c>
      <c r="D98" t="str">
        <f>INDEX($A$2:$A$53,MATCH(D96,$F$2:$F$53,0))</f>
        <v>Sports Authority</v>
      </c>
      <c r="E98" s="5">
        <f>INDEX($E$2:$E$53,MATCH($D$96,$F$2:$F$53,0))</f>
        <v>0</v>
      </c>
      <c r="F98" t="str">
        <f>INDEX($A$2:$A$53,MATCH(F96,$F$2:$F$53,0))</f>
        <v>Fire</v>
      </c>
      <c r="G98" s="5">
        <f>INDEX($E$2:$E$53,MATCH($F$96,$F$2:$F$53,0))</f>
        <v>-1.2379538203300809E-5</v>
      </c>
      <c r="I98" s="4"/>
    </row>
    <row r="99" spans="1:9" x14ac:dyDescent="0.4">
      <c r="A99" t="s">
        <v>74</v>
      </c>
      <c r="B99" t="str">
        <f>INDEX($A$2:$A$53,MATCH($B$96,$K$2:$K$53,0))</f>
        <v>Sports Authority</v>
      </c>
      <c r="C99" s="21">
        <f>INDEX($J$2:$J$53,MATCH($B$96,$K$2:$K$53,0))</f>
        <v>0</v>
      </c>
      <c r="D99" t="str">
        <f>INDEX($A$2:$A$53,MATCH(D96,$K$2:$K$53,0))</f>
        <v>Fire</v>
      </c>
      <c r="E99" s="5">
        <f>INDEX($J$2:$J$53,MATCH($D$96,$K$2:$K$53,0))</f>
        <v>-7.4142392760188761E-5</v>
      </c>
      <c r="F99" t="str">
        <f>INDEX($A$2:$A$53,MATCH(F96,$K$2:$K$53,0))</f>
        <v>District Attorney</v>
      </c>
      <c r="G99" s="5">
        <f>INDEX($J$2:$J$53,MATCH($F$96,$K$2:$K$53,0))</f>
        <v>-2.769017341040361E-4</v>
      </c>
      <c r="I99" s="4"/>
    </row>
    <row r="100" spans="1:9" x14ac:dyDescent="0.4">
      <c r="A100" t="s">
        <v>75</v>
      </c>
      <c r="B100" t="str">
        <f>INDEX($A$2:$A$53,MATCH($B$96,$P$2:$P$53,0))</f>
        <v>Sports Authority</v>
      </c>
      <c r="C100" s="21">
        <f>INDEX($O$2:$O$53,MATCH($B$96,$P$2:$P$53,0))</f>
        <v>0</v>
      </c>
      <c r="D100" t="str">
        <f>INDEX($A$2:$A$53,MATCH(D96,$P$2:$P$53,0))</f>
        <v>Police</v>
      </c>
      <c r="E100" s="5">
        <f>INDEX($O$2:$O$53,MATCH($D$96,$P$2:$P$53,0))</f>
        <v>-1.8129115815929696E-7</v>
      </c>
      <c r="F100" t="str">
        <f>INDEX($A$2:$A$53,MATCH(F96,$P$2:$P$53,0))</f>
        <v>Fire</v>
      </c>
      <c r="G100" s="5">
        <f>INDEX($O$2:$O$53,MATCH($F$96,$P$2:$P$53,0))</f>
        <v>-8.9158438821450736E-7</v>
      </c>
      <c r="I100" s="4"/>
    </row>
  </sheetData>
  <dataValidations disablePrompts="1"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6" x14ac:dyDescent="0.4"/>
  <cols>
    <col min="1" max="1" width="12.84375" bestFit="1" customWidth="1"/>
    <col min="2" max="2" width="52.69140625" bestFit="1" customWidth="1"/>
  </cols>
  <sheetData>
    <row r="1" spans="1:2" x14ac:dyDescent="0.4">
      <c r="A1" s="2" t="s">
        <v>0</v>
      </c>
      <c r="B1" s="3" t="s">
        <v>80</v>
      </c>
    </row>
    <row r="2" spans="1:2" x14ac:dyDescent="0.4">
      <c r="A2" s="2" t="s">
        <v>1</v>
      </c>
      <c r="B2" s="3" t="s">
        <v>81</v>
      </c>
    </row>
    <row r="3" spans="1:2" x14ac:dyDescent="0.4">
      <c r="A3" s="2" t="s">
        <v>2</v>
      </c>
      <c r="B3" s="3" t="s">
        <v>82</v>
      </c>
    </row>
    <row r="4" spans="1:2" x14ac:dyDescent="0.4">
      <c r="A4" s="2" t="s">
        <v>3</v>
      </c>
      <c r="B4" s="3" t="s">
        <v>83</v>
      </c>
    </row>
    <row r="5" spans="1:2" x14ac:dyDescent="0.4">
      <c r="A5" s="2" t="s">
        <v>6</v>
      </c>
      <c r="B5" s="3" t="s">
        <v>84</v>
      </c>
    </row>
    <row r="6" spans="1:2" x14ac:dyDescent="0.4">
      <c r="A6" s="2" t="s">
        <v>7</v>
      </c>
      <c r="B6" s="3" t="s">
        <v>85</v>
      </c>
    </row>
    <row r="7" spans="1:2" x14ac:dyDescent="0.4">
      <c r="A7" s="2" t="s">
        <v>8</v>
      </c>
      <c r="B7" s="3" t="s">
        <v>86</v>
      </c>
    </row>
    <row r="8" spans="1:2" x14ac:dyDescent="0.4">
      <c r="A8" s="2" t="s">
        <v>11</v>
      </c>
      <c r="B8" s="3" t="s">
        <v>87</v>
      </c>
    </row>
    <row r="9" spans="1:2" x14ac:dyDescent="0.4">
      <c r="A9" s="2" t="s">
        <v>12</v>
      </c>
      <c r="B9" s="3" t="s">
        <v>88</v>
      </c>
    </row>
    <row r="10" spans="1:2" x14ac:dyDescent="0.4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Elisia Nguyen</cp:lastModifiedBy>
  <cp:revision/>
  <dcterms:created xsi:type="dcterms:W3CDTF">2020-02-26T17:00:38Z</dcterms:created>
  <dcterms:modified xsi:type="dcterms:W3CDTF">2023-09-23T14:02:59Z</dcterms:modified>
  <cp:category/>
  <cp:contentStatus/>
</cp:coreProperties>
</file>