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l\Documents\NSS\Projects\lookups-budget-emmydoore\"/>
    </mc:Choice>
  </mc:AlternateContent>
  <xr:revisionPtr revIDLastSave="0" documentId="13_ncr:1_{569813CE-A52E-4419-B31E-A9C8807FDA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B86" i="1"/>
  <c r="C85" i="1"/>
  <c r="C84" i="1"/>
  <c r="B84" i="1"/>
  <c r="B85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C57" i="1"/>
  <c r="C58" i="1"/>
  <c r="C59" i="1"/>
  <c r="C60" i="1"/>
  <c r="C61" i="1"/>
  <c r="C56" i="1"/>
  <c r="D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O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F2" i="1" l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<sst xmlns="http://schemas.openxmlformats.org/spreadsheetml/2006/main" count="150" uniqueCount="90">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</sst>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Criminal</a:t>
            </a:r>
            <a:r>
              <a:rPr lang="en-US" baseline="0"/>
              <a:t> Court Clerk Budget vs Actual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5847800</c:v>
                </c:pt>
                <c:pt idx="1">
                  <c:v>5909077.9399999902</c:v>
                </c:pt>
                <c:pt idx="2">
                  <c:v>6056976.6699999999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7-40AE-B09D-505D4708239E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5772288.3300000001</c:v>
                </c:pt>
                <c:pt idx="1">
                  <c:v>314622.06000000983</c:v>
                </c:pt>
                <c:pt idx="2">
                  <c:v>150323.33000000007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7-40AE-B09D-505D47082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0177743"/>
        <c:axId val="1739194575"/>
      </c:barChart>
      <c:catAx>
        <c:axId val="150017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94575"/>
        <c:crosses val="autoZero"/>
        <c:auto val="1"/>
        <c:lblAlgn val="ctr"/>
        <c:lblOffset val="100"/>
        <c:noMultiLvlLbl val="0"/>
      </c:catAx>
      <c:valAx>
        <c:axId val="173919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71</xdr:row>
      <xdr:rowOff>33337</xdr:rowOff>
    </xdr:from>
    <xdr:to>
      <xdr:col>9</xdr:col>
      <xdr:colOff>104775</xdr:colOff>
      <xdr:row>85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694B9-3680-0CD4-4CAD-A1A8BC1A8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0" workbookViewId="0">
      <selection activeCell="H65" sqref="H65"/>
    </sheetView>
  </sheetViews>
  <sheetFormatPr defaultRowHeight="15" x14ac:dyDescent="0.25"/>
  <cols>
    <col min="1" max="1" width="32.28515625" bestFit="1" customWidth="1"/>
    <col min="2" max="2" width="32.42578125" bestFit="1" customWidth="1"/>
    <col min="3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B2-C2</f>
        <v>15396420.870000005</v>
      </c>
      <c r="E2" s="5">
        <f>IFERROR(D2/B2,0)</f>
        <v>4.3170750765267295E-2</v>
      </c>
      <c r="F2">
        <f>RANK(E2,$E$2:$E$52,0)</f>
        <v>14</v>
      </c>
      <c r="G2">
        <v>382685200</v>
      </c>
      <c r="H2">
        <v>346340810.81999999</v>
      </c>
      <c r="I2">
        <f>G2-H2</f>
        <v>36344389.180000007</v>
      </c>
      <c r="J2" s="5">
        <f>IFERROR(I2/G2,0)</f>
        <v>9.4972027086493035E-2</v>
      </c>
      <c r="K2">
        <f>RANK(J2,$J$2:$J$52,0)</f>
        <v>10</v>
      </c>
      <c r="L2">
        <v>376548600</v>
      </c>
      <c r="M2">
        <v>355279492.22999901</v>
      </c>
      <c r="N2">
        <f>L2-M2</f>
        <v>21269107.770000994</v>
      </c>
      <c r="O2" s="5">
        <f>IFERROR(N2/L2,0)</f>
        <v>5.6484362894991494E-2</v>
      </c>
      <c r="P2">
        <f>RANK(O2,$O$2:$O$52,0)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B3-C3</f>
        <v>7585.4099999999744</v>
      </c>
      <c r="E3" s="5">
        <f t="shared" ref="E3:E52" si="1">IFERROR(D3/B3,0)</f>
        <v>2.3069981751824741E-2</v>
      </c>
      <c r="F3">
        <f t="shared" ref="F3:F52" si="2">RANK(E3,$E$2:$E$52,0)</f>
        <v>22</v>
      </c>
      <c r="G3">
        <v>334800</v>
      </c>
      <c r="H3">
        <v>312433.70999999897</v>
      </c>
      <c r="I3">
        <f t="shared" ref="I3:I52" si="3">G3-H3</f>
        <v>22366.290000001027</v>
      </c>
      <c r="J3" s="5">
        <f t="shared" ref="J3:J52" si="4">IFERROR(I3/G3,0)</f>
        <v>6.6804928315415249E-2</v>
      </c>
      <c r="K3">
        <f t="shared" ref="K3:K52" si="5">RANK(J3,$J$2:$J$52,0)</f>
        <v>14</v>
      </c>
      <c r="L3">
        <v>322700</v>
      </c>
      <c r="M3">
        <v>322263.03999999998</v>
      </c>
      <c r="N3">
        <f t="shared" ref="N3:N52" si="6">L3-M3</f>
        <v>436.96000000002095</v>
      </c>
      <c r="O3" s="5">
        <f t="shared" ref="O3:O52" si="7">IFERROR(N3/L3,0)</f>
        <v>1.3540749922529313E-3</v>
      </c>
      <c r="P3">
        <f t="shared" ref="P3:P52" si="8">RANK(O3,$O$2:$O$52,0)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62606.790000009816</v>
      </c>
      <c r="J4" s="5">
        <f t="shared" si="4"/>
        <v>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947690.6799999997</v>
      </c>
      <c r="J5" s="5">
        <f t="shared" si="4"/>
        <v>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>
        <f t="shared" si="2"/>
        <v>11</v>
      </c>
      <c r="G6">
        <v>428500</v>
      </c>
      <c r="H6">
        <v>427758.64</v>
      </c>
      <c r="I6">
        <f t="shared" si="3"/>
        <v>741.35999999998603</v>
      </c>
      <c r="J6" s="5">
        <f t="shared" si="4"/>
        <v>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>
        <f t="shared" si="2"/>
        <v>2</v>
      </c>
      <c r="G7">
        <v>3390900</v>
      </c>
      <c r="H7">
        <v>3051483.41</v>
      </c>
      <c r="I7">
        <f t="shared" si="3"/>
        <v>339416.58999999985</v>
      </c>
      <c r="J7" s="5">
        <f t="shared" si="4"/>
        <v>0.10009631366303927</v>
      </c>
      <c r="K7">
        <f t="shared" si="5"/>
        <v>8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206794.01000001002</v>
      </c>
      <c r="J8" s="5">
        <f t="shared" si="4"/>
        <v>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1144640.4800000004</v>
      </c>
      <c r="J9" s="5">
        <f t="shared" si="4"/>
        <v>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27292.159999999974</v>
      </c>
      <c r="J10" s="5">
        <f t="shared" si="4"/>
        <v>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494844.40000000037</v>
      </c>
      <c r="J12" s="5">
        <f t="shared" si="4"/>
        <v>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314622.06000000983</v>
      </c>
      <c r="J13" s="5">
        <f t="shared" si="4"/>
        <v>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6097.0200000000186</v>
      </c>
      <c r="J14" s="5">
        <f t="shared" si="4"/>
        <v>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8201410.7500010133</v>
      </c>
      <c r="J15" s="5">
        <f t="shared" si="4"/>
        <v>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2035.9199999999255</v>
      </c>
      <c r="J16" s="5">
        <f t="shared" si="4"/>
        <v>2.769017341040361E-4</v>
      </c>
      <c r="K16">
        <f t="shared" si="5"/>
        <v>46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664466.49000000022</v>
      </c>
      <c r="J17" s="5">
        <f t="shared" si="4"/>
        <v>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189254.06000000006</v>
      </c>
      <c r="J18" s="5">
        <f t="shared" si="4"/>
        <v>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721592.76000000909</v>
      </c>
      <c r="J19" s="5">
        <f t="shared" si="4"/>
        <v>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9775.6299999952316</v>
      </c>
      <c r="J20" s="5">
        <f t="shared" si="4"/>
        <v>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1841406.370000001</v>
      </c>
      <c r="J21" s="5">
        <f t="shared" si="4"/>
        <v>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188722.03000009991</v>
      </c>
      <c r="J22" s="5">
        <f t="shared" si="4"/>
        <v>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961673.78000010177</v>
      </c>
      <c r="J23" s="5">
        <f t="shared" si="4"/>
        <v>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45485.580000000075</v>
      </c>
      <c r="J24" s="5">
        <f t="shared" si="4"/>
        <v>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8005.7900000010268</v>
      </c>
      <c r="J25" s="5">
        <f t="shared" si="4"/>
        <v>1.5846773555029746E-2</v>
      </c>
      <c r="K25">
        <f t="shared" si="5"/>
        <v>37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319870.97000000998</v>
      </c>
      <c r="J26" s="5">
        <f t="shared" si="4"/>
        <v>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264364.77</v>
      </c>
      <c r="J28" s="5">
        <f t="shared" si="4"/>
        <v>0.17103239309050916</v>
      </c>
      <c r="K28">
        <f t="shared" si="5"/>
        <v>2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114235.56000000983</v>
      </c>
      <c r="J29" s="5">
        <f t="shared" si="4"/>
        <v>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50385.720000099391</v>
      </c>
      <c r="J30" s="5">
        <f t="shared" si="4"/>
        <v>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60623.149999999907</v>
      </c>
      <c r="J31" s="5">
        <f t="shared" si="4"/>
        <v>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110514.53000000026</v>
      </c>
      <c r="J32" s="5">
        <f t="shared" si="4"/>
        <v>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2602486.5199999809</v>
      </c>
      <c r="J33" s="5">
        <f t="shared" si="4"/>
        <v>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213011.23000001023</v>
      </c>
      <c r="J34" s="5">
        <f t="shared" si="4"/>
        <v>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157733.05000000098</v>
      </c>
      <c r="J36" s="5">
        <f t="shared" si="4"/>
        <v>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110256.79000000004</v>
      </c>
      <c r="J37" s="5">
        <f t="shared" si="4"/>
        <v>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39348.040000000037</v>
      </c>
      <c r="J38" s="5">
        <f t="shared" si="4"/>
        <v>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180157.72000000998</v>
      </c>
      <c r="J39" s="5">
        <f t="shared" si="4"/>
        <v>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1869659.8100000992</v>
      </c>
      <c r="J40" s="5">
        <f t="shared" si="4"/>
        <v>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133456.33000001032</v>
      </c>
      <c r="J41" s="5">
        <f t="shared" si="4"/>
        <v>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2375266.6899999976</v>
      </c>
      <c r="J42" s="5">
        <f t="shared" si="4"/>
        <v>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389327.98000000045</v>
      </c>
      <c r="J43" s="5">
        <f t="shared" si="4"/>
        <v>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246988.51999999955</v>
      </c>
      <c r="J44" s="5">
        <f t="shared" si="4"/>
        <v>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2197246.0400001034</v>
      </c>
      <c r="J45" s="5">
        <f t="shared" si="4"/>
        <v>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8597.090000000986</v>
      </c>
      <c r="J46" s="5">
        <f t="shared" si="4"/>
        <v>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24458.340000003576</v>
      </c>
      <c r="J47" s="5">
        <f t="shared" si="4"/>
        <v>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292627.44000000041</v>
      </c>
      <c r="J48" s="5">
        <f t="shared" si="4"/>
        <v>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7133.1199999999953</v>
      </c>
      <c r="J49" s="5">
        <f t="shared" si="4"/>
        <v>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326440.38000000082</v>
      </c>
      <c r="J51" s="5">
        <f t="shared" si="4"/>
        <v>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236027.12000000011</v>
      </c>
      <c r="J52" s="5">
        <f t="shared" si="4"/>
        <v>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VLOOKUP(A56,$A$1:$P$52,4)</f>
        <v>36209.630000000005</v>
      </c>
      <c r="C56">
        <f>VLOOKUP(A56,$A$1:$P$52,9)</f>
        <v>27292.159999999974</v>
      </c>
      <c r="D56">
        <f>VLOOKUP(A56,$A$1:$P$52,14)</f>
        <v>9181.0800000000163</v>
      </c>
    </row>
    <row r="57" spans="1:16" x14ac:dyDescent="0.25">
      <c r="A57" t="s">
        <v>25</v>
      </c>
      <c r="B57">
        <f t="shared" ref="B57:B61" si="9">VLOOKUP(A57,$A$1:$P$52,4)</f>
        <v>0</v>
      </c>
      <c r="C57">
        <f t="shared" ref="C57:C61" si="10">VLOOKUP(A57,$A$1:$P$52,9)</f>
        <v>0</v>
      </c>
      <c r="D57">
        <f t="shared" ref="D57:D61" si="11">VLOOKUP(A57,$A$1:$P$52,14)</f>
        <v>311228.08999999997</v>
      </c>
    </row>
    <row r="58" spans="1:16" x14ac:dyDescent="0.25">
      <c r="A58" t="s">
        <v>32</v>
      </c>
      <c r="B58">
        <f t="shared" si="9"/>
        <v>149396.10000000987</v>
      </c>
      <c r="C58">
        <f t="shared" si="10"/>
        <v>189254.06000000006</v>
      </c>
      <c r="D58">
        <f t="shared" si="11"/>
        <v>374962.91000000015</v>
      </c>
    </row>
    <row r="59" spans="1:16" x14ac:dyDescent="0.25">
      <c r="A59" t="s">
        <v>38</v>
      </c>
      <c r="B59">
        <f t="shared" si="9"/>
        <v>12230.810000000056</v>
      </c>
      <c r="C59">
        <f t="shared" si="10"/>
        <v>45485.580000000075</v>
      </c>
      <c r="D59">
        <f t="shared" si="11"/>
        <v>72.879999999888241</v>
      </c>
    </row>
    <row r="60" spans="1:16" x14ac:dyDescent="0.25">
      <c r="A60" t="s">
        <v>39</v>
      </c>
      <c r="B60">
        <f t="shared" si="9"/>
        <v>4950.4699999999721</v>
      </c>
      <c r="C60">
        <f t="shared" si="10"/>
        <v>8005.7900000010268</v>
      </c>
      <c r="D60">
        <f t="shared" si="11"/>
        <v>1724.9000000000233</v>
      </c>
    </row>
    <row r="61" spans="1:16" x14ac:dyDescent="0.25">
      <c r="A61" t="s">
        <v>55</v>
      </c>
      <c r="B61">
        <f t="shared" si="9"/>
        <v>184239.79000001028</v>
      </c>
      <c r="C61">
        <f t="shared" si="10"/>
        <v>133456.33000001032</v>
      </c>
      <c r="D61">
        <f t="shared" si="11"/>
        <v>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_xlfn.XLOOKUP(A65,$A$1:$A$52,$D$1:$D$52)</f>
        <v>36209.630000000005</v>
      </c>
      <c r="C65">
        <f>_xlfn.XLOOKUP(A65,$A$1:$A$52,$I$1:$I$52)</f>
        <v>27292.159999999974</v>
      </c>
      <c r="D65">
        <f>_xlfn.XLOOKUP(A65,$A$1:$A$52,$N$1:$N$52)</f>
        <v>9181.0800000000163</v>
      </c>
    </row>
    <row r="66" spans="1:4" x14ac:dyDescent="0.25">
      <c r="A66" t="s">
        <v>25</v>
      </c>
      <c r="B66">
        <f t="shared" ref="B66:B70" si="12">_xlfn.XLOOKUP(A66,$A$1:$A$52,$D$1:$D$52)</f>
        <v>0</v>
      </c>
      <c r="C66">
        <f t="shared" ref="C66:C70" si="13">_xlfn.XLOOKUP(A66,$A$1:$A$52,$I$1:$I$52)</f>
        <v>0</v>
      </c>
      <c r="D66">
        <f t="shared" ref="D66:D70" si="14">_xlfn.XLOOKUP(A66,$A$1:$A$52,$N$1:$N$52)</f>
        <v>311228.08999999997</v>
      </c>
    </row>
    <row r="67" spans="1:4" x14ac:dyDescent="0.25">
      <c r="A67" t="s">
        <v>32</v>
      </c>
      <c r="B67">
        <f t="shared" si="12"/>
        <v>149396.10000000987</v>
      </c>
      <c r="C67">
        <f t="shared" si="13"/>
        <v>189254.06000000006</v>
      </c>
      <c r="D67">
        <f t="shared" si="14"/>
        <v>374962.91000000015</v>
      </c>
    </row>
    <row r="68" spans="1:4" x14ac:dyDescent="0.25">
      <c r="A68" t="s">
        <v>38</v>
      </c>
      <c r="B68">
        <f t="shared" si="12"/>
        <v>12230.810000000056</v>
      </c>
      <c r="C68">
        <f t="shared" si="13"/>
        <v>45485.580000000075</v>
      </c>
      <c r="D68">
        <f t="shared" si="14"/>
        <v>72.879999999888241</v>
      </c>
    </row>
    <row r="69" spans="1:4" x14ac:dyDescent="0.25">
      <c r="A69" t="s">
        <v>39</v>
      </c>
      <c r="B69">
        <f t="shared" si="12"/>
        <v>4950.4699999999721</v>
      </c>
      <c r="C69">
        <f t="shared" si="13"/>
        <v>8005.7900000010268</v>
      </c>
      <c r="D69">
        <f t="shared" si="14"/>
        <v>1724.9000000000233</v>
      </c>
    </row>
    <row r="70" spans="1:4" x14ac:dyDescent="0.25">
      <c r="A70" t="s">
        <v>55</v>
      </c>
      <c r="B70">
        <f t="shared" si="12"/>
        <v>184239.79000001028</v>
      </c>
      <c r="C70">
        <f t="shared" si="13"/>
        <v>133456.33000001032</v>
      </c>
      <c r="D70">
        <f t="shared" si="14"/>
        <v>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INDEX($D$2:$D$52,MATCH(A74,$A$2:$A$52,0))</f>
        <v>36209.630000000005</v>
      </c>
      <c r="C74">
        <f>INDEX($I$2:$I$52,MATCH(A74,$A$2:$A$52,0))</f>
        <v>27292.159999999974</v>
      </c>
      <c r="D74">
        <f>INDEX($N$2:$N$52,MATCH(A74,$A$2:$A$52,0))</f>
        <v>9181.0800000000163</v>
      </c>
    </row>
    <row r="75" spans="1:4" x14ac:dyDescent="0.25">
      <c r="A75" t="s">
        <v>25</v>
      </c>
      <c r="B75">
        <f t="shared" ref="B75:B79" si="15">INDEX($D$2:$D$52,MATCH(A75,$A$2:$A$52,0))</f>
        <v>0</v>
      </c>
      <c r="C75">
        <f t="shared" ref="C75:C79" si="16">INDEX($I$2:$I$52,MATCH(A75,$A$2:$A$52,0))</f>
        <v>0</v>
      </c>
      <c r="D75">
        <f t="shared" ref="D75:D79" si="17">INDEX($N$2:$N$52,MATCH(A75,$A$2:$A$52,0))</f>
        <v>311228.08999999997</v>
      </c>
    </row>
    <row r="76" spans="1:4" x14ac:dyDescent="0.25">
      <c r="A76" t="s">
        <v>32</v>
      </c>
      <c r="B76">
        <f t="shared" si="15"/>
        <v>149396.10000000987</v>
      </c>
      <c r="C76">
        <f t="shared" si="16"/>
        <v>189254.06000000006</v>
      </c>
      <c r="D76">
        <f t="shared" si="17"/>
        <v>374962.91000000015</v>
      </c>
    </row>
    <row r="77" spans="1:4" x14ac:dyDescent="0.25">
      <c r="A77" t="s">
        <v>38</v>
      </c>
      <c r="B77">
        <f t="shared" si="15"/>
        <v>12230.810000000056</v>
      </c>
      <c r="C77">
        <f t="shared" si="16"/>
        <v>45485.580000000075</v>
      </c>
      <c r="D77">
        <f t="shared" si="17"/>
        <v>72.879999999888241</v>
      </c>
    </row>
    <row r="78" spans="1:4" x14ac:dyDescent="0.25">
      <c r="A78" t="s">
        <v>39</v>
      </c>
      <c r="B78">
        <f t="shared" si="15"/>
        <v>4950.4699999999721</v>
      </c>
      <c r="C78">
        <f t="shared" si="16"/>
        <v>8005.7900000010268</v>
      </c>
      <c r="D78">
        <f t="shared" si="17"/>
        <v>1724.9000000000233</v>
      </c>
    </row>
    <row r="79" spans="1:4" x14ac:dyDescent="0.25">
      <c r="A79" t="s">
        <v>55</v>
      </c>
      <c r="B79">
        <f t="shared" si="15"/>
        <v>184239.79000001028</v>
      </c>
      <c r="C79">
        <f t="shared" si="16"/>
        <v>133456.33000001032</v>
      </c>
      <c r="D79">
        <f t="shared" si="17"/>
        <v>82077.349999999627</v>
      </c>
    </row>
    <row r="81" spans="1:7" x14ac:dyDescent="0.25">
      <c r="A81" s="7" t="s">
        <v>70</v>
      </c>
    </row>
    <row r="82" spans="1:7" x14ac:dyDescent="0.25">
      <c r="A82" t="s">
        <v>0</v>
      </c>
      <c r="B82" t="s">
        <v>27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INDEX(B2:B52,MATCH($B$82,$A$2:$A$52,0))</f>
        <v>5847800</v>
      </c>
      <c r="C84" s="6">
        <f>INDEX(C2:C52,MATCH($B$82,$A$2:$A$52,0))</f>
        <v>5772288.3300000001</v>
      </c>
    </row>
    <row r="85" spans="1:7" x14ac:dyDescent="0.25">
      <c r="A85" t="s">
        <v>74</v>
      </c>
      <c r="B85" s="6">
        <f>INDEX(H2:H52,MATCH($B$82,$A$2:$A$52,0))</f>
        <v>5909077.9399999902</v>
      </c>
      <c r="C85" s="6">
        <f>INDEX(I2:I52,MATCH($B$82,$A$2:$A$52,0))</f>
        <v>314622.06000000983</v>
      </c>
    </row>
    <row r="86" spans="1:7" x14ac:dyDescent="0.25">
      <c r="A86" t="s">
        <v>75</v>
      </c>
      <c r="B86" s="6">
        <f>INDEX(M2:M52,MATCH($B$82,$A$2:$A$52,0))</f>
        <v>6056976.6699999999</v>
      </c>
      <c r="C86" s="6">
        <f>INDEX(N2:N52,MATCH($B$82,$A$2:$A$52,0))</f>
        <v>150323.33000000007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allowBlank="1" showInputMessage="1" showErrorMessage="1" errorTitle="Invalid Entry!" error="Please select a department from the list" promptTitle="Department" prompt="Please select a department from the list" sqref="B82" xr:uid="{03744DAF-B6B4-4A42-B7E4-0C0215B81631}">
      <formula1>$A$2:$A$52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Emmalei Doore</cp:lastModifiedBy>
  <cp:revision/>
  <dcterms:created xsi:type="dcterms:W3CDTF">2020-02-26T17:00:38Z</dcterms:created>
  <dcterms:modified xsi:type="dcterms:W3CDTF">2023-09-20T17:58:59Z</dcterms:modified>
  <cp:category/>
  <cp:contentStatus/>
</cp:coreProperties>
</file>