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mdrita Garcia\Documents\nss_da10\Projects\lookups-budget-megyg6\"/>
    </mc:Choice>
  </mc:AlternateContent>
  <xr:revisionPtr revIDLastSave="0" documentId="13_ncr:1_{D1511DB6-9C00-458E-BFAB-6975953BBD61}" xr6:coauthVersionLast="47" xr6:coauthVersionMax="47" xr10:uidLastSave="{00000000-0000-0000-0000-000000000000}"/>
  <bookViews>
    <workbookView xWindow="-98" yWindow="-98" windowWidth="27076" windowHeight="16395" xr2:uid="{00000000-000D-0000-FFFF-FFFF00000000}"/>
  </bookViews>
  <sheets>
    <sheet name="metro_budget" sheetId="1" r:id="rId1"/>
    <sheet name="data_dictionary" sheetId="2" r:id="rId2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" i="1" l="1"/>
  <c r="D93" i="1"/>
  <c r="F92" i="1"/>
  <c r="D92" i="1"/>
  <c r="F91" i="1"/>
  <c r="D91" i="1"/>
  <c r="B93" i="1"/>
  <c r="B92" i="1"/>
  <c r="B91" i="1"/>
  <c r="B67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I56" i="1"/>
  <c r="H56" i="1"/>
  <c r="G56" i="1"/>
  <c r="C74" i="1" l="1"/>
  <c r="C86" i="1"/>
  <c r="B86" i="1"/>
  <c r="C85" i="1"/>
  <c r="B85" i="1"/>
  <c r="B84" i="1"/>
  <c r="C84" i="1"/>
  <c r="D79" i="1"/>
  <c r="D78" i="1"/>
  <c r="D77" i="1"/>
  <c r="D76" i="1"/>
  <c r="D75" i="1"/>
  <c r="D74" i="1"/>
  <c r="C75" i="1"/>
  <c r="C76" i="1"/>
  <c r="C77" i="1"/>
  <c r="C78" i="1"/>
  <c r="C79" i="1"/>
  <c r="B75" i="1"/>
  <c r="B76" i="1"/>
  <c r="B77" i="1"/>
  <c r="B78" i="1"/>
  <c r="B79" i="1"/>
  <c r="B74" i="1"/>
  <c r="D66" i="1"/>
  <c r="D67" i="1"/>
  <c r="D68" i="1"/>
  <c r="D69" i="1"/>
  <c r="D70" i="1"/>
  <c r="D65" i="1"/>
  <c r="C65" i="1"/>
  <c r="C66" i="1"/>
  <c r="C67" i="1"/>
  <c r="C68" i="1"/>
  <c r="C69" i="1"/>
  <c r="C70" i="1"/>
  <c r="B65" i="1"/>
  <c r="B66" i="1"/>
  <c r="B68" i="1"/>
  <c r="B69" i="1"/>
  <c r="B70" i="1"/>
  <c r="D57" i="1"/>
  <c r="D58" i="1"/>
  <c r="D59" i="1"/>
  <c r="D60" i="1"/>
  <c r="D61" i="1"/>
  <c r="D56" i="1"/>
  <c r="C57" i="1"/>
  <c r="C58" i="1"/>
  <c r="C59" i="1"/>
  <c r="C60" i="1"/>
  <c r="C61" i="1"/>
  <c r="C56" i="1"/>
  <c r="B56" i="1"/>
  <c r="B57" i="1"/>
  <c r="B58" i="1"/>
  <c r="B59" i="1"/>
  <c r="B60" i="1"/>
  <c r="B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45" i="1"/>
  <c r="D46" i="1"/>
  <c r="D47" i="1"/>
  <c r="D48" i="1"/>
  <c r="D49" i="1"/>
  <c r="D50" i="1"/>
  <c r="D51" i="1"/>
  <c r="D52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<sst xmlns="http://schemas.openxmlformats.org/spreadsheetml/2006/main" count="160" uniqueCount="90">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</sst>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Metro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metro_budget!$B$82:$B$83</c:f>
              <c:strCache>
                <c:ptCount val="2"/>
                <c:pt idx="0">
                  <c:v>Health</c:v>
                </c:pt>
                <c:pt idx="1">
                  <c:v>Budget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20862700</c:v>
                </c:pt>
                <c:pt idx="1">
                  <c:v>22683800</c:v>
                </c:pt>
                <c:pt idx="2">
                  <c:v>23220300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6-43B8-AE74-483D5469A918}"/>
            </c:ext>
          </c:extLst>
        </c:ser>
        <c:ser>
          <c:idx val="1"/>
          <c:order val="1"/>
          <c:tx>
            <c:strRef>
              <c:f>metro_budget!$C$82:$C$83</c:f>
              <c:strCache>
                <c:ptCount val="2"/>
                <c:pt idx="0">
                  <c:v>Health</c:v>
                </c:pt>
                <c:pt idx="1">
                  <c:v>Actual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20036743.4099999</c:v>
                </c:pt>
                <c:pt idx="1">
                  <c:v>21722126.219999898</c:v>
                </c:pt>
                <c:pt idx="2">
                  <c:v>22619057.440000001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6-43B8-AE74-483D5469A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88744607"/>
        <c:axId val="456297487"/>
      </c:barChart>
      <c:catAx>
        <c:axId val="18874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97487"/>
        <c:crosses val="autoZero"/>
        <c:auto val="1"/>
        <c:lblAlgn val="ctr"/>
        <c:lblOffset val="100"/>
        <c:noMultiLvlLbl val="0"/>
      </c:catAx>
      <c:valAx>
        <c:axId val="4562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550069</xdr:colOff>
      <xdr:row>67</xdr:row>
      <xdr:rowOff>52388</xdr:rowOff>
    </xdr:from>
    <xdr:to>
      <xdr:col>7</xdr:col>
      <xdr:colOff>1323976</xdr:colOff>
      <xdr:row>86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09B00D-4A93-7E97-739D-C28344EAB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3" zoomScaleNormal="100" workbookViewId="0">
      <selection activeCell="C91" sqref="C91"/>
    </sheetView>
  </sheetViews>
  <sheetFormatPr defaultRowHeight="14.25" x14ac:dyDescent="0.45"/>
  <cols>
    <col min="1" max="1" width="32.265625" bestFit="1" customWidth="1"/>
    <col min="2" max="4" width="26.265625" bestFit="1" customWidth="1"/>
    <col min="5" max="5" width="15.86328125" customWidth="1"/>
    <col min="6" max="6" width="30.73046875" customWidth="1"/>
    <col min="7" max="7" width="24.6640625" customWidth="1"/>
    <col min="8" max="8" width="26.265625" bestFit="1" customWidth="1"/>
    <col min="9" max="9" width="21.73046875" customWidth="1"/>
    <col min="10" max="12" width="15.86328125" customWidth="1"/>
    <col min="13" max="13" width="15.3984375" customWidth="1"/>
    <col min="14" max="15" width="17.86328125" customWidth="1"/>
    <col min="16" max="17" width="13.265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IFERROR(D2/B2,"N/A")</f>
        <v>-4.3170750765267295E-2</v>
      </c>
      <c r="F2">
        <f>IFERROR(RANK(E2,$E$2:$E$52),"N/A")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IFERROR(I2/G2,"N/A")</f>
        <v>-9.4972027086493035E-2</v>
      </c>
      <c r="K2">
        <f>IFERROR(RANK(J2,$J$2:$J$52),"N/A")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IFERROR(N2/L2,"N/A")</f>
        <v>-5.6484362894991494E-2</v>
      </c>
      <c r="P2">
        <f>IFERROR(RANK(O2,$O$2:$O$52), "N/A")</f>
        <v>35</v>
      </c>
    </row>
    <row r="3" spans="1:16" x14ac:dyDescent="0.4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IFERROR(D3/B3,"N/A")</f>
        <v>-2.3069981751824741E-2</v>
      </c>
      <c r="F3">
        <f t="shared" ref="F3:F52" si="2">IFERROR(RANK(E3,$E$2:$E$52),"N/A")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IFERROR(I3/G3,"N/A")</f>
        <v>-6.6804928315415249E-2</v>
      </c>
      <c r="K3">
        <f t="shared" ref="K3:K52" si="5">IFERROR(RANK(J3,$J$2:$J$52),"N/A")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IFERROR(N3/L3,"N/A")</f>
        <v>-1.3540749922529313E-3</v>
      </c>
      <c r="P3">
        <f t="shared" ref="P3:P52" si="8">IFERROR(RANK(O3,$O$2:$O$52), "N/A")</f>
        <v>12</v>
      </c>
    </row>
    <row r="4" spans="1:16" x14ac:dyDescent="0.4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4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4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4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4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4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4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4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N/A</v>
      </c>
      <c r="F11" t="str">
        <f t="shared" si="2"/>
        <v>N/A</v>
      </c>
      <c r="G11">
        <v>0</v>
      </c>
      <c r="H11">
        <v>0</v>
      </c>
      <c r="I11">
        <f t="shared" si="3"/>
        <v>0</v>
      </c>
      <c r="J11" s="5" t="str">
        <f t="shared" si="4"/>
        <v>N/A</v>
      </c>
      <c r="K11" t="str">
        <f t="shared" si="5"/>
        <v>N/A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4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4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4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4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4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4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4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4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4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4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4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4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4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4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4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4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N/A</v>
      </c>
      <c r="F27" t="str">
        <f t="shared" si="2"/>
        <v>N/A</v>
      </c>
      <c r="G27">
        <v>0</v>
      </c>
      <c r="H27">
        <v>0</v>
      </c>
      <c r="I27">
        <f t="shared" si="3"/>
        <v>0</v>
      </c>
      <c r="J27" s="5" t="str">
        <f t="shared" si="4"/>
        <v>N/A</v>
      </c>
      <c r="K27" t="str">
        <f t="shared" si="5"/>
        <v>N/A</v>
      </c>
      <c r="L27">
        <v>0</v>
      </c>
      <c r="M27">
        <v>0</v>
      </c>
      <c r="N27">
        <f t="shared" si="6"/>
        <v>0</v>
      </c>
      <c r="O27" s="5" t="str">
        <f t="shared" si="7"/>
        <v>N/A</v>
      </c>
      <c r="P27" t="str">
        <f t="shared" si="8"/>
        <v>N/A</v>
      </c>
    </row>
    <row r="28" spans="1:16" x14ac:dyDescent="0.4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4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4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4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4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4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4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4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N/A</v>
      </c>
      <c r="F35" t="str">
        <f t="shared" si="2"/>
        <v>N/A</v>
      </c>
      <c r="G35">
        <v>0</v>
      </c>
      <c r="H35">
        <v>0</v>
      </c>
      <c r="I35">
        <f t="shared" si="3"/>
        <v>0</v>
      </c>
      <c r="J35" s="5" t="str">
        <f t="shared" si="4"/>
        <v>N/A</v>
      </c>
      <c r="K35" t="str">
        <f t="shared" si="5"/>
        <v>N/A</v>
      </c>
      <c r="L35">
        <v>0</v>
      </c>
      <c r="M35">
        <v>0</v>
      </c>
      <c r="N35">
        <f t="shared" si="6"/>
        <v>0</v>
      </c>
      <c r="O35" s="5" t="str">
        <f t="shared" si="7"/>
        <v>N/A</v>
      </c>
      <c r="P35" t="str">
        <f t="shared" si="8"/>
        <v>N/A</v>
      </c>
    </row>
    <row r="36" spans="1:16" x14ac:dyDescent="0.4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4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4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4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4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4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4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4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4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45">
      <c r="A45" t="s">
        <v>59</v>
      </c>
      <c r="B45">
        <v>55301600</v>
      </c>
      <c r="C45">
        <v>54589584.0499999</v>
      </c>
      <c r="D45">
        <f>C45-B45</f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4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4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4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4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>N/A</v>
      </c>
      <c r="P49" t="str">
        <f t="shared" si="8"/>
        <v>N/A</v>
      </c>
    </row>
    <row r="50" spans="1:16" x14ac:dyDescent="0.4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4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4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45">
      <c r="A54" s="2" t="s">
        <v>67</v>
      </c>
    </row>
    <row r="55" spans="1:16" x14ac:dyDescent="0.45">
      <c r="A55" s="1" t="s">
        <v>0</v>
      </c>
      <c r="B55" s="1" t="s">
        <v>3</v>
      </c>
      <c r="C55" s="1" t="s">
        <v>8</v>
      </c>
      <c r="D55" s="1" t="s">
        <v>13</v>
      </c>
      <c r="F55" s="1" t="s">
        <v>0</v>
      </c>
      <c r="G55" s="1" t="s">
        <v>3</v>
      </c>
      <c r="H55" s="1" t="s">
        <v>8</v>
      </c>
      <c r="I55" s="1" t="s">
        <v>13</v>
      </c>
    </row>
    <row r="56" spans="1:16" x14ac:dyDescent="0.45">
      <c r="A56" t="s">
        <v>24</v>
      </c>
      <c r="B56">
        <f t="shared" ref="B56:B61" si="9">VLOOKUP(A56,$A$2:$D$52,4,FALSE)</f>
        <v>-36209.630000000005</v>
      </c>
      <c r="C56">
        <f t="shared" ref="C56:C61" si="10">VLOOKUP(A56,$A$2:$I$52,9,FALSE)</f>
        <v>-27292.159999999974</v>
      </c>
      <c r="D56">
        <f t="shared" ref="D56:D61" si="11">VLOOKUP(A56,$A$2:$N$52,14,FALSE)</f>
        <v>-9181.0800000000163</v>
      </c>
      <c r="F56" t="s">
        <v>24</v>
      </c>
      <c r="G56">
        <f>INDEX($B$2:$P$52,MATCH($F56,$A$2:$A$52,0), MATCH(G$55,$B$1:$P$1))</f>
        <v>-36209.630000000005</v>
      </c>
      <c r="H56">
        <f>INDEX($B$2:$P$52,MATCH($F56,$A$2:$A$52,0), MATCH(H$55,$B$1:$P$1))</f>
        <v>-27292.159999999974</v>
      </c>
      <c r="I56">
        <f>INDEX($B$2:$P$52,MATCH($F56,$A$2:$A$52,0), MATCH(I$55,$B$1:$P$1))</f>
        <v>-9181.0800000000163</v>
      </c>
    </row>
    <row r="57" spans="1:16" x14ac:dyDescent="0.45">
      <c r="A57" t="s">
        <v>25</v>
      </c>
      <c r="B57">
        <f t="shared" si="9"/>
        <v>0</v>
      </c>
      <c r="C57">
        <f t="shared" si="10"/>
        <v>0</v>
      </c>
      <c r="D57">
        <f t="shared" si="11"/>
        <v>-311228.08999999997</v>
      </c>
      <c r="F57" t="s">
        <v>25</v>
      </c>
      <c r="G57">
        <f t="shared" ref="G57:I61" si="12">INDEX($B$2:$P$52,MATCH($F57,$A$2:$A$52,0), MATCH(G$55,$B$1:$P$1))</f>
        <v>0</v>
      </c>
      <c r="H57">
        <f t="shared" si="12"/>
        <v>0</v>
      </c>
      <c r="I57">
        <f t="shared" si="12"/>
        <v>-311228.08999999997</v>
      </c>
    </row>
    <row r="58" spans="1:16" x14ac:dyDescent="0.4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  <c r="F58" t="s">
        <v>32</v>
      </c>
      <c r="G58">
        <f t="shared" si="12"/>
        <v>-149396.10000000987</v>
      </c>
      <c r="H58">
        <f t="shared" si="12"/>
        <v>-189254.06000000006</v>
      </c>
      <c r="I58">
        <f t="shared" si="12"/>
        <v>-374962.91000000015</v>
      </c>
    </row>
    <row r="59" spans="1:16" x14ac:dyDescent="0.4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  <c r="F59" t="s">
        <v>38</v>
      </c>
      <c r="G59">
        <f t="shared" si="12"/>
        <v>-12230.810000000056</v>
      </c>
      <c r="H59">
        <f t="shared" si="12"/>
        <v>-45485.580000000075</v>
      </c>
      <c r="I59">
        <f t="shared" si="12"/>
        <v>-72.879999999888241</v>
      </c>
    </row>
    <row r="60" spans="1:16" x14ac:dyDescent="0.4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  <c r="F60" t="s">
        <v>39</v>
      </c>
      <c r="G60">
        <f t="shared" si="12"/>
        <v>-4950.4699999999721</v>
      </c>
      <c r="H60">
        <f t="shared" si="12"/>
        <v>-8005.7900000010268</v>
      </c>
      <c r="I60">
        <f t="shared" si="12"/>
        <v>-1724.9000000000233</v>
      </c>
    </row>
    <row r="61" spans="1:16" x14ac:dyDescent="0.4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  <c r="F61" t="s">
        <v>55</v>
      </c>
      <c r="G61">
        <f t="shared" si="12"/>
        <v>-184239.79000001028</v>
      </c>
      <c r="H61">
        <f t="shared" si="12"/>
        <v>-133456.33000001032</v>
      </c>
      <c r="I61">
        <f t="shared" si="12"/>
        <v>-82077.349999999627</v>
      </c>
    </row>
    <row r="63" spans="1:16" x14ac:dyDescent="0.45">
      <c r="A63" s="7" t="s">
        <v>68</v>
      </c>
    </row>
    <row r="64" spans="1:16" x14ac:dyDescent="0.4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45">
      <c r="A65" t="s">
        <v>24</v>
      </c>
      <c r="B65">
        <f t="shared" ref="B65:B70" si="13">_xlfn.XLOOKUP(A65,$A$2:$A$52,$D$2:$D$52)</f>
        <v>-36209.630000000005</v>
      </c>
      <c r="C65">
        <f t="shared" ref="C65:C70" si="14">_xlfn.XLOOKUP(A65,$A$2:$A$52,$I$2:$I$52)</f>
        <v>-27292.159999999974</v>
      </c>
      <c r="D65">
        <f t="shared" ref="D65:D70" si="15">_xlfn.XLOOKUP(A65,$A$2:$A$52,$N$2:$N$52)</f>
        <v>-9181.0800000000163</v>
      </c>
    </row>
    <row r="66" spans="1:4" x14ac:dyDescent="0.45">
      <c r="A66" t="s">
        <v>25</v>
      </c>
      <c r="B66">
        <f t="shared" si="13"/>
        <v>0</v>
      </c>
      <c r="C66">
        <f t="shared" si="14"/>
        <v>0</v>
      </c>
      <c r="D66">
        <f t="shared" si="15"/>
        <v>-311228.08999999997</v>
      </c>
    </row>
    <row r="67" spans="1:4" x14ac:dyDescent="0.45">
      <c r="A67" t="s">
        <v>32</v>
      </c>
      <c r="B67">
        <f>_xlfn.XLOOKUP(A67,$A$2:$A$52,$D$2:$D$52)</f>
        <v>-149396.10000000987</v>
      </c>
      <c r="C67">
        <f t="shared" si="14"/>
        <v>-189254.06000000006</v>
      </c>
      <c r="D67">
        <f t="shared" si="15"/>
        <v>-374962.91000000015</v>
      </c>
    </row>
    <row r="68" spans="1:4" x14ac:dyDescent="0.45">
      <c r="A68" t="s">
        <v>38</v>
      </c>
      <c r="B68">
        <f t="shared" si="13"/>
        <v>-12230.810000000056</v>
      </c>
      <c r="C68">
        <f t="shared" si="14"/>
        <v>-45485.580000000075</v>
      </c>
      <c r="D68">
        <f t="shared" si="15"/>
        <v>-72.879999999888241</v>
      </c>
    </row>
    <row r="69" spans="1:4" x14ac:dyDescent="0.45">
      <c r="A69" t="s">
        <v>39</v>
      </c>
      <c r="B69">
        <f t="shared" si="13"/>
        <v>-4950.4699999999721</v>
      </c>
      <c r="C69">
        <f t="shared" si="14"/>
        <v>-8005.7900000010268</v>
      </c>
      <c r="D69">
        <f t="shared" si="15"/>
        <v>-1724.9000000000233</v>
      </c>
    </row>
    <row r="70" spans="1:4" x14ac:dyDescent="0.45">
      <c r="A70" t="s">
        <v>55</v>
      </c>
      <c r="B70">
        <f t="shared" si="13"/>
        <v>-184239.79000001028</v>
      </c>
      <c r="C70">
        <f t="shared" si="14"/>
        <v>-133456.33000001032</v>
      </c>
      <c r="D70">
        <f t="shared" si="15"/>
        <v>-82077.349999999627</v>
      </c>
    </row>
    <row r="72" spans="1:4" x14ac:dyDescent="0.45">
      <c r="A72" s="7" t="s">
        <v>69</v>
      </c>
    </row>
    <row r="73" spans="1:4" x14ac:dyDescent="0.4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45">
      <c r="A74" t="s">
        <v>24</v>
      </c>
      <c r="B74">
        <f t="shared" ref="B74:B79" si="16">INDEX($D$2:$D$52,MATCH(A74,$A$2:$A$52,0))</f>
        <v>-36209.630000000005</v>
      </c>
      <c r="C74">
        <f t="shared" ref="C74:C79" si="17">INDEX($I$2:$I$52,MATCH(A74,$A$2:$A$52,0))</f>
        <v>-27292.159999999974</v>
      </c>
      <c r="D74">
        <f t="shared" ref="D74:D79" si="18">INDEX($N$2:$N$52, MATCH(A74,$A$2:$A$52,0))</f>
        <v>-9181.0800000000163</v>
      </c>
    </row>
    <row r="75" spans="1:4" x14ac:dyDescent="0.45">
      <c r="A75" t="s">
        <v>25</v>
      </c>
      <c r="B75">
        <f t="shared" si="16"/>
        <v>0</v>
      </c>
      <c r="C75">
        <f t="shared" si="17"/>
        <v>0</v>
      </c>
      <c r="D75">
        <f t="shared" si="18"/>
        <v>-311228.08999999997</v>
      </c>
    </row>
    <row r="76" spans="1:4" x14ac:dyDescent="0.45">
      <c r="A76" t="s">
        <v>32</v>
      </c>
      <c r="B76">
        <f t="shared" si="16"/>
        <v>-149396.10000000987</v>
      </c>
      <c r="C76">
        <f t="shared" si="17"/>
        <v>-189254.06000000006</v>
      </c>
      <c r="D76">
        <f t="shared" si="18"/>
        <v>-374962.91000000015</v>
      </c>
    </row>
    <row r="77" spans="1:4" x14ac:dyDescent="0.45">
      <c r="A77" t="s">
        <v>38</v>
      </c>
      <c r="B77">
        <f t="shared" si="16"/>
        <v>-12230.810000000056</v>
      </c>
      <c r="C77">
        <f t="shared" si="17"/>
        <v>-45485.580000000075</v>
      </c>
      <c r="D77">
        <f t="shared" si="18"/>
        <v>-72.879999999888241</v>
      </c>
    </row>
    <row r="78" spans="1:4" x14ac:dyDescent="0.45">
      <c r="A78" t="s">
        <v>39</v>
      </c>
      <c r="B78">
        <f t="shared" si="16"/>
        <v>-4950.4699999999721</v>
      </c>
      <c r="C78">
        <f t="shared" si="17"/>
        <v>-8005.7900000010268</v>
      </c>
      <c r="D78">
        <f t="shared" si="18"/>
        <v>-1724.9000000000233</v>
      </c>
    </row>
    <row r="79" spans="1:4" x14ac:dyDescent="0.45">
      <c r="A79" t="s">
        <v>55</v>
      </c>
      <c r="B79">
        <f t="shared" si="16"/>
        <v>-184239.79000001028</v>
      </c>
      <c r="C79">
        <f t="shared" si="17"/>
        <v>-133456.33000001032</v>
      </c>
      <c r="D79">
        <f t="shared" si="18"/>
        <v>-82077.349999999627</v>
      </c>
    </row>
    <row r="81" spans="1:7" x14ac:dyDescent="0.45">
      <c r="A81" s="7" t="s">
        <v>70</v>
      </c>
    </row>
    <row r="82" spans="1:7" x14ac:dyDescent="0.45">
      <c r="A82" t="s">
        <v>0</v>
      </c>
      <c r="B82" t="s">
        <v>37</v>
      </c>
    </row>
    <row r="83" spans="1:7" x14ac:dyDescent="0.45">
      <c r="B83" s="1" t="s">
        <v>71</v>
      </c>
      <c r="C83" s="1" t="s">
        <v>72</v>
      </c>
    </row>
    <row r="84" spans="1:7" x14ac:dyDescent="0.45">
      <c r="A84" t="s">
        <v>73</v>
      </c>
      <c r="B84" s="6">
        <f>INDEX($B$2:$B$52,MATCH($B$82,$A$2:$A$52,0))</f>
        <v>20862700</v>
      </c>
      <c r="C84" s="6">
        <f>INDEX($C$2:$C$52,MATCH($B$82,$A$2:$A$52,0))</f>
        <v>20036743.4099999</v>
      </c>
    </row>
    <row r="85" spans="1:7" x14ac:dyDescent="0.45">
      <c r="A85" t="s">
        <v>74</v>
      </c>
      <c r="B85" s="6">
        <f>INDEX($G$2:$G$52,MATCH($B$82,$A$2:$A$52,0))</f>
        <v>22683800</v>
      </c>
      <c r="C85" s="6">
        <f>INDEX($H$2:$H$52,MATCH($B$82,$A$2:$A$52,0))</f>
        <v>21722126.219999898</v>
      </c>
    </row>
    <row r="86" spans="1:7" x14ac:dyDescent="0.45">
      <c r="A86" t="s">
        <v>75</v>
      </c>
      <c r="B86" s="6">
        <f>INDEX($L$2:$L$52,MATCH($B$82,$A$2:$A$52,0))</f>
        <v>23220300</v>
      </c>
      <c r="C86" s="6">
        <f>INDEX($M$2:$M$52,MATCH($B$82,$A$2:$A$52,0))</f>
        <v>22619057.440000001</v>
      </c>
    </row>
    <row r="88" spans="1:7" x14ac:dyDescent="0.45">
      <c r="A88" s="7" t="s">
        <v>76</v>
      </c>
    </row>
    <row r="89" spans="1:7" x14ac:dyDescent="0.4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4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45">
      <c r="A91" t="s">
        <v>73</v>
      </c>
      <c r="B91" t="str">
        <f>_xlfn.XLOOKUP($B$89,$F$2:$F$52,$A$2:$A$52,0)</f>
        <v>Debt Service</v>
      </c>
      <c r="C91" s="5"/>
      <c r="D91" t="str">
        <f>_xlfn.XLOOKUP($D$89,$F$2:$F$52,$A$2:$A$52,0)</f>
        <v>Sports Authority</v>
      </c>
      <c r="E91" s="5"/>
      <c r="F91" t="str">
        <f>_xlfn.XLOOKUP($F$89,$F$2:$F$52,$A$2:$A$52,0)</f>
        <v>Fire</v>
      </c>
      <c r="G91" s="5"/>
    </row>
    <row r="92" spans="1:7" x14ac:dyDescent="0.45">
      <c r="A92" t="s">
        <v>74</v>
      </c>
      <c r="B92" t="str">
        <f>_xlfn.XLOOKUP($B$89,$K$2:$K$52,$A$2:$A$52,0)</f>
        <v>Sports Authority</v>
      </c>
      <c r="C92" s="5"/>
      <c r="D92" t="str">
        <f>_xlfn.XLOOKUP($D$89,$K$2:$K$52,$A$2:$A$52,0)</f>
        <v>Fire</v>
      </c>
      <c r="E92" s="5"/>
      <c r="F92" t="str">
        <f>_xlfn.XLOOKUP($F$89,$K$2:$K$52,$A$2:$A$52,0)</f>
        <v>District Attorney</v>
      </c>
      <c r="G92" s="5"/>
    </row>
    <row r="93" spans="1:7" x14ac:dyDescent="0.45">
      <c r="A93" t="s">
        <v>75</v>
      </c>
      <c r="B93" t="str">
        <f>_xlfn.XLOOKUP($B$89,$P$2:$P$52,$A$2:$A$52,0)</f>
        <v>Sports Authority</v>
      </c>
      <c r="C93" s="5"/>
      <c r="D93" t="str">
        <f>_xlfn.XLOOKUP($D$89,$P$2:$P$52,$A$2:$A$52,0)</f>
        <v>Police</v>
      </c>
      <c r="E93" s="5"/>
      <c r="F93" t="str">
        <f>_xlfn.XLOOKUP($F$89,$P$2:$P$52,$A$2:$A$52,0)</f>
        <v>Fire</v>
      </c>
      <c r="G93" s="5"/>
    </row>
    <row r="95" spans="1:7" x14ac:dyDescent="0.45">
      <c r="A95" s="7" t="s">
        <v>79</v>
      </c>
    </row>
    <row r="96" spans="1:7" x14ac:dyDescent="0.4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4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45">
      <c r="A98" t="s">
        <v>73</v>
      </c>
      <c r="C98" s="4"/>
      <c r="E98" s="4"/>
      <c r="G98" s="4"/>
      <c r="I98" s="4"/>
    </row>
    <row r="99" spans="1:9" x14ac:dyDescent="0.45">
      <c r="A99" t="s">
        <v>74</v>
      </c>
      <c r="C99" s="4"/>
      <c r="E99" s="4"/>
      <c r="G99" s="4"/>
      <c r="I99" s="4"/>
    </row>
    <row r="100" spans="1:9" x14ac:dyDescent="0.4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5" sqref="B5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Alemdrita Garcia</dc:creator>
  <cp:keywords/>
  <dc:description/>
  <cp:lastModifiedBy>Megy Garcia</cp:lastModifiedBy>
  <cp:revision/>
  <dcterms:created xsi:type="dcterms:W3CDTF">2020-02-26T17:00:38Z</dcterms:created>
  <dcterms:modified xsi:type="dcterms:W3CDTF">2023-09-21T22:36:01Z</dcterms:modified>
  <cp:category/>
  <cp:contentStatus/>
</cp:coreProperties>
</file>