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ocuments\NSS\DA10_Projects\lookups-budget-mhm516\"/>
    </mc:Choice>
  </mc:AlternateContent>
  <xr:revisionPtr revIDLastSave="0" documentId="13_ncr:1_{80911F6D-4A47-4DDA-ABAC-2D44952A972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metro_budget" sheetId="1" r:id="rId1"/>
    <sheet name="Sheet1" sheetId="3" r:id="rId2"/>
    <sheet name="data_dictionary" sheetId="2" r:id="rId3"/>
  </sheets>
  <definedNames>
    <definedName name="_xlnm._FilterDatabase" localSheetId="0" hidden="1">metro_budget!$A$1:$P$52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F100" i="1"/>
  <c r="F99" i="1"/>
  <c r="F98" i="1"/>
  <c r="E100" i="1"/>
  <c r="E99" i="1"/>
  <c r="E98" i="1"/>
  <c r="D100" i="1"/>
  <c r="D99" i="1"/>
  <c r="D98" i="1"/>
  <c r="C100" i="1"/>
  <c r="C99" i="1"/>
  <c r="C98" i="1"/>
  <c r="B100" i="1"/>
  <c r="B99" i="1"/>
  <c r="B98" i="1"/>
  <c r="G93" i="1"/>
  <c r="G92" i="1"/>
  <c r="G91" i="1"/>
  <c r="F93" i="1"/>
  <c r="F92" i="1"/>
  <c r="F91" i="1"/>
  <c r="E93" i="1"/>
  <c r="E92" i="1"/>
  <c r="E91" i="1"/>
  <c r="D93" i="1"/>
  <c r="D92" i="1"/>
  <c r="D91" i="1"/>
  <c r="C93" i="1"/>
  <c r="C92" i="1"/>
  <c r="C91" i="1"/>
  <c r="B93" i="1"/>
  <c r="B92" i="1"/>
  <c r="B91" i="1"/>
  <c r="C86" i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50" i="1"/>
  <c r="D51" i="1"/>
  <c r="D5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D4" i="1"/>
  <c r="D5" i="1"/>
  <c r="D6" i="1"/>
  <c r="D7" i="1"/>
  <c r="D8" i="1"/>
  <c r="D9" i="1"/>
  <c r="D10" i="1"/>
  <c r="E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<sst xmlns="http://schemas.openxmlformats.org/spreadsheetml/2006/main" count="150" uniqueCount="90">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</sst>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77" activePane="bottomLeft" state="frozen"/>
      <selection pane="bottomLeft" activeCell="G101" sqref="G101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6.44140625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9">
        <v>356640100</v>
      </c>
      <c r="C2" s="9">
        <v>341243679.13</v>
      </c>
      <c r="D2" s="9">
        <f>$C2-$B2</f>
        <v>-15396420.870000005</v>
      </c>
      <c r="E2" s="5">
        <f>$D2/$B2</f>
        <v>-4.3170750765267295E-2</v>
      </c>
      <c r="F2">
        <f>IF(ISNUMBER($E2),1+COUNTIF($E$2:$E$52,"&lt;"&amp;$E2),"")</f>
        <v>14</v>
      </c>
      <c r="G2" s="9">
        <v>382685200</v>
      </c>
      <c r="H2" s="9">
        <v>346340810.81999999</v>
      </c>
      <c r="I2" s="9">
        <f>$H2-$G2</f>
        <v>-36344389.180000007</v>
      </c>
      <c r="J2" s="5">
        <f>$I2/$G2</f>
        <v>-9.4972027086493035E-2</v>
      </c>
      <c r="K2">
        <f>IF(ISNUMBER($J2),1+COUNTIF($J$2:$J$52,"&lt;"&amp;$J2),"")</f>
        <v>10</v>
      </c>
      <c r="L2" s="9">
        <v>376548600</v>
      </c>
      <c r="M2" s="9">
        <v>355279492.22999901</v>
      </c>
      <c r="N2" s="9">
        <f>$M2-$L2</f>
        <v>-21269107.770000994</v>
      </c>
      <c r="O2" s="5">
        <f>$N2/$L2</f>
        <v>-5.6484362894991494E-2</v>
      </c>
      <c r="P2">
        <f>IF(ISNUMBER($O2),1+COUNTIF($O$2:$O$52,"&lt;"&amp;$O2),"")</f>
        <v>14</v>
      </c>
    </row>
    <row r="3" spans="1:16" x14ac:dyDescent="0.3">
      <c r="A3" t="s">
        <v>17</v>
      </c>
      <c r="B3" s="9">
        <v>328800</v>
      </c>
      <c r="C3" s="9">
        <v>321214.59000000003</v>
      </c>
      <c r="D3" s="9">
        <f t="shared" ref="D3:D52" si="0">$C3-$B3</f>
        <v>-7585.4099999999744</v>
      </c>
      <c r="E3" s="5">
        <f t="shared" ref="E3:E52" si="1">$D3/$B3</f>
        <v>-2.3069981751824741E-2</v>
      </c>
      <c r="F3">
        <f t="shared" ref="F3:F52" si="2">IF(ISNUMBER($E3),1+COUNTIF($E$2:$E$52,"&lt;"&amp;$E3),"")</f>
        <v>22</v>
      </c>
      <c r="G3" s="9">
        <v>334800</v>
      </c>
      <c r="H3" s="9">
        <v>312433.70999999897</v>
      </c>
      <c r="I3" s="9">
        <f t="shared" ref="I3:I52" si="3">$H3-$G3</f>
        <v>-22366.290000001027</v>
      </c>
      <c r="J3" s="5">
        <f t="shared" ref="J3:J52" si="4">$I3/$G3</f>
        <v>-6.6804928315415249E-2</v>
      </c>
      <c r="K3">
        <f t="shared" ref="K3:K52" si="5">IF(ISNUMBER($J3),1+COUNTIF($J$2:$J$52,"&lt;"&amp;$J3),"")</f>
        <v>14</v>
      </c>
      <c r="L3" s="9">
        <v>322700</v>
      </c>
      <c r="M3" s="9">
        <v>322263.03999999998</v>
      </c>
      <c r="N3" s="9">
        <f t="shared" ref="N3:N52" si="6">$M3-$L3</f>
        <v>-436.96000000002095</v>
      </c>
      <c r="O3" s="5">
        <f t="shared" ref="O3:O52" si="7">$N3/$L3</f>
        <v>-1.3540749922529313E-3</v>
      </c>
      <c r="P3">
        <f t="shared" ref="P3:P52" si="8">IF(ISNUMBER($O3),1+COUNTIF($O$2:$O$52,"&lt;"&amp;$O3),"")</f>
        <v>37</v>
      </c>
    </row>
    <row r="4" spans="1:16" x14ac:dyDescent="0.3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 s="9">
        <v>0</v>
      </c>
      <c r="C11" s="9">
        <v>0</v>
      </c>
      <c r="D11" s="9">
        <f t="shared" si="0"/>
        <v>0</v>
      </c>
      <c r="E11" s="5" t="e">
        <f t="shared" si="1"/>
        <v>#DIV/0!</v>
      </c>
      <c r="F11" t="str">
        <f t="shared" si="2"/>
        <v/>
      </c>
      <c r="G11" s="9">
        <v>0</v>
      </c>
      <c r="H11" s="9">
        <v>0</v>
      </c>
      <c r="I11" s="9">
        <f t="shared" si="3"/>
        <v>0</v>
      </c>
      <c r="J11" s="5" t="e">
        <f t="shared" si="4"/>
        <v>#DIV/0!</v>
      </c>
      <c r="K11" t="str">
        <f t="shared" si="5"/>
        <v/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 s="9">
        <v>0</v>
      </c>
      <c r="C27" s="9">
        <v>0</v>
      </c>
      <c r="D27" s="9">
        <f t="shared" si="0"/>
        <v>0</v>
      </c>
      <c r="E27" s="5" t="e">
        <f t="shared" si="1"/>
        <v>#DIV/0!</v>
      </c>
      <c r="F27" t="str">
        <f t="shared" si="2"/>
        <v/>
      </c>
      <c r="G27" s="9">
        <v>0</v>
      </c>
      <c r="H27" s="9">
        <v>0</v>
      </c>
      <c r="I27" s="9">
        <f t="shared" si="3"/>
        <v>0</v>
      </c>
      <c r="J27" s="5" t="e">
        <f t="shared" si="4"/>
        <v>#DIV/0!</v>
      </c>
      <c r="K27" t="str">
        <f t="shared" si="5"/>
        <v/>
      </c>
      <c r="L27" s="9">
        <v>0</v>
      </c>
      <c r="M27" s="9">
        <v>0</v>
      </c>
      <c r="N27" s="9">
        <f t="shared" si="6"/>
        <v>0</v>
      </c>
      <c r="O27" s="5" t="e">
        <f t="shared" si="7"/>
        <v>#DIV/0!</v>
      </c>
      <c r="P27" t="str">
        <f t="shared" si="8"/>
        <v/>
      </c>
    </row>
    <row r="28" spans="1:16" x14ac:dyDescent="0.3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 s="9">
        <v>0</v>
      </c>
      <c r="C35" s="9">
        <v>0</v>
      </c>
      <c r="D35" s="9">
        <f t="shared" si="0"/>
        <v>0</v>
      </c>
      <c r="E35" s="5" t="e">
        <f t="shared" si="1"/>
        <v>#DIV/0!</v>
      </c>
      <c r="F35" t="str">
        <f t="shared" si="2"/>
        <v/>
      </c>
      <c r="G35" s="9">
        <v>0</v>
      </c>
      <c r="H35" s="9">
        <v>0</v>
      </c>
      <c r="I35" s="9">
        <f t="shared" si="3"/>
        <v>0</v>
      </c>
      <c r="J35" s="5" t="e">
        <f t="shared" si="4"/>
        <v>#DIV/0!</v>
      </c>
      <c r="K35" t="str">
        <f t="shared" si="5"/>
        <v/>
      </c>
      <c r="L35" s="9">
        <v>0</v>
      </c>
      <c r="M35" s="9">
        <v>0</v>
      </c>
      <c r="N35" s="9">
        <f t="shared" si="6"/>
        <v>0</v>
      </c>
      <c r="O35" s="5" t="e">
        <f t="shared" si="7"/>
        <v>#DIV/0!</v>
      </c>
      <c r="P35" t="str">
        <f t="shared" si="8"/>
        <v/>
      </c>
    </row>
    <row r="36" spans="1:16" x14ac:dyDescent="0.3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 t="e">
        <f t="shared" si="7"/>
        <v>#DIV/0!</v>
      </c>
      <c r="P49" t="str">
        <f t="shared" si="8"/>
        <v/>
      </c>
    </row>
    <row r="50" spans="1:16" x14ac:dyDescent="0.3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 s="9">
        <f>VLOOKUP($A56,$A$2:$P$52,4,FALSE)</f>
        <v>-36209.630000000005</v>
      </c>
      <c r="C56" s="9">
        <f t="shared" ref="C56:C61" si="9">VLOOKUP($A56,$A$2:$P$52,9,FALSE)</f>
        <v>-27292.159999999974</v>
      </c>
      <c r="D56" s="9">
        <f t="shared" ref="D56:D61" si="10">VLOOKUP($A56,$A$2:$P$52,14,FALSE)</f>
        <v>-9181.0800000000163</v>
      </c>
    </row>
    <row r="57" spans="1:16" x14ac:dyDescent="0.3">
      <c r="A57" t="s">
        <v>25</v>
      </c>
      <c r="B57" s="9">
        <f t="shared" ref="B57:B61" si="11">VLOOKUP($A57,$A$2:$P$52,4,FALSE)</f>
        <v>0</v>
      </c>
      <c r="C57" s="9">
        <f t="shared" si="9"/>
        <v>0</v>
      </c>
      <c r="D57" s="9">
        <f t="shared" si="10"/>
        <v>-311228.08999999997</v>
      </c>
    </row>
    <row r="58" spans="1:16" x14ac:dyDescent="0.3">
      <c r="A58" t="s">
        <v>32</v>
      </c>
      <c r="B58" s="9">
        <f t="shared" si="11"/>
        <v>-149396.10000000987</v>
      </c>
      <c r="C58" s="9">
        <f t="shared" si="9"/>
        <v>-189254.06000000006</v>
      </c>
      <c r="D58" s="9">
        <f t="shared" si="10"/>
        <v>-374962.91000000015</v>
      </c>
    </row>
    <row r="59" spans="1:16" x14ac:dyDescent="0.3">
      <c r="A59" t="s">
        <v>38</v>
      </c>
      <c r="B59" s="9">
        <f t="shared" si="11"/>
        <v>-12230.810000000056</v>
      </c>
      <c r="C59" s="9">
        <f t="shared" si="9"/>
        <v>-45485.580000000075</v>
      </c>
      <c r="D59" s="9">
        <f t="shared" si="10"/>
        <v>-72.879999999888241</v>
      </c>
    </row>
    <row r="60" spans="1:16" x14ac:dyDescent="0.3">
      <c r="A60" t="s">
        <v>39</v>
      </c>
      <c r="B60" s="9">
        <f t="shared" si="11"/>
        <v>-4950.4699999999721</v>
      </c>
      <c r="C60" s="9">
        <f t="shared" si="9"/>
        <v>-8005.7900000010268</v>
      </c>
      <c r="D60" s="9">
        <f t="shared" si="10"/>
        <v>-1724.9000000000233</v>
      </c>
    </row>
    <row r="61" spans="1:16" x14ac:dyDescent="0.3">
      <c r="A61" t="s">
        <v>55</v>
      </c>
      <c r="B61" s="9">
        <f t="shared" si="11"/>
        <v>-184239.79000001028</v>
      </c>
      <c r="C61" s="9">
        <f t="shared" si="9"/>
        <v>-133456.33000001032</v>
      </c>
      <c r="D61" s="9">
        <f t="shared" si="10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 s="9">
        <f t="shared" ref="B65:B70" si="12">_xlfn.XLOOKUP($A65,$A$2:$A$52,$D$2:$D$52)</f>
        <v>-36209.630000000005</v>
      </c>
      <c r="C65" s="9">
        <f t="shared" ref="C65:C70" si="13">_xlfn.XLOOKUP($A65,$A$2:$A$52,$I$2:$I$52)</f>
        <v>-27292.159999999974</v>
      </c>
      <c r="D65" s="9">
        <f t="shared" ref="D65:D70" si="14">_xlfn.XLOOKUP($A65,$A$2:$A$52,$N$2:$N$52)</f>
        <v>-9181.0800000000163</v>
      </c>
    </row>
    <row r="66" spans="1:4" x14ac:dyDescent="0.3">
      <c r="A66" t="s">
        <v>25</v>
      </c>
      <c r="B66" s="9">
        <f t="shared" si="12"/>
        <v>0</v>
      </c>
      <c r="C66" s="9">
        <f t="shared" si="13"/>
        <v>0</v>
      </c>
      <c r="D66" s="9">
        <f t="shared" si="14"/>
        <v>-311228.08999999997</v>
      </c>
    </row>
    <row r="67" spans="1:4" x14ac:dyDescent="0.3">
      <c r="A67" t="s">
        <v>32</v>
      </c>
      <c r="B67" s="9">
        <f t="shared" si="12"/>
        <v>-149396.10000000987</v>
      </c>
      <c r="C67" s="9">
        <f t="shared" si="13"/>
        <v>-189254.06000000006</v>
      </c>
      <c r="D67" s="9">
        <f t="shared" si="14"/>
        <v>-374962.91000000015</v>
      </c>
    </row>
    <row r="68" spans="1:4" x14ac:dyDescent="0.3">
      <c r="A68" t="s">
        <v>38</v>
      </c>
      <c r="B68" s="9">
        <f t="shared" si="12"/>
        <v>-12230.810000000056</v>
      </c>
      <c r="C68" s="9">
        <f t="shared" si="13"/>
        <v>-45485.580000000075</v>
      </c>
      <c r="D68" s="9">
        <f t="shared" si="14"/>
        <v>-72.879999999888241</v>
      </c>
    </row>
    <row r="69" spans="1:4" x14ac:dyDescent="0.3">
      <c r="A69" t="s">
        <v>39</v>
      </c>
      <c r="B69" s="9">
        <f t="shared" si="12"/>
        <v>-4950.4699999999721</v>
      </c>
      <c r="C69" s="9">
        <f t="shared" si="13"/>
        <v>-8005.7900000010268</v>
      </c>
      <c r="D69" s="9">
        <f t="shared" si="14"/>
        <v>-1724.9000000000233</v>
      </c>
    </row>
    <row r="70" spans="1:4" x14ac:dyDescent="0.3">
      <c r="A70" t="s">
        <v>55</v>
      </c>
      <c r="B70" s="9">
        <f t="shared" si="12"/>
        <v>-184239.79000001028</v>
      </c>
      <c r="C70" s="9">
        <f t="shared" si="13"/>
        <v>-133456.33000001032</v>
      </c>
      <c r="D70" s="9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 s="9">
        <f t="shared" ref="B74:B79" si="15">INDEX($A$2:$P$52,MATCH($A74,$A$2:$A$52,0),4)</f>
        <v>-36209.630000000005</v>
      </c>
      <c r="C74" s="9">
        <f t="shared" ref="C74:C79" si="16">INDEX($A$2:$P$52,MATCH($A74,$A$2:$A$52,0),9)</f>
        <v>-27292.159999999974</v>
      </c>
      <c r="D74" s="9">
        <f t="shared" ref="D74:D79" si="17">INDEX($A$2:$P$52,MATCH($A74,$A$2:$A$52,0),14)</f>
        <v>-9181.0800000000163</v>
      </c>
    </row>
    <row r="75" spans="1:4" x14ac:dyDescent="0.3">
      <c r="A75" t="s">
        <v>25</v>
      </c>
      <c r="B75" s="9">
        <f t="shared" si="15"/>
        <v>0</v>
      </c>
      <c r="C75" s="9">
        <f t="shared" si="16"/>
        <v>0</v>
      </c>
      <c r="D75" s="9">
        <f t="shared" si="17"/>
        <v>-311228.08999999997</v>
      </c>
    </row>
    <row r="76" spans="1:4" x14ac:dyDescent="0.3">
      <c r="A76" t="s">
        <v>32</v>
      </c>
      <c r="B76" s="9">
        <f t="shared" si="15"/>
        <v>-149396.10000000987</v>
      </c>
      <c r="C76" s="9">
        <f t="shared" si="16"/>
        <v>-189254.06000000006</v>
      </c>
      <c r="D76" s="9">
        <f t="shared" si="17"/>
        <v>-374962.91000000015</v>
      </c>
    </row>
    <row r="77" spans="1:4" x14ac:dyDescent="0.3">
      <c r="A77" t="s">
        <v>38</v>
      </c>
      <c r="B77" s="9">
        <f t="shared" si="15"/>
        <v>-12230.810000000056</v>
      </c>
      <c r="C77" s="9">
        <f t="shared" si="16"/>
        <v>-45485.580000000075</v>
      </c>
      <c r="D77" s="9">
        <f t="shared" si="17"/>
        <v>-72.879999999888241</v>
      </c>
    </row>
    <row r="78" spans="1:4" x14ac:dyDescent="0.3">
      <c r="A78" t="s">
        <v>39</v>
      </c>
      <c r="B78" s="9">
        <f t="shared" si="15"/>
        <v>-4950.4699999999721</v>
      </c>
      <c r="C78" s="9">
        <f t="shared" si="16"/>
        <v>-8005.7900000010268</v>
      </c>
      <c r="D78" s="9">
        <f t="shared" si="17"/>
        <v>-1724.9000000000233</v>
      </c>
    </row>
    <row r="79" spans="1:4" x14ac:dyDescent="0.3">
      <c r="A79" t="s">
        <v>55</v>
      </c>
      <c r="B79" s="9">
        <f t="shared" si="15"/>
        <v>-184239.79000001028</v>
      </c>
      <c r="C79" s="9">
        <f t="shared" si="16"/>
        <v>-133456.33000001032</v>
      </c>
      <c r="D79" s="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INDEX($A$2:$P$52,MATCH($B$82,$A$2:$A$52,0),2)</f>
        <v>356640100</v>
      </c>
      <c r="C84" s="6">
        <f>INDEX($A$2:$P$52,MATCH($B$82,$A$2:$A$52,0),3)</f>
        <v>341243679.13</v>
      </c>
    </row>
    <row r="85" spans="1:7" x14ac:dyDescent="0.3">
      <c r="A85" t="s">
        <v>74</v>
      </c>
      <c r="B85" s="6">
        <f>INDEX($A$2:$P$52,MATCH($B$82,$A$2:$A$52,0),7)</f>
        <v>382685200</v>
      </c>
      <c r="C85" s="6">
        <f>INDEX($A$2:$P$52,MATCH($B$82,$A$2:$A$52,0),8)</f>
        <v>346340810.81999999</v>
      </c>
    </row>
    <row r="86" spans="1:7" x14ac:dyDescent="0.3">
      <c r="A86" t="s">
        <v>75</v>
      </c>
      <c r="B86" s="6">
        <f>INDEX($A$2:$P$52,MATCH($B$82,$A$2:$A$52,0),12)</f>
        <v>376548600</v>
      </c>
      <c r="C86" s="6">
        <f>INDEX($A$2:$P$52,MATCH($B$82,$A$2:$A$52,0),13)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B91" t="str">
        <f>_xlfn.XLOOKUP($B$89,$F$2:$F$52,$A$2:$A$52,0)</f>
        <v>Clerk and Master - Chancery</v>
      </c>
      <c r="C91" s="10">
        <f>_xlfn.XLOOKUP($B$89,$F$2:$F$52,$E$2:$E$52,0)</f>
        <v>-0.15235918433091292</v>
      </c>
      <c r="D91" t="str">
        <f>_xlfn.XLOOKUP($D$89,$F$2:$F$52,$A$2:$A$52,0)</f>
        <v>Circuit Court Clerk</v>
      </c>
      <c r="E91" s="10">
        <f>_xlfn.XLOOKUP($D$89,$F$2:$F$52,$E$2:$E$52,0)</f>
        <v>-0.11502817362571344</v>
      </c>
      <c r="F91" t="str">
        <f>_xlfn.XLOOKUP($F$89,$F$2:$F$52,$A$2:$A$52,0)</f>
        <v>Internal Audit</v>
      </c>
      <c r="G91" s="10">
        <f>_xlfn.XLOOKUP($F$89,$F$2:$F$52,$E$2:$E$52,0)</f>
        <v>-9.5782760864849215E-2</v>
      </c>
    </row>
    <row r="92" spans="1:7" x14ac:dyDescent="0.3">
      <c r="A92" t="s">
        <v>74</v>
      </c>
      <c r="B92" t="str">
        <f>_xlfn.XLOOKUP($B$89,$K$2:$K$52,$A$2:$A$52,0)</f>
        <v>Metropolitan Clerk</v>
      </c>
      <c r="C92" s="10">
        <f>_xlfn.XLOOKUP($B$89,$K$2:$K$52,$J$2:$J$52,0)</f>
        <v>-0.17551246244575608</v>
      </c>
      <c r="D92" t="str">
        <f>_xlfn.XLOOKUP($D$89,$K$2:$K$52,$A$2:$A$52,0)</f>
        <v>Internal Audit</v>
      </c>
      <c r="E92" s="10">
        <f>_xlfn.XLOOKUP($D$89,$K$2:$K$52,$J$2:$J$52,0)</f>
        <v>-0.17103239309050916</v>
      </c>
      <c r="F92" t="str">
        <f>_xlfn.XLOOKUP($F$89,$K$2:$K$52,$A$2:$A$52,0)</f>
        <v>Office of Family Safety</v>
      </c>
      <c r="G92" s="10">
        <f>_xlfn.XLOOKUP($F$89,$K$2:$K$52,$J$2:$J$52,0)</f>
        <v>-0.13918241656366656</v>
      </c>
    </row>
    <row r="93" spans="1:7" x14ac:dyDescent="0.3">
      <c r="A93" t="s">
        <v>75</v>
      </c>
      <c r="B93" t="str">
        <f>_xlfn.XLOOKUP($B$89,$P$2:$P$52,$A$2:$A$52,0)</f>
        <v>Community Oversight Board</v>
      </c>
      <c r="C93" s="10">
        <f>_xlfn.XLOOKUP($B$89,$P$2:$P$52,$O$2:$O$52,0)</f>
        <v>-0.82994157333333329</v>
      </c>
      <c r="D93" t="str">
        <f>_xlfn.XLOOKUP($D$89,$P$2:$P$52,$A$2:$A$52,0)</f>
        <v>Clerk and Master - Chancery</v>
      </c>
      <c r="E93" s="10">
        <f>_xlfn.XLOOKUP($D$89,$P$2:$P$52,$O$2:$O$52,0)</f>
        <v>-0.15295680364719175</v>
      </c>
      <c r="F93" t="str">
        <f>_xlfn.XLOOKUP($F$89,$P$2:$P$52,$A$2:$A$52,0)</f>
        <v>Election Commission</v>
      </c>
      <c r="G93" s="10">
        <f>_xlfn.XLOOKUP($F$89,$P$2:$P$52,$O$2:$O$52,0)</f>
        <v>-0.12882667147667154</v>
      </c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B98" t="str">
        <f>INDEX($A$2:$P$52,MATCH($B$96,$F$2:$F$52,0),1)</f>
        <v>Clerk and Master - Chancery</v>
      </c>
      <c r="C98" s="10">
        <f>INDEX($A$2:$P$52,MATCH($B$96,$F$2:$F$52,0),5)</f>
        <v>-0.15235918433091292</v>
      </c>
      <c r="D98" t="str">
        <f>INDEX($A$2:$P$52,MATCH($D$96,$F$2:$F$52,0),1)</f>
        <v>Circuit Court Clerk</v>
      </c>
      <c r="E98" s="10">
        <f>INDEX($A$2:$P$52,MATCH($D$96,$F$2:$F$52,0),5)</f>
        <v>-0.11502817362571344</v>
      </c>
      <c r="F98" t="str">
        <f>INDEX($A$2:$P$52,MATCH($F$96,$F$2:$F$52,0),1)</f>
        <v>Internal Audit</v>
      </c>
      <c r="G98" s="10">
        <f>INDEX($A$2:$P$52,MATCH($F$96,$F$2:$F$52,0),5)</f>
        <v>-9.5782760864849215E-2</v>
      </c>
      <c r="I98" s="4"/>
    </row>
    <row r="99" spans="1:9" x14ac:dyDescent="0.3">
      <c r="A99" t="s">
        <v>74</v>
      </c>
      <c r="B99" t="str">
        <f>INDEX($A$2:$P$52,MATCH($B$96,$K$2:$K$52,0),1)</f>
        <v>Metropolitan Clerk</v>
      </c>
      <c r="C99" s="10">
        <f>INDEX($A$2:$P$52,MATCH($B$96,$K$2:$K$52,0),10)</f>
        <v>-0.17551246244575608</v>
      </c>
      <c r="D99" t="str">
        <f>INDEX($A$2:$P$52,MATCH($D$96,$K$2:$K$52,0),1)</f>
        <v>Internal Audit</v>
      </c>
      <c r="E99" s="10">
        <f>INDEX($A$2:$P$52,MATCH($D$96,$K$2:$K$52,0),10)</f>
        <v>-0.17103239309050916</v>
      </c>
      <c r="F99" t="str">
        <f>INDEX($A$2:$P$52,MATCH($F$96,$K$2:$K$52,0),1)</f>
        <v>Office of Family Safety</v>
      </c>
      <c r="G99" s="10">
        <f>INDEX($A$2:$P$52,MATCH($F$96,$K$2:$K$52,0),10)</f>
        <v>-0.13918241656366656</v>
      </c>
      <c r="I99" s="4"/>
    </row>
    <row r="100" spans="1:9" x14ac:dyDescent="0.3">
      <c r="A100" t="s">
        <v>75</v>
      </c>
      <c r="B100" t="str">
        <f>INDEX($A$2:$P$52,MATCH($B$96,$P$2:$P$52,0),1)</f>
        <v>Community Oversight Board</v>
      </c>
      <c r="C100" s="10">
        <f>INDEX($A$2:$P$52,MATCH($B$96,$P$2:$P$52,0),15)</f>
        <v>-0.82994157333333329</v>
      </c>
      <c r="D100" t="str">
        <f>INDEX($A$2:$P$52,MATCH($D$96,$P$2:$P$52,0),1)</f>
        <v>Clerk and Master - Chancery</v>
      </c>
      <c r="E100" s="10">
        <f>INDEX($A$2:$P$52,MATCH($D$96,$P$2:$P$52,0),15)</f>
        <v>-0.15295680364719175</v>
      </c>
      <c r="F100" t="str">
        <f>INDEX($A$2:$P$52,MATCH($F$96,$P$2:$P$52,0),1)</f>
        <v>Election Commission</v>
      </c>
      <c r="G100" s="10">
        <f>INDEX($A$2:$P$52,MATCH($F$96,$P$2:$P$52,0),15)</f>
        <v>-0.12882667147667154</v>
      </c>
      <c r="I100" s="4"/>
    </row>
  </sheetData>
  <autoFilter ref="A1:P52" xr:uid="{00000000-0001-0000-0000-000000000000}"/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1B0D-EADB-47BB-AE19-CC63681B74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Sheet1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Jai J</cp:lastModifiedBy>
  <cp:revision/>
  <dcterms:created xsi:type="dcterms:W3CDTF">2020-02-26T17:00:38Z</dcterms:created>
  <dcterms:modified xsi:type="dcterms:W3CDTF">2023-09-20T02:15:49Z</dcterms:modified>
  <cp:category/>
  <cp:contentStatus/>
</cp:coreProperties>
</file>