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1-DA11\Excel\lookups-exercise-KohanaD\"/>
    </mc:Choice>
  </mc:AlternateContent>
  <xr:revisionPtr revIDLastSave="0" documentId="13_ncr:1_{C0A9D7D1-D3E5-41F0-8087-676A3EE00D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tro_budget" sheetId="1" r:id="rId1"/>
    <sheet name="Dropdown_Data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0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6" i="1"/>
  <c r="C85" i="1"/>
  <c r="C84" i="1"/>
  <c r="B86" i="1"/>
  <c r="B85" i="1"/>
  <c r="B84" i="1"/>
  <c r="N3" i="1"/>
  <c r="N4" i="1"/>
  <c r="N5" i="1"/>
  <c r="N6" i="1"/>
  <c r="N7" i="1"/>
  <c r="N8" i="1"/>
  <c r="N9" i="1"/>
  <c r="N10" i="1"/>
  <c r="D65" i="1" s="1"/>
  <c r="N11" i="1"/>
  <c r="D75" i="1" s="1"/>
  <c r="N12" i="1"/>
  <c r="N13" i="1"/>
  <c r="N14" i="1"/>
  <c r="N15" i="1"/>
  <c r="N16" i="1"/>
  <c r="N17" i="1"/>
  <c r="N18" i="1"/>
  <c r="D76" i="1" s="1"/>
  <c r="N19" i="1"/>
  <c r="N20" i="1"/>
  <c r="N21" i="1"/>
  <c r="N22" i="1"/>
  <c r="N23" i="1"/>
  <c r="N24" i="1"/>
  <c r="D68" i="1" s="1"/>
  <c r="N25" i="1"/>
  <c r="D69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D70" i="1" s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C65" i="1" s="1"/>
  <c r="I11" i="1"/>
  <c r="C57" i="1" s="1"/>
  <c r="I12" i="1"/>
  <c r="I13" i="1"/>
  <c r="I14" i="1"/>
  <c r="I15" i="1"/>
  <c r="I16" i="1"/>
  <c r="I17" i="1"/>
  <c r="I18" i="1"/>
  <c r="C58" i="1" s="1"/>
  <c r="I19" i="1"/>
  <c r="I20" i="1"/>
  <c r="I21" i="1"/>
  <c r="I22" i="1"/>
  <c r="I23" i="1"/>
  <c r="I24" i="1"/>
  <c r="C68" i="1" s="1"/>
  <c r="I25" i="1"/>
  <c r="C78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79" i="1" s="1"/>
  <c r="I42" i="1"/>
  <c r="I43" i="1"/>
  <c r="I44" i="1"/>
  <c r="I45" i="1"/>
  <c r="I46" i="1"/>
  <c r="I47" i="1"/>
  <c r="I48" i="1"/>
  <c r="I49" i="1"/>
  <c r="I50" i="1"/>
  <c r="I51" i="1"/>
  <c r="I52" i="1"/>
  <c r="I2" i="1"/>
  <c r="D43" i="1"/>
  <c r="D44" i="1"/>
  <c r="D45" i="1"/>
  <c r="D46" i="1"/>
  <c r="D47" i="1"/>
  <c r="D48" i="1"/>
  <c r="D49" i="1"/>
  <c r="D50" i="1"/>
  <c r="D51" i="1"/>
  <c r="D52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B79" i="1" s="1"/>
  <c r="D42" i="1"/>
  <c r="D3" i="1"/>
  <c r="D4" i="1"/>
  <c r="D5" i="1"/>
  <c r="D6" i="1"/>
  <c r="D7" i="1"/>
  <c r="D8" i="1"/>
  <c r="D9" i="1"/>
  <c r="D10" i="1"/>
  <c r="B65" i="1" s="1"/>
  <c r="D11" i="1"/>
  <c r="B66" i="1" s="1"/>
  <c r="D12" i="1"/>
  <c r="D13" i="1"/>
  <c r="D14" i="1"/>
  <c r="D15" i="1"/>
  <c r="D16" i="1"/>
  <c r="D17" i="1"/>
  <c r="D18" i="1"/>
  <c r="B67" i="1" s="1"/>
  <c r="D19" i="1"/>
  <c r="D20" i="1"/>
  <c r="D21" i="1"/>
  <c r="D22" i="1"/>
  <c r="D23" i="1"/>
  <c r="D24" i="1"/>
  <c r="B59" i="1" s="1"/>
  <c r="D25" i="1"/>
  <c r="B60" i="1" s="1"/>
  <c r="D2" i="1"/>
  <c r="B56" i="1" l="1"/>
  <c r="C74" i="1"/>
  <c r="C77" i="1"/>
  <c r="C56" i="1"/>
  <c r="D78" i="1"/>
  <c r="C59" i="1"/>
  <c r="D77" i="1"/>
  <c r="B68" i="1"/>
  <c r="B58" i="1"/>
  <c r="D56" i="1"/>
  <c r="C67" i="1"/>
  <c r="B76" i="1"/>
  <c r="D60" i="1"/>
  <c r="D57" i="1"/>
  <c r="C69" i="1"/>
  <c r="B78" i="1"/>
  <c r="B57" i="1"/>
  <c r="D61" i="1"/>
  <c r="B77" i="1"/>
  <c r="C76" i="1"/>
  <c r="C75" i="1"/>
  <c r="C61" i="1"/>
  <c r="D59" i="1"/>
  <c r="B75" i="1"/>
  <c r="D79" i="1"/>
  <c r="B69" i="1"/>
  <c r="D66" i="1"/>
  <c r="C60" i="1"/>
  <c r="B61" i="1"/>
  <c r="D74" i="1"/>
  <c r="D67" i="1"/>
  <c r="D58" i="1"/>
  <c r="B74" i="1"/>
  <c r="C66" i="1"/>
  <c r="B70" i="1"/>
  <c r="P2" i="1" a="1"/>
  <c r="P2" i="1" s="1"/>
  <c r="K2" i="1" a="1"/>
  <c r="K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<sst xmlns="http://schemas.openxmlformats.org/spreadsheetml/2006/main" count="233" uniqueCount="91">
  <si>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</si>
  <si>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</si>
  <si>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</si>
  <si>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</si>
  <si>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</si>
  <si>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</si>
  <si>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</si>
  <si>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</si>
  <si>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</si>
  <si>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</si>
  <si>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</si>
  <si>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</si>
  <si>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</si>
  <si>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</si>
  <si>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</si>
  <si>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</si>
  <si>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</si>
  <si>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</si>
  <si>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</si>
  <si>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</si>
  <si>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</si>
  <si>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</si>
  <si>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</si>
  <si>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</si>
  <si>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</si>
  <si>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</si>
  <si>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</si>
  <si>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</si>
  <si>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</si>
  <si>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</si>
  <si>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</si>
  <si>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</si>
  <si>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</si>
  <si>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</si>
  <si>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</si>
  <si>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</si>
  <si>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</si>
  <si>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</si>
  <si>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</si>
  <si>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</si>
  <si>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</si>
  <si>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</si>
  <si>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</si>
  <si>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</si>
  <si>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</si>
  <si>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</si>
  <si>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</si>
  <si>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</si>
  <si>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</si>
  <si>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</si>
  <si>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</si>
  <si>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</si>
  <si>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</si>
  <si>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</si>
  <si>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</si>
  <si>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</si>
  <si>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</si>
  <si>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</si>
  <si>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</si>
  <si>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</si>
  <si>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</si>
  <si>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</si>
  <si>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</si>
  <si>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</si>
  <si>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</si>
  <si>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</si>
  <si>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</si>
  <si>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</si>
  <si>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</si>
  <si>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</si>
  <si>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</si>
  <si>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</si>
  <si>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</si>
  <si>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</si>
  <si>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</si>
  <si>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</si>
  <si>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</si>
  <si>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</si>
  <si>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</si>
  <si>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</si>
  <si>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</si>
  <si>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</si>
  <si>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</si>
  <si>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</si>
  <si>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</si>
  <si>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</si>
  <si>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</si>
  <si>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</si>
  <si>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</si>
  <si>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</si>
  <si>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Challenge 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</si>
</sst>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16" fillId="0" borderId="0" xfId="0" applyNumberFormat="1" applyFont="1"/>
    <xf numFmtId="10" fontId="16" fillId="0" borderId="0" xfId="0" applyNumberFormat="1" applyFont="1" applyAlignment="1">
      <alignment horizontal="center"/>
    </xf>
    <xf numFmtId="0" fontId="0" fillId="0" borderId="0" xfId="0" applyFill="1"/>
    <xf numFmtId="1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24332100</c:v>
                </c:pt>
                <c:pt idx="1">
                  <c:v>24497400</c:v>
                </c:pt>
                <c:pt idx="2">
                  <c:v>24323000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A-408E-9926-05AB312AB316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22408587.5499999</c:v>
                </c:pt>
                <c:pt idx="1">
                  <c:v>22655993.629999999</c:v>
                </c:pt>
                <c:pt idx="2">
                  <c:v>23434073.089999899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A-408E-9926-05AB312AB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859663"/>
        <c:axId val="1309199391"/>
      </c:barChart>
      <c:catAx>
        <c:axId val="28985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199391"/>
        <c:crosses val="autoZero"/>
        <c:auto val="1"/>
        <c:lblAlgn val="ctr"/>
        <c:lblOffset val="100"/>
        <c:noMultiLvlLbl val="0"/>
      </c:catAx>
      <c:valAx>
        <c:axId val="13091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5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73</xdr:row>
      <xdr:rowOff>161925</xdr:rowOff>
    </xdr:from>
    <xdr:to>
      <xdr:col>7</xdr:col>
      <xdr:colOff>366712</xdr:colOff>
      <xdr:row>88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53C62-BD9C-BE47-8D07-8C9CAB4A9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1" workbookViewId="0">
      <selection activeCell="G71" sqref="G7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32.42578125" style="5" bestFit="1" customWidth="1"/>
    <col min="7" max="7" width="15.5703125" customWidth="1"/>
    <col min="8" max="8" width="26.28515625" bestFit="1" customWidth="1"/>
    <col min="9" max="10" width="15.85546875" customWidth="1"/>
    <col min="11" max="11" width="15.85546875" style="5" customWidth="1"/>
    <col min="12" max="12" width="15.85546875" customWidth="1"/>
    <col min="13" max="13" width="15.42578125" customWidth="1"/>
    <col min="14" max="15" width="17.85546875" customWidth="1"/>
    <col min="16" max="16" width="13.28515625" style="5" bestFit="1" customWidth="1"/>
    <col min="17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s="5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IFERROR((C2-B2)/B2,0)</f>
        <v>-4.3170750765267295E-2</v>
      </c>
      <c r="F2" s="5" cm="1">
        <f t="array" ref="F2:F52">-_xlfn._xlws.SORT(IFERROR(E2:E52,0))</f>
        <v>0.15235918433091292</v>
      </c>
      <c r="G2">
        <v>382685200</v>
      </c>
      <c r="H2">
        <v>346340810.81999999</v>
      </c>
      <c r="I2">
        <f>H2-G2</f>
        <v>-36344389.180000007</v>
      </c>
      <c r="J2" s="5">
        <f>IFERROR((H2-G2)/G2,0)</f>
        <v>-9.4972027086493035E-2</v>
      </c>
      <c r="K2" s="5" cm="1">
        <f t="array" ref="K2:K52">-_xlfn._xlws.SORT(IFERROR(J2:J52,0))</f>
        <v>0.17551246244575608</v>
      </c>
      <c r="L2">
        <v>376548600</v>
      </c>
      <c r="M2">
        <v>355279492.22999901</v>
      </c>
      <c r="N2">
        <f>M2-L2</f>
        <v>-21269107.770000994</v>
      </c>
      <c r="O2" s="5">
        <f>IFERROR((M2-L2)/L2,0)</f>
        <v>-5.6484362894991494E-2</v>
      </c>
      <c r="P2" s="5" cm="1">
        <f t="array" ref="P2:P52">-_xlfn._xlws.SORT(IFERROR(O2:O52,0))</f>
        <v>0.82994157333333329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IFERROR((C3-B3)/B3,0)</f>
        <v>-2.3069981751824741E-2</v>
      </c>
      <c r="F3" s="5">
        <v>0.11502817362571344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IFERROR((H3-G3)/G3,0)</f>
        <v>-6.6804928315415249E-2</v>
      </c>
      <c r="K3" s="5">
        <v>0.17103239309050916</v>
      </c>
      <c r="L3">
        <v>322700</v>
      </c>
      <c r="M3">
        <v>322263.03999999998</v>
      </c>
      <c r="N3">
        <f t="shared" ref="N3:N52" si="4">M3-L3</f>
        <v>-436.96000000002095</v>
      </c>
      <c r="O3" s="5">
        <f t="shared" ref="O3:O52" si="5">IFERROR((M3-L3)/L3,0)</f>
        <v>-1.3540749922529313E-3</v>
      </c>
      <c r="P3" s="5">
        <v>0.15295680364719175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 s="5">
        <v>9.5782760864849215E-2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 s="5">
        <v>0.13918241656366656</v>
      </c>
      <c r="L4">
        <v>3662400</v>
      </c>
      <c r="M4">
        <v>3564983.04999999</v>
      </c>
      <c r="N4">
        <f t="shared" si="4"/>
        <v>-97416.950000009965</v>
      </c>
      <c r="O4" s="5">
        <f t="shared" si="5"/>
        <v>-2.6599210899959033E-2</v>
      </c>
      <c r="P4" s="5">
        <v>0.12882667147667154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 s="5">
        <v>9.4273968477453174E-2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 s="5">
        <v>0.13000189224870184</v>
      </c>
      <c r="L5">
        <v>7759600</v>
      </c>
      <c r="M5">
        <v>7497322.9100000001</v>
      </c>
      <c r="N5">
        <f t="shared" si="4"/>
        <v>-262277.08999999985</v>
      </c>
      <c r="O5" s="5">
        <f t="shared" si="5"/>
        <v>-3.3800336357544182E-2</v>
      </c>
      <c r="P5" s="5">
        <v>0.11920361114432618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 s="5">
        <v>8.5306091660634673E-2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 s="5">
        <v>0.118932605449092</v>
      </c>
      <c r="L6">
        <v>445200</v>
      </c>
      <c r="M6">
        <v>445114.28999999899</v>
      </c>
      <c r="N6">
        <f t="shared" si="4"/>
        <v>-85.710000001010485</v>
      </c>
      <c r="O6" s="5">
        <f t="shared" si="5"/>
        <v>-1.925202156356929E-4</v>
      </c>
      <c r="P6" s="5">
        <v>0.11509132414892521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 s="5">
        <v>8.1681998646514792E-2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 s="5">
        <v>0.10527708280146378</v>
      </c>
      <c r="L7">
        <v>3345200</v>
      </c>
      <c r="M7">
        <v>2946440.08</v>
      </c>
      <c r="N7">
        <f t="shared" si="4"/>
        <v>-398759.91999999993</v>
      </c>
      <c r="O7" s="5">
        <f t="shared" si="5"/>
        <v>-0.11920361114432618</v>
      </c>
      <c r="P7" s="5">
        <v>0.11404408166781529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 s="5">
        <v>8.009596083231342E-2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 s="5">
        <v>0.10336567542917005</v>
      </c>
      <c r="L8">
        <v>1579300</v>
      </c>
      <c r="M8">
        <v>1337735.3199999901</v>
      </c>
      <c r="N8">
        <f t="shared" si="4"/>
        <v>-241564.68000000995</v>
      </c>
      <c r="O8" s="5">
        <f t="shared" si="5"/>
        <v>-0.15295680364719175</v>
      </c>
      <c r="P8" s="5">
        <v>8.6909325643882263E-2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 s="5">
        <v>8.008952370177623E-2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 s="5">
        <v>0.10009631366303927</v>
      </c>
      <c r="L9">
        <v>10790500</v>
      </c>
      <c r="M9">
        <v>9993599.52999999</v>
      </c>
      <c r="N9">
        <f t="shared" si="4"/>
        <v>-796900.47000000998</v>
      </c>
      <c r="O9" s="5">
        <f t="shared" si="5"/>
        <v>-7.3852043000788653E-2</v>
      </c>
      <c r="P9" s="5">
        <v>8.1928538464887526E-2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 s="5">
        <v>7.9052463618023094E-2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 s="5">
        <v>9.6704683082722218E-2</v>
      </c>
      <c r="L10">
        <v>487500</v>
      </c>
      <c r="M10">
        <v>478318.92</v>
      </c>
      <c r="N10">
        <f t="shared" si="4"/>
        <v>-9181.0800000000163</v>
      </c>
      <c r="O10" s="5">
        <f t="shared" si="5"/>
        <v>-1.883298461538465E-2</v>
      </c>
      <c r="P10" s="5">
        <v>7.3852043000788653E-2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s="5">
        <v>7.8647857679780775E-2</v>
      </c>
      <c r="G11">
        <v>0</v>
      </c>
      <c r="H11">
        <v>0</v>
      </c>
      <c r="I11">
        <f t="shared" si="2"/>
        <v>0</v>
      </c>
      <c r="J11" s="5">
        <f t="shared" si="3"/>
        <v>0</v>
      </c>
      <c r="K11" s="5">
        <v>9.4972027086493035E-2</v>
      </c>
      <c r="L11">
        <v>375000</v>
      </c>
      <c r="M11">
        <v>63771.91</v>
      </c>
      <c r="N11">
        <f t="shared" si="4"/>
        <v>-311228.08999999997</v>
      </c>
      <c r="O11" s="5">
        <f t="shared" si="5"/>
        <v>-0.82994157333333329</v>
      </c>
      <c r="P11" s="5">
        <v>6.5433934755654441E-2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 s="5">
        <v>5.7149963352064452E-2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 s="5">
        <v>7.5167420624229556E-2</v>
      </c>
      <c r="L12">
        <v>4677800</v>
      </c>
      <c r="M12">
        <v>4371713.1399999997</v>
      </c>
      <c r="N12">
        <f t="shared" si="4"/>
        <v>-306086.86000000034</v>
      </c>
      <c r="O12" s="5">
        <f t="shared" si="5"/>
        <v>-6.5433934755654441E-2</v>
      </c>
      <c r="P12" s="5">
        <v>6.3071811282801551E-2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 s="5">
        <v>5.4037002206391245E-2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 s="5">
        <v>7.4289145810384635E-2</v>
      </c>
      <c r="L13">
        <v>6207300</v>
      </c>
      <c r="M13">
        <v>6056976.6699999999</v>
      </c>
      <c r="N13">
        <f t="shared" si="4"/>
        <v>-150323.33000000007</v>
      </c>
      <c r="O13" s="5">
        <f t="shared" si="5"/>
        <v>-2.4217184605222895E-2</v>
      </c>
      <c r="P13" s="5">
        <v>6.1687262121374278E-2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 s="5">
        <v>5.0060657805601608E-2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 s="5">
        <v>6.9523586744639335E-2</v>
      </c>
      <c r="L14">
        <v>526200</v>
      </c>
      <c r="M14">
        <v>504989.88</v>
      </c>
      <c r="N14">
        <f t="shared" si="4"/>
        <v>-21210.119999999995</v>
      </c>
      <c r="O14" s="5">
        <f t="shared" si="5"/>
        <v>-4.0308095781071827E-2</v>
      </c>
      <c r="P14" s="5">
        <v>5.7720881286022069E-2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 s="5">
        <v>4.3170750765267295E-2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 s="5">
        <v>6.6804928315415249E-2</v>
      </c>
      <c r="L15">
        <v>188953500</v>
      </c>
      <c r="M15">
        <v>184450910.84999901</v>
      </c>
      <c r="N15">
        <f t="shared" si="4"/>
        <v>-4502589.1500009894</v>
      </c>
      <c r="O15" s="5">
        <f t="shared" si="5"/>
        <v>-2.3829085727446114E-2</v>
      </c>
      <c r="P15" s="5">
        <v>5.6484362894991494E-2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 s="5">
        <v>4.258504294298146E-2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 s="5">
        <v>6.6149619014330668E-2</v>
      </c>
      <c r="L16">
        <v>7397200</v>
      </c>
      <c r="M16">
        <v>7397093</v>
      </c>
      <c r="N16">
        <f t="shared" si="4"/>
        <v>-107</v>
      </c>
      <c r="O16" s="5">
        <f t="shared" si="5"/>
        <v>-1.4464932677229222E-5</v>
      </c>
      <c r="P16" s="5">
        <v>5.5893132870587676E-2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 s="5">
        <v>4.2417130511048909E-2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 s="5">
        <v>5.8776040939327839E-2</v>
      </c>
      <c r="L17">
        <v>15311800</v>
      </c>
      <c r="M17">
        <v>14346057.039999999</v>
      </c>
      <c r="N17">
        <f t="shared" si="4"/>
        <v>-965742.96000000089</v>
      </c>
      <c r="O17" s="5">
        <f t="shared" si="5"/>
        <v>-6.3071811282801551E-2</v>
      </c>
      <c r="P17" s="5">
        <v>4.6225533508053113E-2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 s="5">
        <v>4.0110550149132493E-2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 s="5">
        <v>5.5113408723747932E-2</v>
      </c>
      <c r="L18">
        <v>2910600</v>
      </c>
      <c r="M18">
        <v>2535637.09</v>
      </c>
      <c r="N18">
        <f t="shared" si="4"/>
        <v>-374962.91000000015</v>
      </c>
      <c r="O18" s="5">
        <f t="shared" si="5"/>
        <v>-0.12882667147667154</v>
      </c>
      <c r="P18" s="5">
        <v>4.4919653310605226E-2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 s="5">
        <v>3.9590110100806722E-2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 s="5">
        <v>5.0552253482656594E-2</v>
      </c>
      <c r="L19">
        <v>9343000</v>
      </c>
      <c r="M19">
        <v>8766655.9100000001</v>
      </c>
      <c r="N19">
        <f t="shared" si="4"/>
        <v>-576344.08999999985</v>
      </c>
      <c r="O19" s="5">
        <f t="shared" si="5"/>
        <v>-6.1687262121374278E-2</v>
      </c>
      <c r="P19" s="5">
        <v>4.0778750220654303E-2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 s="5">
        <v>3.9444515758219188E-2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 s="5">
        <v>4.9631735620585316E-2</v>
      </c>
      <c r="L20">
        <v>130621400</v>
      </c>
      <c r="M20">
        <v>130621283.53999899</v>
      </c>
      <c r="N20">
        <f t="shared" si="4"/>
        <v>-116.46000100672245</v>
      </c>
      <c r="O20" s="5">
        <f t="shared" si="5"/>
        <v>-8.9158438821450736E-7</v>
      </c>
      <c r="P20" s="5">
        <v>4.0308095781071827E-2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 s="5">
        <v>3.1133192323107857E-2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 s="5">
        <v>4.9460250314014013E-2</v>
      </c>
      <c r="L21">
        <v>24323000</v>
      </c>
      <c r="M21">
        <v>23434073.089999899</v>
      </c>
      <c r="N21">
        <f t="shared" si="4"/>
        <v>-888926.91000010073</v>
      </c>
      <c r="O21" s="5">
        <f t="shared" si="5"/>
        <v>-3.6546762734864152E-2</v>
      </c>
      <c r="P21" s="5">
        <v>3.7049585716576634E-2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 s="5">
        <v>2.8351094826658003E-2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 s="5">
        <v>4.8961345561534093E-2</v>
      </c>
      <c r="L22">
        <v>11935200</v>
      </c>
      <c r="M22">
        <v>11934454.77</v>
      </c>
      <c r="N22">
        <f t="shared" si="4"/>
        <v>-745.23000000044703</v>
      </c>
      <c r="O22" s="5">
        <f t="shared" si="5"/>
        <v>-6.2439674240938325E-5</v>
      </c>
      <c r="P22" s="5">
        <v>3.6546762734864152E-2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 s="5">
        <v>2.3069981751824741E-2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 s="5">
        <v>4.6782546934937892E-2</v>
      </c>
      <c r="L23">
        <v>23220300</v>
      </c>
      <c r="M23">
        <v>22619057.440000001</v>
      </c>
      <c r="N23">
        <f t="shared" si="4"/>
        <v>-601242.55999999866</v>
      </c>
      <c r="O23" s="5">
        <f t="shared" si="5"/>
        <v>-2.5892971236375011E-2</v>
      </c>
      <c r="P23" s="5">
        <v>3.3800336357544182E-2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 s="5">
        <v>2.1279773539092578E-2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 s="5">
        <v>4.5477990374731388E-2</v>
      </c>
      <c r="L24">
        <v>1112600</v>
      </c>
      <c r="M24">
        <v>1112527.1200000001</v>
      </c>
      <c r="N24">
        <f t="shared" si="4"/>
        <v>-72.879999999888241</v>
      </c>
      <c r="O24" s="5">
        <f t="shared" si="5"/>
        <v>-6.5504224339284781E-5</v>
      </c>
      <c r="P24" s="5">
        <v>2.7581118653977402E-2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 s="5">
        <v>2.0497353541313264E-2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 s="5">
        <v>4.4532273014072019E-2</v>
      </c>
      <c r="L25">
        <v>496500</v>
      </c>
      <c r="M25">
        <v>494775.1</v>
      </c>
      <c r="N25">
        <f t="shared" si="4"/>
        <v>-1724.9000000000233</v>
      </c>
      <c r="O25" s="5">
        <f t="shared" si="5"/>
        <v>-3.4741188318228064E-3</v>
      </c>
      <c r="P25" s="5">
        <v>2.6647296115611244E-2</v>
      </c>
    </row>
    <row r="26" spans="1:16" x14ac:dyDescent="0.25">
      <c r="A26" t="s">
        <v>40</v>
      </c>
      <c r="B26">
        <v>5249800</v>
      </c>
      <c r="C26">
        <v>4801960.08</v>
      </c>
      <c r="D26">
        <f>C26-B26</f>
        <v>-447839.91999999993</v>
      </c>
      <c r="E26" s="5">
        <f t="shared" si="1"/>
        <v>-8.5306091660634673E-2</v>
      </c>
      <c r="F26" s="5">
        <v>1.9443680579913542E-2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 s="5">
        <v>4.3401666263871937E-2</v>
      </c>
      <c r="L26">
        <v>5430700</v>
      </c>
      <c r="M26">
        <v>5117235.21</v>
      </c>
      <c r="N26">
        <f t="shared" si="4"/>
        <v>-313464.79000000004</v>
      </c>
      <c r="O26" s="5">
        <f t="shared" si="5"/>
        <v>-5.7720881286022069E-2</v>
      </c>
      <c r="P26" s="5">
        <v>2.6599210899959033E-2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s="5">
        <v>1.8939149738619768E-2</v>
      </c>
      <c r="G27">
        <v>0</v>
      </c>
      <c r="H27">
        <v>0</v>
      </c>
      <c r="I27">
        <f t="shared" si="2"/>
        <v>0</v>
      </c>
      <c r="J27" s="5">
        <f t="shared" si="3"/>
        <v>0</v>
      </c>
      <c r="K27" s="5">
        <v>4.2394738976719144E-2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 s="5">
        <v>2.5892971236375011E-2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 s="5">
        <v>1.8444360086767971E-2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 s="5">
        <v>4.1099320021590155E-2</v>
      </c>
      <c r="L28">
        <v>1525900</v>
      </c>
      <c r="M28">
        <v>1393285.06</v>
      </c>
      <c r="N28">
        <f t="shared" si="4"/>
        <v>-132614.93999999994</v>
      </c>
      <c r="O28" s="5">
        <f t="shared" si="5"/>
        <v>-8.6909325643882263E-2</v>
      </c>
      <c r="P28" s="5">
        <v>2.4217184605222895E-2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 s="5">
        <v>1.4800253727847622E-2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 s="5">
        <v>4.087856565111897E-2</v>
      </c>
      <c r="L29">
        <v>2889900</v>
      </c>
      <c r="M29">
        <v>2889864.67</v>
      </c>
      <c r="N29">
        <f t="shared" si="4"/>
        <v>-35.330000000074506</v>
      </c>
      <c r="O29" s="5">
        <f t="shared" si="5"/>
        <v>-1.2225336516860273E-5</v>
      </c>
      <c r="P29" s="5">
        <v>2.3829085727446114E-2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 s="5">
        <v>1.4030533529678329E-2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 s="5">
        <v>4.0559890224125802E-2</v>
      </c>
      <c r="L30">
        <v>12861300</v>
      </c>
      <c r="M30">
        <v>12826009.609999999</v>
      </c>
      <c r="N30">
        <f t="shared" si="4"/>
        <v>-35290.390000000596</v>
      </c>
      <c r="O30" s="5">
        <f t="shared" si="5"/>
        <v>-2.7439209100169185E-3</v>
      </c>
      <c r="P30" s="5">
        <v>1.883298461538465E-2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 s="5">
        <v>1.3637949218750009E-2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 s="5">
        <v>3.8689222111488959E-2</v>
      </c>
      <c r="L31">
        <v>1870700</v>
      </c>
      <c r="M31">
        <v>1801391.34</v>
      </c>
      <c r="N31">
        <f t="shared" si="4"/>
        <v>-69308.659999999916</v>
      </c>
      <c r="O31" s="5">
        <f t="shared" si="5"/>
        <v>-3.7049585716576634E-2</v>
      </c>
      <c r="P31" s="5">
        <v>1.7099804162586642E-2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 s="5">
        <v>1.3334943305713101E-2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 s="5">
        <v>3.6573903982970231E-2</v>
      </c>
      <c r="L32">
        <v>6157400</v>
      </c>
      <c r="M32">
        <v>5987572.0199999996</v>
      </c>
      <c r="N32">
        <f t="shared" si="4"/>
        <v>-169827.98000000045</v>
      </c>
      <c r="O32" s="5">
        <f t="shared" si="5"/>
        <v>-2.7581118653977402E-2</v>
      </c>
      <c r="P32" s="5">
        <v>1.5178676768608648E-2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 s="5">
        <v>1.3285502334437123E-2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 s="5">
        <v>3.3249136181648611E-2</v>
      </c>
      <c r="L33">
        <v>989572899.99999905</v>
      </c>
      <c r="M33">
        <v>984116289.40999901</v>
      </c>
      <c r="N33">
        <f t="shared" si="4"/>
        <v>-5456610.5900000334</v>
      </c>
      <c r="O33" s="5">
        <f t="shared" si="5"/>
        <v>-5.5141067323084929E-3</v>
      </c>
      <c r="P33" s="5">
        <v>1.1432866237947358E-2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 s="5">
        <v>1.2912833886247806E-2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 s="5">
        <v>3.2319887218048821E-2</v>
      </c>
      <c r="L34">
        <v>4345600</v>
      </c>
      <c r="M34">
        <v>4229801.51</v>
      </c>
      <c r="N34">
        <f t="shared" si="4"/>
        <v>-115798.49000000022</v>
      </c>
      <c r="O34" s="5">
        <f t="shared" si="5"/>
        <v>-2.6647296115611244E-2</v>
      </c>
      <c r="P34" s="5">
        <v>1.1100045280114048E-2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 s="5">
        <v>1.287514194887851E-2</v>
      </c>
      <c r="G35">
        <v>0</v>
      </c>
      <c r="H35">
        <v>0</v>
      </c>
      <c r="I35">
        <f t="shared" si="2"/>
        <v>0</v>
      </c>
      <c r="J35" s="5">
        <f t="shared" si="3"/>
        <v>0</v>
      </c>
      <c r="K35" s="5">
        <v>2.6221894095689226E-2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 s="5">
        <v>5.5141067323084929E-3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 s="5">
        <v>1.2785255822058129E-2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 s="5">
        <v>1.7837871035428981E-2</v>
      </c>
      <c r="L36">
        <v>878300</v>
      </c>
      <c r="M36">
        <v>777215.28999999899</v>
      </c>
      <c r="N36">
        <f t="shared" si="4"/>
        <v>-101084.71000000101</v>
      </c>
      <c r="O36" s="5">
        <f t="shared" si="5"/>
        <v>-0.11509132414892521</v>
      </c>
      <c r="P36" s="5">
        <v>3.4741188318228064E-3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 s="5">
        <v>1.2294942827617691E-2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 s="5">
        <v>1.7141743558856015E-2</v>
      </c>
      <c r="L37">
        <v>2296900</v>
      </c>
      <c r="M37">
        <v>2108718.34</v>
      </c>
      <c r="N37">
        <f t="shared" si="4"/>
        <v>-188181.66000000015</v>
      </c>
      <c r="O37" s="5">
        <f t="shared" si="5"/>
        <v>-8.1928538464887526E-2</v>
      </c>
      <c r="P37" s="5">
        <v>2.7439209100169185E-3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 s="5">
        <v>1.1850188616360429E-2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 s="5">
        <v>1.5846773555029746E-2</v>
      </c>
      <c r="L38">
        <v>777800</v>
      </c>
      <c r="M38">
        <v>777663.26</v>
      </c>
      <c r="N38">
        <f t="shared" si="4"/>
        <v>-136.73999999999069</v>
      </c>
      <c r="O38" s="5">
        <f t="shared" si="5"/>
        <v>-1.7580354847003174E-4</v>
      </c>
      <c r="P38" s="5">
        <v>1.3540749922529313E-3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 s="5">
        <v>1.0226130964676661E-2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 s="5">
        <v>1.5752170574348738E-2</v>
      </c>
      <c r="L39">
        <v>1759500</v>
      </c>
      <c r="M39">
        <v>1680463.8699999901</v>
      </c>
      <c r="N39">
        <f t="shared" si="4"/>
        <v>-79036.1300000099</v>
      </c>
      <c r="O39" s="5">
        <f t="shared" si="5"/>
        <v>-4.4919653310605226E-2</v>
      </c>
      <c r="P39" s="5">
        <v>2.9266019117572752E-4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 s="5">
        <v>9.7760750186150751E-3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 s="5">
        <v>1.1928203241796942E-2</v>
      </c>
      <c r="L40">
        <v>40216700</v>
      </c>
      <c r="M40">
        <v>39606263.709999897</v>
      </c>
      <c r="N40">
        <f t="shared" si="4"/>
        <v>-610436.29000010341</v>
      </c>
      <c r="O40" s="5">
        <f t="shared" si="5"/>
        <v>-1.5178676768608648E-2</v>
      </c>
      <c r="P40" s="5">
        <v>1.925202156356929E-4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 s="5">
        <v>8.3831374359143746E-3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 s="5">
        <v>1.1492968897266765E-2</v>
      </c>
      <c r="L41">
        <v>4799900</v>
      </c>
      <c r="M41">
        <v>4717822.6500000004</v>
      </c>
      <c r="N41">
        <f t="shared" si="4"/>
        <v>-82077.349999999627</v>
      </c>
      <c r="O41" s="5">
        <f t="shared" si="5"/>
        <v>-1.7099804162586642E-2</v>
      </c>
      <c r="P41" s="5">
        <v>1.7580354847003174E-4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 s="5">
        <v>7.9969930789269058E-3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 s="5">
        <v>7.9569249404813532E-3</v>
      </c>
      <c r="L42">
        <v>199954600</v>
      </c>
      <c r="M42">
        <v>199954563.74999899</v>
      </c>
      <c r="N42">
        <f t="shared" si="4"/>
        <v>-36.250001013278961</v>
      </c>
      <c r="O42" s="5">
        <f t="shared" si="5"/>
        <v>-1.8129115815929696E-7</v>
      </c>
      <c r="P42" s="5">
        <v>6.5504224339284781E-5</v>
      </c>
    </row>
    <row r="43" spans="1:16" x14ac:dyDescent="0.25">
      <c r="A43" t="s">
        <v>57</v>
      </c>
      <c r="B43">
        <v>8135400</v>
      </c>
      <c r="C43">
        <v>7968645.8300000001</v>
      </c>
      <c r="D43">
        <f>C43-B43</f>
        <v>-166754.16999999993</v>
      </c>
      <c r="E43" s="5">
        <f t="shared" si="1"/>
        <v>-2.0497353541313264E-2</v>
      </c>
      <c r="F43" s="5">
        <v>4.9327413275443007E-3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 s="5">
        <v>3.9561962641116366E-3</v>
      </c>
      <c r="L43">
        <v>8497500</v>
      </c>
      <c r="M43">
        <v>8150982.5699999901</v>
      </c>
      <c r="N43">
        <f t="shared" si="4"/>
        <v>-346517.43000000995</v>
      </c>
      <c r="O43" s="5">
        <f t="shared" si="5"/>
        <v>-4.0778750220654303E-2</v>
      </c>
      <c r="P43" s="5">
        <v>6.2439674240938325E-5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 s="5">
        <v>3.0010420686993711E-3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 s="5">
        <v>2.6564903115433454E-3</v>
      </c>
      <c r="L44">
        <v>31282200</v>
      </c>
      <c r="M44">
        <v>31282141.25</v>
      </c>
      <c r="N44">
        <f t="shared" si="4"/>
        <v>-58.75</v>
      </c>
      <c r="O44" s="5">
        <f t="shared" si="5"/>
        <v>-1.8780648419868168E-6</v>
      </c>
      <c r="P44" s="5">
        <v>1.4464932677229222E-5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 s="5">
        <v>2.2070943135841053E-4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 s="5">
        <v>1.7301283547257551E-3</v>
      </c>
      <c r="L45">
        <v>56027100</v>
      </c>
      <c r="M45">
        <v>55386549.6599999</v>
      </c>
      <c r="N45">
        <f t="shared" si="4"/>
        <v>-640550.34000010043</v>
      </c>
      <c r="O45" s="5">
        <f t="shared" si="5"/>
        <v>-1.1432866237947358E-2</v>
      </c>
      <c r="P45" s="5">
        <v>1.2225336516860273E-5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 s="5">
        <v>1.7435939690898361E-4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 s="5">
        <v>3.3291600310348285E-4</v>
      </c>
      <c r="L46">
        <v>267100</v>
      </c>
      <c r="M46">
        <v>254753.15999999901</v>
      </c>
      <c r="N46">
        <f t="shared" si="4"/>
        <v>-12346.840000000986</v>
      </c>
      <c r="O46" s="5">
        <f t="shared" si="5"/>
        <v>-4.6225533508053113E-2</v>
      </c>
      <c r="P46" s="5">
        <v>1.8780648419868168E-6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 s="5">
        <v>1.2379538203300809E-5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 s="5">
        <v>2.769017341040361E-4</v>
      </c>
      <c r="L47">
        <v>75072800</v>
      </c>
      <c r="M47">
        <v>75050829.179999903</v>
      </c>
      <c r="N47">
        <f t="shared" si="4"/>
        <v>-21970.820000097156</v>
      </c>
      <c r="O47" s="5">
        <f t="shared" si="5"/>
        <v>-2.9266019117572752E-4</v>
      </c>
      <c r="P47" s="5">
        <v>8.9158438821450736E-7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 s="5">
        <v>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 s="5">
        <v>7.4142392760188761E-5</v>
      </c>
      <c r="L48">
        <v>7289800</v>
      </c>
      <c r="M48">
        <v>6882350.23999999</v>
      </c>
      <c r="N48">
        <f t="shared" si="4"/>
        <v>-407449.76000001002</v>
      </c>
      <c r="O48" s="5">
        <f t="shared" si="5"/>
        <v>-5.5893132870587676E-2</v>
      </c>
      <c r="P48" s="5">
        <v>1.8129115815929696E-7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 s="5">
        <v>0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 s="5">
        <v>0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 s="5">
        <v>0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 s="5">
        <v>0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 s="5">
        <v>0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 s="5">
        <v>0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 s="5">
        <v>0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 s="5">
        <v>0</v>
      </c>
      <c r="L51">
        <v>8833900</v>
      </c>
      <c r="M51">
        <v>8735843.3100000005</v>
      </c>
      <c r="N51">
        <f t="shared" si="4"/>
        <v>-98056.689999999478</v>
      </c>
      <c r="O51" s="5">
        <f t="shared" si="5"/>
        <v>-1.1100045280114048E-2</v>
      </c>
      <c r="P51" s="5">
        <v>0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 s="5">
        <v>-3.1837408866824991E-3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 s="5">
        <v>0</v>
      </c>
      <c r="L52">
        <v>2321600</v>
      </c>
      <c r="M52">
        <v>2056835.26</v>
      </c>
      <c r="N52">
        <f t="shared" si="4"/>
        <v>-264764.74</v>
      </c>
      <c r="O52" s="5">
        <f t="shared" si="5"/>
        <v>-0.11404408166781529</v>
      </c>
      <c r="P52" s="5">
        <v>0</v>
      </c>
    </row>
    <row r="54" spans="1:16" x14ac:dyDescent="0.25">
      <c r="A54" s="2" t="s">
        <v>67</v>
      </c>
      <c r="K54" s="5" t="s">
        <v>90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1"/>
      <c r="G55" s="11"/>
      <c r="H55" s="11"/>
      <c r="I55" s="11"/>
      <c r="K55" s="1" t="s">
        <v>0</v>
      </c>
      <c r="L55" s="1" t="s">
        <v>3</v>
      </c>
      <c r="M55" s="1" t="s">
        <v>8</v>
      </c>
      <c r="N55" s="1" t="s">
        <v>13</v>
      </c>
    </row>
    <row r="56" spans="1:16" x14ac:dyDescent="0.25">
      <c r="A56" t="s">
        <v>24</v>
      </c>
      <c r="B56">
        <f>-VLOOKUP($A56,$A$2:$P$52,4)</f>
        <v>36209.630000000005</v>
      </c>
      <c r="C56">
        <f>-VLOOKUP($A56,$A$2:$P$52,9)</f>
        <v>27292.159999999974</v>
      </c>
      <c r="D56">
        <f>-VLOOKUP($A56,$A$2:$P$52,14)</f>
        <v>9181.0800000000163</v>
      </c>
      <c r="F56" s="11"/>
      <c r="G56" s="11"/>
      <c r="H56" s="11"/>
      <c r="I56" s="11"/>
      <c r="K56" t="s">
        <v>24</v>
      </c>
    </row>
    <row r="57" spans="1:16" x14ac:dyDescent="0.25">
      <c r="A57" t="s">
        <v>25</v>
      </c>
      <c r="B57">
        <f t="shared" ref="B57:B61" si="6">-VLOOKUP($A57,$A$2:$P$52,4)</f>
        <v>0</v>
      </c>
      <c r="C57">
        <f t="shared" ref="C57:C61" si="7">-VLOOKUP($A57,$A$2:$P$52,9)</f>
        <v>0</v>
      </c>
      <c r="D57">
        <f t="shared" ref="D57:D61" si="8">-VLOOKUP($A57,$A$2:$P$52,14)</f>
        <v>311228.08999999997</v>
      </c>
      <c r="F57" s="11"/>
      <c r="G57" s="11"/>
      <c r="H57" s="11"/>
      <c r="I57" s="11"/>
      <c r="K57" t="s">
        <v>25</v>
      </c>
    </row>
    <row r="58" spans="1:16" x14ac:dyDescent="0.25">
      <c r="A58" t="s">
        <v>32</v>
      </c>
      <c r="B58">
        <f t="shared" si="6"/>
        <v>149396.10000000987</v>
      </c>
      <c r="C58">
        <f t="shared" si="7"/>
        <v>189254.06000000006</v>
      </c>
      <c r="D58">
        <f t="shared" si="8"/>
        <v>374962.91000000015</v>
      </c>
      <c r="F58" s="11"/>
      <c r="G58" s="11"/>
      <c r="H58" s="11"/>
      <c r="I58" s="11"/>
      <c r="K58" t="s">
        <v>32</v>
      </c>
    </row>
    <row r="59" spans="1:16" x14ac:dyDescent="0.25">
      <c r="A59" t="s">
        <v>38</v>
      </c>
      <c r="B59">
        <f t="shared" si="6"/>
        <v>12230.810000000056</v>
      </c>
      <c r="C59">
        <f t="shared" si="7"/>
        <v>45485.580000000075</v>
      </c>
      <c r="D59">
        <f t="shared" si="8"/>
        <v>72.879999999888241</v>
      </c>
      <c r="F59" s="11"/>
      <c r="G59" s="11"/>
      <c r="H59" s="11"/>
      <c r="I59" s="11"/>
      <c r="K59" t="s">
        <v>38</v>
      </c>
    </row>
    <row r="60" spans="1:16" x14ac:dyDescent="0.25">
      <c r="A60" t="s">
        <v>39</v>
      </c>
      <c r="B60">
        <f t="shared" si="6"/>
        <v>4950.4699999999721</v>
      </c>
      <c r="C60">
        <f t="shared" si="7"/>
        <v>8005.7900000010268</v>
      </c>
      <c r="D60">
        <f t="shared" si="8"/>
        <v>1724.9000000000233</v>
      </c>
      <c r="F60" s="11"/>
      <c r="G60" s="11"/>
      <c r="H60" s="11"/>
      <c r="I60" s="11"/>
      <c r="K60" t="s">
        <v>39</v>
      </c>
    </row>
    <row r="61" spans="1:16" x14ac:dyDescent="0.25">
      <c r="A61" t="s">
        <v>55</v>
      </c>
      <c r="B61">
        <f t="shared" si="6"/>
        <v>184239.79000001028</v>
      </c>
      <c r="C61">
        <f t="shared" si="7"/>
        <v>133456.33000001032</v>
      </c>
      <c r="D61">
        <f t="shared" si="8"/>
        <v>82077.349999999627</v>
      </c>
      <c r="F61" s="11"/>
      <c r="G61" s="11"/>
      <c r="H61" s="11"/>
      <c r="I61" s="11"/>
      <c r="K61" t="s">
        <v>55</v>
      </c>
    </row>
    <row r="62" spans="1:16" x14ac:dyDescent="0.25">
      <c r="F62" s="12"/>
      <c r="G62" s="11"/>
      <c r="H62" s="11"/>
      <c r="I62" s="11"/>
    </row>
    <row r="63" spans="1:16" x14ac:dyDescent="0.25">
      <c r="A63" s="7" t="s">
        <v>68</v>
      </c>
      <c r="F63" s="12"/>
      <c r="G63" s="11"/>
      <c r="H63" s="11"/>
      <c r="I63" s="11"/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1"/>
      <c r="G64" s="11"/>
      <c r="H64" s="11"/>
      <c r="I64" s="11"/>
      <c r="K64" s="1" t="s">
        <v>0</v>
      </c>
      <c r="L64" s="1" t="s">
        <v>3</v>
      </c>
      <c r="M64" s="1" t="s">
        <v>8</v>
      </c>
      <c r="N64" s="1" t="s">
        <v>13</v>
      </c>
    </row>
    <row r="65" spans="1:14" x14ac:dyDescent="0.25">
      <c r="A65" t="s">
        <v>24</v>
      </c>
      <c r="B65">
        <f>-_xlfn.XLOOKUP($A65,A2:A52,D2:D52)</f>
        <v>36209.630000000005</v>
      </c>
      <c r="C65">
        <f>-_xlfn.XLOOKUP($A65,A2:A52,I2:I52)</f>
        <v>27292.159999999974</v>
      </c>
      <c r="D65">
        <f>-_xlfn.XLOOKUP($A65,A2:A52,N2:N52)</f>
        <v>9181.0800000000163</v>
      </c>
      <c r="F65" s="11"/>
      <c r="G65" s="11"/>
      <c r="H65" s="11"/>
      <c r="I65" s="11"/>
      <c r="K65" t="s">
        <v>24</v>
      </c>
    </row>
    <row r="66" spans="1:14" x14ac:dyDescent="0.25">
      <c r="A66" t="s">
        <v>25</v>
      </c>
      <c r="B66">
        <f>-_xlfn.XLOOKUP($A66,A3:A53,D3:D53)</f>
        <v>0</v>
      </c>
      <c r="C66">
        <f>-_xlfn.XLOOKUP($A66,A3:A53,I3:I53)</f>
        <v>0</v>
      </c>
      <c r="D66">
        <f>-_xlfn.XLOOKUP($A66,A3:A53,N3:N53)</f>
        <v>311228.08999999997</v>
      </c>
      <c r="F66" s="11"/>
      <c r="G66" s="11"/>
      <c r="H66" s="11"/>
      <c r="I66" s="11"/>
      <c r="K66" t="s">
        <v>25</v>
      </c>
    </row>
    <row r="67" spans="1:14" x14ac:dyDescent="0.25">
      <c r="A67" t="s">
        <v>32</v>
      </c>
      <c r="B67">
        <f>-_xlfn.XLOOKUP($A67,A4:A54,D4:D54)</f>
        <v>149396.10000000987</v>
      </c>
      <c r="C67">
        <f>-_xlfn.XLOOKUP($A67,A4:A54,I4:I54)</f>
        <v>189254.06000000006</v>
      </c>
      <c r="D67">
        <f>-_xlfn.XLOOKUP($A67,A4:A54,N4:N54)</f>
        <v>374962.91000000015</v>
      </c>
      <c r="F67" s="11"/>
      <c r="G67" s="11"/>
      <c r="H67" s="11"/>
      <c r="I67" s="11"/>
      <c r="K67" t="s">
        <v>32</v>
      </c>
    </row>
    <row r="68" spans="1:14" x14ac:dyDescent="0.25">
      <c r="A68" t="s">
        <v>38</v>
      </c>
      <c r="B68">
        <f>-_xlfn.XLOOKUP($A68,A5:A55,D5:D55)</f>
        <v>12230.810000000056</v>
      </c>
      <c r="C68">
        <f>-_xlfn.XLOOKUP($A68,A5:A55,I5:I55)</f>
        <v>45485.580000000075</v>
      </c>
      <c r="D68">
        <f>-_xlfn.XLOOKUP($A68,A5:A55,N5:N55)</f>
        <v>72.879999999888241</v>
      </c>
      <c r="F68" s="11"/>
      <c r="G68" s="11"/>
      <c r="H68" s="11"/>
      <c r="I68" s="11"/>
      <c r="K68" t="s">
        <v>38</v>
      </c>
    </row>
    <row r="69" spans="1:14" x14ac:dyDescent="0.25">
      <c r="A69" t="s">
        <v>39</v>
      </c>
      <c r="B69">
        <f>-_xlfn.XLOOKUP($A69,A6:A56,D6:D56)</f>
        <v>4950.4699999999721</v>
      </c>
      <c r="C69">
        <f>-_xlfn.XLOOKUP($A69,A6:A56,I6:I56)</f>
        <v>8005.7900000010268</v>
      </c>
      <c r="D69">
        <f>-_xlfn.XLOOKUP($A69,A6:A56,N6:N56)</f>
        <v>1724.9000000000233</v>
      </c>
      <c r="F69" s="11"/>
      <c r="G69" s="11"/>
      <c r="H69" s="11"/>
      <c r="I69" s="11"/>
      <c r="K69" t="s">
        <v>39</v>
      </c>
    </row>
    <row r="70" spans="1:14" x14ac:dyDescent="0.25">
      <c r="A70" t="s">
        <v>55</v>
      </c>
      <c r="B70">
        <f>-_xlfn.XLOOKUP($A70,A7:A57,D7:D57)</f>
        <v>184239.79000001028</v>
      </c>
      <c r="C70">
        <f>-_xlfn.XLOOKUP($A70,A7:A57,I7:I57)</f>
        <v>133456.33000001032</v>
      </c>
      <c r="D70">
        <f>-_xlfn.XLOOKUP($A70,A7:A57,N7:N57)</f>
        <v>82077.349999999627</v>
      </c>
      <c r="F70" s="11"/>
      <c r="G70" s="11"/>
      <c r="H70" s="11"/>
      <c r="I70" s="11"/>
      <c r="K70" t="s">
        <v>55</v>
      </c>
    </row>
    <row r="71" spans="1:14" x14ac:dyDescent="0.25">
      <c r="F71" s="12"/>
      <c r="G71" s="11"/>
      <c r="H71" s="11"/>
      <c r="I71" s="11"/>
    </row>
    <row r="72" spans="1:14" x14ac:dyDescent="0.25">
      <c r="A72" s="7" t="s">
        <v>69</v>
      </c>
      <c r="F72" s="12"/>
      <c r="G72" s="11"/>
      <c r="H72" s="11"/>
      <c r="I72" s="11"/>
    </row>
    <row r="73" spans="1:14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1"/>
      <c r="G73" s="11"/>
      <c r="H73" s="11"/>
      <c r="I73" s="11"/>
      <c r="K73" s="1" t="s">
        <v>0</v>
      </c>
      <c r="L73" s="1" t="s">
        <v>3</v>
      </c>
      <c r="M73" s="1" t="s">
        <v>8</v>
      </c>
      <c r="N73" s="1" t="s">
        <v>13</v>
      </c>
    </row>
    <row r="74" spans="1:14" x14ac:dyDescent="0.25">
      <c r="A74" t="s">
        <v>24</v>
      </c>
      <c r="B74">
        <f>-INDEX(D2:D52, MATCH(A74,A2:A52,0))</f>
        <v>36209.630000000005</v>
      </c>
      <c r="C74">
        <f>-INDEX(I2:I52, MATCH(A74,A2:A52,0))</f>
        <v>27292.159999999974</v>
      </c>
      <c r="D74">
        <f>-INDEX(N2:N52, MATCH(A74,A2:A52,0))</f>
        <v>9181.0800000000163</v>
      </c>
      <c r="F74" s="11"/>
      <c r="G74" s="11"/>
      <c r="H74" s="11"/>
      <c r="I74" s="11"/>
      <c r="K74" t="s">
        <v>24</v>
      </c>
    </row>
    <row r="75" spans="1:14" x14ac:dyDescent="0.25">
      <c r="A75" t="s">
        <v>25</v>
      </c>
      <c r="B75">
        <f t="shared" ref="B75:B79" si="9">-INDEX(D3:D53, MATCH(A75,A3:A53,0))</f>
        <v>0</v>
      </c>
      <c r="C75">
        <f t="shared" ref="C75" si="10">-INDEX(I3:I53, MATCH(A75,A3:A53,0))</f>
        <v>0</v>
      </c>
      <c r="D75">
        <f t="shared" ref="D75:D79" si="11">-INDEX(N3:N53, MATCH(A75,A3:A53,0))</f>
        <v>311228.08999999997</v>
      </c>
      <c r="F75" s="11"/>
      <c r="G75" s="11"/>
      <c r="H75" s="11"/>
      <c r="I75" s="11"/>
      <c r="K75" t="s">
        <v>25</v>
      </c>
    </row>
    <row r="76" spans="1:14" x14ac:dyDescent="0.25">
      <c r="A76" t="s">
        <v>32</v>
      </c>
      <c r="B76">
        <f t="shared" si="9"/>
        <v>149396.10000000987</v>
      </c>
      <c r="C76">
        <f>-INDEX(I4:I54, MATCH(A76,A4:A54,0))</f>
        <v>189254.06000000006</v>
      </c>
      <c r="D76">
        <f t="shared" si="11"/>
        <v>374962.91000000015</v>
      </c>
      <c r="F76" s="11"/>
      <c r="G76" s="11"/>
      <c r="H76" s="11"/>
      <c r="I76" s="11"/>
      <c r="K76" t="s">
        <v>32</v>
      </c>
    </row>
    <row r="77" spans="1:14" x14ac:dyDescent="0.25">
      <c r="A77" t="s">
        <v>38</v>
      </c>
      <c r="B77">
        <f t="shared" si="9"/>
        <v>12230.810000000056</v>
      </c>
      <c r="C77">
        <f>-INDEX(I5:I55, MATCH(A77,A5:A55,0))</f>
        <v>45485.580000000075</v>
      </c>
      <c r="D77">
        <f t="shared" si="11"/>
        <v>72.879999999888241</v>
      </c>
      <c r="F77" s="11"/>
      <c r="G77" s="11"/>
      <c r="H77" s="11"/>
      <c r="I77" s="11"/>
      <c r="K77" t="s">
        <v>38</v>
      </c>
    </row>
    <row r="78" spans="1:14" x14ac:dyDescent="0.25">
      <c r="A78" t="s">
        <v>39</v>
      </c>
      <c r="B78">
        <f t="shared" si="9"/>
        <v>4950.4699999999721</v>
      </c>
      <c r="C78">
        <f>-INDEX(I6:I56, MATCH(A78,A6:A56,0))</f>
        <v>8005.7900000010268</v>
      </c>
      <c r="D78">
        <f t="shared" si="11"/>
        <v>1724.9000000000233</v>
      </c>
      <c r="F78" s="11"/>
      <c r="G78" s="11"/>
      <c r="H78" s="11"/>
      <c r="I78" s="11"/>
      <c r="K78" t="s">
        <v>39</v>
      </c>
    </row>
    <row r="79" spans="1:14" x14ac:dyDescent="0.25">
      <c r="A79" t="s">
        <v>55</v>
      </c>
      <c r="B79">
        <f t="shared" si="9"/>
        <v>184239.79000001028</v>
      </c>
      <c r="C79">
        <f>-INDEX(I7:I57, MATCH(A79,A7:A57,0))</f>
        <v>133456.33000001032</v>
      </c>
      <c r="D79">
        <f t="shared" si="11"/>
        <v>82077.349999999627</v>
      </c>
      <c r="F79"/>
      <c r="K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INDEX(B$2:B$52,MATCH($B$87,$A$2:$A$52,0))</f>
        <v>24332100</v>
      </c>
      <c r="C84" s="6">
        <f>INDEX(C$2:C$52,MATCH($B$87,$A$2:$A$52,0))</f>
        <v>22408587.5499999</v>
      </c>
    </row>
    <row r="85" spans="1:7" x14ac:dyDescent="0.25">
      <c r="A85" t="s">
        <v>74</v>
      </c>
      <c r="B85" s="6">
        <f>INDEX(G$2:G$52,MATCH($B$87,$A$2:$A$52,0))</f>
        <v>24497400</v>
      </c>
      <c r="C85" s="6">
        <f>INDEX(H$2:H$52,MATCH($B$87,$A$2:$A$52,0))</f>
        <v>22655993.629999999</v>
      </c>
    </row>
    <row r="86" spans="1:7" x14ac:dyDescent="0.25">
      <c r="A86" t="s">
        <v>75</v>
      </c>
      <c r="B86" s="6">
        <f>INDEX(L$2:L$52,MATCH($B$87,$A$2:$A$52,0))</f>
        <v>24323000</v>
      </c>
      <c r="C86" s="6">
        <f>INDEX(M$2:M$52,MATCH($B$87,$A$2:$A$52,0))</f>
        <v>23434073.089999899</v>
      </c>
    </row>
    <row r="87" spans="1:7" x14ac:dyDescent="0.25">
      <c r="B87" t="s">
        <v>35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9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10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9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10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D48518-B21D-4AA5-B07E-745B00F18E25}">
          <x14:formula1>
            <xm:f>Dropdown_Data!$A$2:$A$52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D71-A95A-4431-8F6E-E91A8BA2496D}">
  <dimension ref="A1:A52"/>
  <sheetViews>
    <sheetView topLeftCell="A29" workbookViewId="0">
      <selection sqref="A1:A52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Dropdown_Data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kohana dizol</cp:lastModifiedBy>
  <cp:revision/>
  <dcterms:created xsi:type="dcterms:W3CDTF">2020-02-26T17:00:38Z</dcterms:created>
  <dcterms:modified xsi:type="dcterms:W3CDTF">2024-01-24T03:33:11Z</dcterms:modified>
  <cp:category/>
  <cp:contentStatus/>
</cp:coreProperties>
</file>