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ek\Documents\da11\excel\lookups-exercise-derekbeistad\"/>
    </mc:Choice>
  </mc:AlternateContent>
  <xr:revisionPtr revIDLastSave="0" documentId="13_ncr:1_{ED022DDB-C1A4-4AB8-9BB3-FA548B068EBF}" xr6:coauthVersionLast="47" xr6:coauthVersionMax="47" xr10:uidLastSave="{00000000-0000-0000-0000-000000000000}"/>
  <bookViews>
    <workbookView xWindow="-24214" yWindow="-10697" windowWidth="24300" windowHeight="1788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4" i="1" l="1"/>
  <c r="G74" i="1"/>
  <c r="F75" i="1"/>
  <c r="G75" i="1"/>
  <c r="F76" i="1"/>
  <c r="G76" i="1"/>
  <c r="F77" i="1"/>
  <c r="G77" i="1"/>
  <c r="F78" i="1"/>
  <c r="G78" i="1"/>
  <c r="F79" i="1"/>
  <c r="G79" i="1"/>
  <c r="E75" i="1"/>
  <c r="E76" i="1"/>
  <c r="E77" i="1"/>
  <c r="E78" i="1"/>
  <c r="E79" i="1"/>
  <c r="E74" i="1"/>
  <c r="E56" i="1"/>
  <c r="F56" i="1"/>
  <c r="G56" i="1"/>
  <c r="F57" i="1"/>
  <c r="G57" i="1"/>
  <c r="F58" i="1"/>
  <c r="G58" i="1"/>
  <c r="F59" i="1"/>
  <c r="G59" i="1"/>
  <c r="F60" i="1"/>
  <c r="G60" i="1"/>
  <c r="F61" i="1"/>
  <c r="G61" i="1"/>
  <c r="E57" i="1"/>
  <c r="E58" i="1"/>
  <c r="E59" i="1"/>
  <c r="E60" i="1"/>
  <c r="E61" i="1"/>
  <c r="B82" i="1"/>
  <c r="C86" i="1"/>
  <c r="B86" i="1"/>
  <c r="C85" i="1"/>
  <c r="B85" i="1"/>
  <c r="C84" i="1"/>
  <c r="B84" i="1"/>
  <c r="D75" i="1"/>
  <c r="D76" i="1"/>
  <c r="D77" i="1"/>
  <c r="D78" i="1"/>
  <c r="D79" i="1"/>
  <c r="D74" i="1"/>
  <c r="C75" i="1"/>
  <c r="C76" i="1"/>
  <c r="C77" i="1"/>
  <c r="C78" i="1"/>
  <c r="C79" i="1"/>
  <c r="C74" i="1"/>
  <c r="B75" i="1"/>
  <c r="B76" i="1"/>
  <c r="B77" i="1"/>
  <c r="B78" i="1"/>
  <c r="B79" i="1"/>
  <c r="B74" i="1"/>
  <c r="D66" i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D57" i="1"/>
  <c r="D58" i="1"/>
  <c r="D59" i="1"/>
  <c r="D60" i="1"/>
  <c r="D61" i="1"/>
  <c r="D56" i="1"/>
  <c r="C57" i="1"/>
  <c r="C58" i="1"/>
  <c r="C59" i="1"/>
  <c r="C60" i="1"/>
  <c r="C61" i="1"/>
  <c r="C56" i="1"/>
  <c r="B57" i="1"/>
  <c r="B58" i="1"/>
  <c r="B59" i="1"/>
  <c r="B60" i="1"/>
  <c r="B61" i="1"/>
  <c r="B56" i="1"/>
  <c r="N3" i="1"/>
  <c r="O3" i="1"/>
  <c r="N4" i="1"/>
  <c r="O4" i="1"/>
  <c r="N5" i="1"/>
  <c r="O5" i="1"/>
  <c r="P3" i="1" s="1"/>
  <c r="N6" i="1"/>
  <c r="O6" i="1"/>
  <c r="P13" i="1" s="1"/>
  <c r="P6" i="1"/>
  <c r="N7" i="1"/>
  <c r="O7" i="1"/>
  <c r="N8" i="1"/>
  <c r="O8" i="1"/>
  <c r="N9" i="1"/>
  <c r="O9" i="1"/>
  <c r="N10" i="1"/>
  <c r="O10" i="1"/>
  <c r="P10" i="1"/>
  <c r="N11" i="1"/>
  <c r="O11" i="1"/>
  <c r="N12" i="1"/>
  <c r="O12" i="1"/>
  <c r="N13" i="1"/>
  <c r="O13" i="1"/>
  <c r="N14" i="1"/>
  <c r="O14" i="1"/>
  <c r="P14" i="1"/>
  <c r="N15" i="1"/>
  <c r="O15" i="1"/>
  <c r="N16" i="1"/>
  <c r="O16" i="1"/>
  <c r="N17" i="1"/>
  <c r="O17" i="1"/>
  <c r="N18" i="1"/>
  <c r="O18" i="1"/>
  <c r="P18" i="1"/>
  <c r="N19" i="1"/>
  <c r="O19" i="1"/>
  <c r="N20" i="1"/>
  <c r="O20" i="1"/>
  <c r="N21" i="1"/>
  <c r="O21" i="1"/>
  <c r="N22" i="1"/>
  <c r="O22" i="1"/>
  <c r="P22" i="1"/>
  <c r="N23" i="1"/>
  <c r="O23" i="1"/>
  <c r="N24" i="1"/>
  <c r="O24" i="1"/>
  <c r="N25" i="1"/>
  <c r="O25" i="1"/>
  <c r="N26" i="1"/>
  <c r="O26" i="1"/>
  <c r="P26" i="1"/>
  <c r="N27" i="1"/>
  <c r="O27" i="1"/>
  <c r="N28" i="1"/>
  <c r="O28" i="1"/>
  <c r="N29" i="1"/>
  <c r="O29" i="1"/>
  <c r="N30" i="1"/>
  <c r="O30" i="1"/>
  <c r="P30" i="1"/>
  <c r="N31" i="1"/>
  <c r="O31" i="1"/>
  <c r="N32" i="1"/>
  <c r="O32" i="1"/>
  <c r="N33" i="1"/>
  <c r="O33" i="1"/>
  <c r="N34" i="1"/>
  <c r="O34" i="1"/>
  <c r="P34" i="1"/>
  <c r="N35" i="1"/>
  <c r="O35" i="1"/>
  <c r="N36" i="1"/>
  <c r="O36" i="1"/>
  <c r="N37" i="1"/>
  <c r="O37" i="1"/>
  <c r="N38" i="1"/>
  <c r="O38" i="1"/>
  <c r="P38" i="1"/>
  <c r="N39" i="1"/>
  <c r="O39" i="1"/>
  <c r="N40" i="1"/>
  <c r="O40" i="1"/>
  <c r="N41" i="1"/>
  <c r="O41" i="1"/>
  <c r="N42" i="1"/>
  <c r="O42" i="1"/>
  <c r="P42" i="1"/>
  <c r="N43" i="1"/>
  <c r="O43" i="1"/>
  <c r="N44" i="1"/>
  <c r="O44" i="1"/>
  <c r="N45" i="1"/>
  <c r="O45" i="1"/>
  <c r="N46" i="1"/>
  <c r="O46" i="1"/>
  <c r="P46" i="1"/>
  <c r="N47" i="1"/>
  <c r="O47" i="1"/>
  <c r="N48" i="1"/>
  <c r="O48" i="1"/>
  <c r="N49" i="1"/>
  <c r="O49" i="1"/>
  <c r="N50" i="1"/>
  <c r="O50" i="1"/>
  <c r="P50" i="1"/>
  <c r="N51" i="1"/>
  <c r="O51" i="1"/>
  <c r="N52" i="1"/>
  <c r="O52" i="1"/>
  <c r="N2" i="1"/>
  <c r="O2" i="1" s="1"/>
  <c r="I3" i="1"/>
  <c r="J3" i="1"/>
  <c r="I4" i="1"/>
  <c r="J4" i="1"/>
  <c r="K3" i="1" s="1"/>
  <c r="I5" i="1"/>
  <c r="J5" i="1"/>
  <c r="K8" i="1" s="1"/>
  <c r="I6" i="1"/>
  <c r="J6" i="1"/>
  <c r="K9" i="1" s="1"/>
  <c r="K6" i="1"/>
  <c r="I7" i="1"/>
  <c r="J7" i="1"/>
  <c r="I8" i="1"/>
  <c r="J8" i="1"/>
  <c r="I9" i="1"/>
  <c r="J9" i="1"/>
  <c r="I10" i="1"/>
  <c r="J10" i="1"/>
  <c r="K10" i="1"/>
  <c r="I11" i="1"/>
  <c r="J11" i="1"/>
  <c r="I12" i="1"/>
  <c r="J12" i="1"/>
  <c r="I13" i="1"/>
  <c r="J13" i="1"/>
  <c r="I14" i="1"/>
  <c r="J14" i="1"/>
  <c r="K14" i="1"/>
  <c r="I15" i="1"/>
  <c r="J15" i="1"/>
  <c r="I16" i="1"/>
  <c r="J16" i="1"/>
  <c r="I17" i="1"/>
  <c r="J17" i="1"/>
  <c r="I18" i="1"/>
  <c r="J18" i="1"/>
  <c r="K18" i="1"/>
  <c r="I19" i="1"/>
  <c r="J19" i="1"/>
  <c r="I20" i="1"/>
  <c r="J20" i="1"/>
  <c r="I21" i="1"/>
  <c r="J21" i="1"/>
  <c r="I22" i="1"/>
  <c r="J22" i="1"/>
  <c r="K22" i="1"/>
  <c r="I23" i="1"/>
  <c r="J23" i="1"/>
  <c r="I24" i="1"/>
  <c r="J24" i="1"/>
  <c r="I25" i="1"/>
  <c r="J25" i="1"/>
  <c r="I26" i="1"/>
  <c r="J26" i="1"/>
  <c r="K26" i="1"/>
  <c r="I27" i="1"/>
  <c r="J27" i="1"/>
  <c r="I28" i="1"/>
  <c r="J28" i="1"/>
  <c r="I29" i="1"/>
  <c r="J29" i="1"/>
  <c r="I30" i="1"/>
  <c r="J30" i="1"/>
  <c r="K30" i="1"/>
  <c r="I31" i="1"/>
  <c r="J31" i="1"/>
  <c r="I32" i="1"/>
  <c r="J32" i="1"/>
  <c r="I33" i="1"/>
  <c r="J33" i="1"/>
  <c r="I34" i="1"/>
  <c r="J34" i="1"/>
  <c r="K34" i="1"/>
  <c r="I35" i="1"/>
  <c r="J35" i="1"/>
  <c r="I36" i="1"/>
  <c r="J36" i="1"/>
  <c r="I37" i="1"/>
  <c r="J37" i="1"/>
  <c r="I38" i="1"/>
  <c r="J38" i="1"/>
  <c r="K38" i="1"/>
  <c r="I39" i="1"/>
  <c r="J39" i="1"/>
  <c r="I40" i="1"/>
  <c r="J40" i="1"/>
  <c r="I41" i="1"/>
  <c r="J41" i="1"/>
  <c r="I42" i="1"/>
  <c r="J42" i="1"/>
  <c r="K42" i="1"/>
  <c r="I43" i="1"/>
  <c r="J43" i="1"/>
  <c r="I44" i="1"/>
  <c r="J44" i="1"/>
  <c r="I45" i="1"/>
  <c r="J45" i="1"/>
  <c r="I46" i="1"/>
  <c r="J46" i="1"/>
  <c r="K46" i="1"/>
  <c r="I47" i="1"/>
  <c r="J47" i="1"/>
  <c r="I48" i="1"/>
  <c r="J48" i="1"/>
  <c r="I49" i="1"/>
  <c r="J49" i="1"/>
  <c r="I50" i="1"/>
  <c r="J50" i="1"/>
  <c r="K50" i="1"/>
  <c r="I51" i="1"/>
  <c r="J51" i="1"/>
  <c r="I52" i="1"/>
  <c r="J52" i="1"/>
  <c r="I2" i="1"/>
  <c r="J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P41" i="1" l="1"/>
  <c r="P33" i="1"/>
  <c r="P29" i="1"/>
  <c r="P25" i="1"/>
  <c r="P21" i="1"/>
  <c r="P5" i="1"/>
  <c r="P2" i="1"/>
  <c r="P52" i="1"/>
  <c r="P48" i="1"/>
  <c r="P44" i="1"/>
  <c r="P40" i="1"/>
  <c r="P36" i="1"/>
  <c r="P32" i="1"/>
  <c r="P28" i="1"/>
  <c r="P24" i="1"/>
  <c r="P20" i="1"/>
  <c r="P16" i="1"/>
  <c r="P12" i="1"/>
  <c r="P8" i="1"/>
  <c r="P4" i="1"/>
  <c r="P37" i="1"/>
  <c r="P9" i="1"/>
  <c r="P47" i="1"/>
  <c r="P39" i="1"/>
  <c r="P31" i="1"/>
  <c r="P7" i="1"/>
  <c r="P45" i="1"/>
  <c r="P17" i="1"/>
  <c r="P11" i="1"/>
  <c r="P49" i="1"/>
  <c r="P51" i="1"/>
  <c r="P43" i="1"/>
  <c r="P35" i="1"/>
  <c r="P27" i="1"/>
  <c r="P23" i="1"/>
  <c r="P19" i="1"/>
  <c r="P15" i="1"/>
  <c r="K49" i="1"/>
  <c r="K41" i="1"/>
  <c r="K33" i="1"/>
  <c r="K25" i="1"/>
  <c r="K17" i="1"/>
  <c r="K5" i="1"/>
  <c r="K2" i="1"/>
  <c r="K48" i="1"/>
  <c r="K40" i="1"/>
  <c r="K32" i="1"/>
  <c r="K24" i="1"/>
  <c r="K16" i="1"/>
  <c r="K4" i="1"/>
  <c r="K47" i="1"/>
  <c r="K39" i="1"/>
  <c r="K31" i="1"/>
  <c r="K23" i="1"/>
  <c r="K11" i="1"/>
  <c r="K7" i="1"/>
  <c r="K45" i="1"/>
  <c r="K37" i="1"/>
  <c r="K29" i="1"/>
  <c r="K21" i="1"/>
  <c r="K13" i="1"/>
  <c r="K52" i="1"/>
  <c r="K44" i="1"/>
  <c r="K36" i="1"/>
  <c r="K28" i="1"/>
  <c r="K20" i="1"/>
  <c r="K12" i="1"/>
  <c r="K51" i="1"/>
  <c r="K43" i="1"/>
  <c r="K35" i="1"/>
  <c r="K27" i="1"/>
  <c r="K19" i="1"/>
  <c r="K15" i="1"/>
</calcChain>
</file>

<file path=xl/sharedStrings.xml><?xml version="1.0" encoding="utf-8"?>
<sst xmlns="http://schemas.openxmlformats.org/spreadsheetml/2006/main" count="159" uniqueCount="90">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</sst>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metro_budget!$B$82</c:f>
          <c:strCache>
            <c:ptCount val="1"/>
            <c:pt idx="0">
              <c:v>'Public Defender' Department Budget vs. Actual by Year</c:v>
            </c:pt>
          </c:strCache>
        </c:strRef>
      </c:tx>
      <c:layout>
        <c:manualLayout>
          <c:xMode val="edge"/>
          <c:yMode val="edge"/>
          <c:x val="0.15071637481026248"/>
          <c:y val="5.85426501974579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8135400</c:v>
                </c:pt>
                <c:pt idx="1">
                  <c:v>8560800</c:v>
                </c:pt>
                <c:pt idx="2">
                  <c:v>8497500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1-4C0B-B962-876DAFBEED80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7968645.8300000001</c:v>
                </c:pt>
                <c:pt idx="1">
                  <c:v>8171472.0199999996</c:v>
                </c:pt>
                <c:pt idx="2">
                  <c:v>8150982.5699999901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71-4C0B-B962-876DAFBEE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448895"/>
        <c:axId val="1812529903"/>
      </c:barChart>
      <c:catAx>
        <c:axId val="28744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529903"/>
        <c:crosses val="autoZero"/>
        <c:auto val="1"/>
        <c:lblAlgn val="ctr"/>
        <c:lblOffset val="100"/>
        <c:noMultiLvlLbl val="0"/>
      </c:catAx>
      <c:valAx>
        <c:axId val="181252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44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40137</xdr:colOff>
      <xdr:row>79</xdr:row>
      <xdr:rowOff>16328</xdr:rowOff>
    </xdr:from>
    <xdr:to>
      <xdr:col>4</xdr:col>
      <xdr:colOff>620485</xdr:colOff>
      <xdr:row>87</xdr:row>
      <xdr:rowOff>178248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C975CE-181D-7227-A50F-98A1418AF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23" workbookViewId="0">
      <selection activeCell="F66" sqref="F66"/>
    </sheetView>
  </sheetViews>
  <sheetFormatPr defaultRowHeight="14.25" x14ac:dyDescent="0.45"/>
  <cols>
    <col min="1" max="1" width="32.265625" bestFit="1" customWidth="1"/>
    <col min="2" max="4" width="26.265625" bestFit="1" customWidth="1"/>
    <col min="5" max="5" width="15.86328125" customWidth="1"/>
    <col min="6" max="6" width="21" bestFit="1" customWidth="1"/>
    <col min="7" max="7" width="15.59765625" customWidth="1"/>
    <col min="8" max="8" width="26.265625" bestFit="1" customWidth="1"/>
    <col min="9" max="12" width="15.86328125" customWidth="1"/>
    <col min="13" max="13" width="15.3984375" customWidth="1"/>
    <col min="14" max="15" width="17.86328125" customWidth="1"/>
    <col min="16" max="17" width="13.265625" bestFit="1" customWidth="1"/>
  </cols>
  <sheetData>
    <row r="1" spans="1:1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45">
      <c r="A2" t="s">
        <v>16</v>
      </c>
      <c r="B2">
        <v>356640100</v>
      </c>
      <c r="C2">
        <v>341243679.13</v>
      </c>
      <c r="D2">
        <f>C2 - B2</f>
        <v>-15396420.870000005</v>
      </c>
      <c r="E2" s="5">
        <f xml:space="preserve"> IF(B2 &lt;&gt; 0, D2 / B2, 0)</f>
        <v>-4.3170750765267295E-2</v>
      </c>
      <c r="F2">
        <f>_xlfn.RANK.EQ(E2, E$2:E$52,1)</f>
        <v>14</v>
      </c>
      <c r="G2">
        <v>382685200</v>
      </c>
      <c r="H2">
        <v>346340810.81999999</v>
      </c>
      <c r="I2">
        <f>H2 - G2</f>
        <v>-36344389.180000007</v>
      </c>
      <c r="J2" s="5">
        <f xml:space="preserve"> IF(G2 &lt;&gt; 0, I2 / G2, 0)</f>
        <v>-9.4972027086493035E-2</v>
      </c>
      <c r="K2">
        <f>_xlfn.RANK.EQ(J2, J$2:J$52,1)</f>
        <v>10</v>
      </c>
      <c r="L2">
        <v>376548600</v>
      </c>
      <c r="M2">
        <v>355279492.22999901</v>
      </c>
      <c r="N2">
        <f>M2 - L2</f>
        <v>-21269107.770000994</v>
      </c>
      <c r="O2" s="5">
        <f xml:space="preserve"> IF(L2 &lt;&gt; 0, N2 / L2, 0)</f>
        <v>-5.6484362894991494E-2</v>
      </c>
      <c r="P2">
        <f>_xlfn.RANK.EQ(O2, O$2:O$52,1)</f>
        <v>14</v>
      </c>
    </row>
    <row r="3" spans="1:16" x14ac:dyDescent="0.45">
      <c r="A3" t="s">
        <v>17</v>
      </c>
      <c r="B3">
        <v>328800</v>
      </c>
      <c r="C3">
        <v>321214.59000000003</v>
      </c>
      <c r="D3">
        <f t="shared" ref="D3:D52" si="0">C3 - B3</f>
        <v>-7585.4099999999744</v>
      </c>
      <c r="E3" s="5">
        <f t="shared" ref="E3:E52" si="1" xml:space="preserve"> IF(B3 &lt;&gt; 0, D3 / B3, 0)</f>
        <v>-2.3069981751824741E-2</v>
      </c>
      <c r="F3">
        <f t="shared" ref="F3:F52" si="2">_xlfn.RANK.EQ(E3, E$2:E$52,1)</f>
        <v>22</v>
      </c>
      <c r="G3">
        <v>334800</v>
      </c>
      <c r="H3">
        <v>312433.70999999897</v>
      </c>
      <c r="I3">
        <f t="shared" ref="I3:I52" si="3">H3 - G3</f>
        <v>-22366.290000001027</v>
      </c>
      <c r="J3" s="5">
        <f t="shared" ref="J3:J52" si="4" xml:space="preserve"> IF(G3 &lt;&gt; 0, I3 / G3, 0)</f>
        <v>-6.6804928315415249E-2</v>
      </c>
      <c r="K3">
        <f t="shared" ref="K3:K52" si="5">_xlfn.RANK.EQ(J3, J$2:J$52,1)</f>
        <v>14</v>
      </c>
      <c r="L3">
        <v>322700</v>
      </c>
      <c r="M3">
        <v>322263.03999999998</v>
      </c>
      <c r="N3">
        <f t="shared" ref="N3:N52" si="6">M3 - L3</f>
        <v>-436.96000000002095</v>
      </c>
      <c r="O3" s="5">
        <f t="shared" ref="O3:O52" si="7" xml:space="preserve"> IF(L3 &lt;&gt; 0, N3 / L3, 0)</f>
        <v>-1.3540749922529313E-3</v>
      </c>
      <c r="P3">
        <f t="shared" ref="P3:P52" si="8">_xlfn.RANK.EQ(O3, O$2:O$52,1)</f>
        <v>37</v>
      </c>
    </row>
    <row r="4" spans="1:16" x14ac:dyDescent="0.4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4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4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4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4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4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4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45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4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4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4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4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4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4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4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4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4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4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4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4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4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4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4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45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4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4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4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4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4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4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4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45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4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4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4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4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4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4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4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4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4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4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4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4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4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4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4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4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4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45">
      <c r="A54" s="2" t="s">
        <v>67</v>
      </c>
    </row>
    <row r="55" spans="1:16" x14ac:dyDescent="0.45">
      <c r="A55" s="1" t="s">
        <v>0</v>
      </c>
      <c r="B55" s="1" t="s">
        <v>3</v>
      </c>
      <c r="C55" s="1" t="s">
        <v>8</v>
      </c>
      <c r="D55" s="1" t="s">
        <v>13</v>
      </c>
      <c r="E55" s="1" t="s">
        <v>3</v>
      </c>
      <c r="F55" s="1" t="s">
        <v>8</v>
      </c>
      <c r="G55" s="1" t="s">
        <v>13</v>
      </c>
    </row>
    <row r="56" spans="1:16" x14ac:dyDescent="0.45">
      <c r="A56" t="s">
        <v>24</v>
      </c>
      <c r="B56">
        <f>VLOOKUP($A56, A1:P52, 4, FALSE)</f>
        <v>-36209.630000000005</v>
      </c>
      <c r="C56">
        <f>VLOOKUP($A56, $A$1:$P$52, 9, FALSE)</f>
        <v>-27292.159999999974</v>
      </c>
      <c r="D56">
        <f>VLOOKUP($A56, $A$1:$P$52, 14, FALSE)</f>
        <v>-9181.0800000000163</v>
      </c>
      <c r="E56">
        <f>VLOOKUP($A56, $A$1:$P$52, MATCH(E$55,$A$1:$P$1, 0), FALSE)</f>
        <v>-36209.630000000005</v>
      </c>
      <c r="F56">
        <f t="shared" ref="F56:G56" si="9">VLOOKUP($A56, $A$1:$P$52, MATCH(F$55,$A$1:$P$1, 0), FALSE)</f>
        <v>-27292.159999999974</v>
      </c>
      <c r="G56">
        <f t="shared" si="9"/>
        <v>-9181.0800000000163</v>
      </c>
    </row>
    <row r="57" spans="1:16" x14ac:dyDescent="0.45">
      <c r="A57" t="s">
        <v>25</v>
      </c>
      <c r="B57">
        <f t="shared" ref="B57:B61" si="10">VLOOKUP($A57, A2:P53, 4, FALSE)</f>
        <v>0</v>
      </c>
      <c r="C57">
        <f t="shared" ref="C57:C61" si="11">VLOOKUP($A57, $A$1:$P$52, 9, FALSE)</f>
        <v>0</v>
      </c>
      <c r="D57">
        <f t="shared" ref="D57:D61" si="12">VLOOKUP($A57, $A$1:$P$52, 14, FALSE)</f>
        <v>-311228.08999999997</v>
      </c>
      <c r="E57">
        <f t="shared" ref="E57:G61" si="13">VLOOKUP($A57, $A$1:$P$52, MATCH(E$55,$A$1:$P$1, 0), FALSE)</f>
        <v>0</v>
      </c>
      <c r="F57">
        <f t="shared" si="13"/>
        <v>0</v>
      </c>
      <c r="G57">
        <f t="shared" si="13"/>
        <v>-311228.08999999997</v>
      </c>
    </row>
    <row r="58" spans="1:16" x14ac:dyDescent="0.45">
      <c r="A58" t="s">
        <v>32</v>
      </c>
      <c r="B58">
        <f t="shared" si="10"/>
        <v>-149396.10000000987</v>
      </c>
      <c r="C58">
        <f t="shared" si="11"/>
        <v>-189254.06000000006</v>
      </c>
      <c r="D58">
        <f t="shared" si="12"/>
        <v>-374962.91000000015</v>
      </c>
      <c r="E58">
        <f t="shared" si="13"/>
        <v>-149396.10000000987</v>
      </c>
      <c r="F58">
        <f t="shared" si="13"/>
        <v>-189254.06000000006</v>
      </c>
      <c r="G58">
        <f t="shared" si="13"/>
        <v>-374962.91000000015</v>
      </c>
    </row>
    <row r="59" spans="1:16" x14ac:dyDescent="0.45">
      <c r="A59" t="s">
        <v>38</v>
      </c>
      <c r="B59">
        <f t="shared" si="10"/>
        <v>-12230.810000000056</v>
      </c>
      <c r="C59">
        <f t="shared" si="11"/>
        <v>-45485.580000000075</v>
      </c>
      <c r="D59">
        <f t="shared" si="12"/>
        <v>-72.879999999888241</v>
      </c>
      <c r="E59">
        <f t="shared" si="13"/>
        <v>-12230.810000000056</v>
      </c>
      <c r="F59">
        <f t="shared" si="13"/>
        <v>-45485.580000000075</v>
      </c>
      <c r="G59">
        <f t="shared" si="13"/>
        <v>-72.879999999888241</v>
      </c>
    </row>
    <row r="60" spans="1:16" x14ac:dyDescent="0.45">
      <c r="A60" t="s">
        <v>39</v>
      </c>
      <c r="B60">
        <f t="shared" si="10"/>
        <v>-4950.4699999999721</v>
      </c>
      <c r="C60">
        <f t="shared" si="11"/>
        <v>-8005.7900000010268</v>
      </c>
      <c r="D60">
        <f t="shared" si="12"/>
        <v>-1724.9000000000233</v>
      </c>
      <c r="E60">
        <f t="shared" si="13"/>
        <v>-4950.4699999999721</v>
      </c>
      <c r="F60">
        <f t="shared" si="13"/>
        <v>-8005.7900000010268</v>
      </c>
      <c r="G60">
        <f t="shared" si="13"/>
        <v>-1724.9000000000233</v>
      </c>
    </row>
    <row r="61" spans="1:16" x14ac:dyDescent="0.45">
      <c r="A61" t="s">
        <v>55</v>
      </c>
      <c r="B61">
        <f t="shared" si="10"/>
        <v>-184239.79000001028</v>
      </c>
      <c r="C61">
        <f t="shared" si="11"/>
        <v>-133456.33000001032</v>
      </c>
      <c r="D61">
        <f t="shared" si="12"/>
        <v>-82077.349999999627</v>
      </c>
      <c r="E61">
        <f t="shared" si="13"/>
        <v>-184239.79000001028</v>
      </c>
      <c r="F61">
        <f t="shared" si="13"/>
        <v>-133456.33000001032</v>
      </c>
      <c r="G61">
        <f t="shared" si="13"/>
        <v>-82077.349999999627</v>
      </c>
    </row>
    <row r="63" spans="1:16" x14ac:dyDescent="0.45">
      <c r="A63" s="7" t="s">
        <v>68</v>
      </c>
    </row>
    <row r="64" spans="1:16" x14ac:dyDescent="0.45">
      <c r="A64" s="1" t="s">
        <v>0</v>
      </c>
      <c r="B64" s="1" t="s">
        <v>3</v>
      </c>
      <c r="C64" s="1" t="s">
        <v>8</v>
      </c>
      <c r="D64" s="1" t="s">
        <v>13</v>
      </c>
      <c r="E64" s="1" t="s">
        <v>3</v>
      </c>
      <c r="F64" s="1" t="s">
        <v>8</v>
      </c>
      <c r="G64" s="1" t="s">
        <v>13</v>
      </c>
    </row>
    <row r="65" spans="1:7" x14ac:dyDescent="0.45">
      <c r="A65" t="s">
        <v>24</v>
      </c>
      <c r="B65">
        <f>_xlfn.XLOOKUP($A65, $A$2:$A$52, $D$2:$D$52)</f>
        <v>-36209.630000000005</v>
      </c>
      <c r="C65">
        <f>_xlfn.XLOOKUP($A65, $A$2:$A$52, $I$2:$I$52)</f>
        <v>-27292.159999999974</v>
      </c>
      <c r="D65">
        <f>_xlfn.XLOOKUP($A65, $A$2:$A$52, $N$2:$N$52)</f>
        <v>-9181.0800000000163</v>
      </c>
    </row>
    <row r="66" spans="1:7" x14ac:dyDescent="0.45">
      <c r="A66" t="s">
        <v>25</v>
      </c>
      <c r="B66">
        <f t="shared" ref="B66:B70" si="14">_xlfn.XLOOKUP($A66, $A$2:$A$52, $D$2:$D$52)</f>
        <v>0</v>
      </c>
      <c r="C66">
        <f t="shared" ref="C66:C70" si="15">_xlfn.XLOOKUP($A66, $A$2:$A$52, $I$2:$I$52)</f>
        <v>0</v>
      </c>
      <c r="D66">
        <f t="shared" ref="D66:D70" si="16">_xlfn.XLOOKUP($A66, $A$2:$A$52, $N$2:$N$52)</f>
        <v>-311228.08999999997</v>
      </c>
    </row>
    <row r="67" spans="1:7" x14ac:dyDescent="0.45">
      <c r="A67" t="s">
        <v>32</v>
      </c>
      <c r="B67">
        <f t="shared" si="14"/>
        <v>-149396.10000000987</v>
      </c>
      <c r="C67">
        <f t="shared" si="15"/>
        <v>-189254.06000000006</v>
      </c>
      <c r="D67">
        <f t="shared" si="16"/>
        <v>-374962.91000000015</v>
      </c>
    </row>
    <row r="68" spans="1:7" x14ac:dyDescent="0.45">
      <c r="A68" t="s">
        <v>38</v>
      </c>
      <c r="B68">
        <f t="shared" si="14"/>
        <v>-12230.810000000056</v>
      </c>
      <c r="C68">
        <f t="shared" si="15"/>
        <v>-45485.580000000075</v>
      </c>
      <c r="D68">
        <f t="shared" si="16"/>
        <v>-72.879999999888241</v>
      </c>
    </row>
    <row r="69" spans="1:7" x14ac:dyDescent="0.45">
      <c r="A69" t="s">
        <v>39</v>
      </c>
      <c r="B69">
        <f t="shared" si="14"/>
        <v>-4950.4699999999721</v>
      </c>
      <c r="C69">
        <f t="shared" si="15"/>
        <v>-8005.7900000010268</v>
      </c>
      <c r="D69">
        <f t="shared" si="16"/>
        <v>-1724.9000000000233</v>
      </c>
    </row>
    <row r="70" spans="1:7" x14ac:dyDescent="0.45">
      <c r="A70" t="s">
        <v>55</v>
      </c>
      <c r="B70">
        <f t="shared" si="14"/>
        <v>-184239.79000001028</v>
      </c>
      <c r="C70">
        <f t="shared" si="15"/>
        <v>-133456.33000001032</v>
      </c>
      <c r="D70">
        <f t="shared" si="16"/>
        <v>-82077.349999999627</v>
      </c>
    </row>
    <row r="72" spans="1:7" x14ac:dyDescent="0.45">
      <c r="A72" s="7" t="s">
        <v>69</v>
      </c>
    </row>
    <row r="73" spans="1:7" x14ac:dyDescent="0.45">
      <c r="A73" s="1" t="s">
        <v>0</v>
      </c>
      <c r="B73" s="1" t="s">
        <v>3</v>
      </c>
      <c r="C73" s="1" t="s">
        <v>8</v>
      </c>
      <c r="D73" s="1" t="s">
        <v>13</v>
      </c>
      <c r="E73" s="1" t="s">
        <v>3</v>
      </c>
      <c r="F73" s="1" t="s">
        <v>8</v>
      </c>
      <c r="G73" s="1" t="s">
        <v>13</v>
      </c>
    </row>
    <row r="74" spans="1:7" x14ac:dyDescent="0.45">
      <c r="A74" t="s">
        <v>24</v>
      </c>
      <c r="B74">
        <f>INDEX($D$2:$D$52, MATCH($A74, $A$2:$A$52, 0))</f>
        <v>-36209.630000000005</v>
      </c>
      <c r="C74">
        <f>INDEX($I$2:$I$52, MATCH($A74, $A$2:$A$52, 0))</f>
        <v>-27292.159999999974</v>
      </c>
      <c r="D74">
        <f>INDEX($N$2:$N$52, MATCH($A74, $A$2:$A$52, 0))</f>
        <v>-9181.0800000000163</v>
      </c>
      <c r="E74">
        <f>INDEX($A$2:$P$52,MATCH($A74,$A$2:$A$52,0),MATCH(E$73,$A$1:$P$1,0))</f>
        <v>-36209.630000000005</v>
      </c>
      <c r="F74">
        <f t="shared" ref="F74:G74" si="17">INDEX($A$2:$P$52,MATCH($A74,$A$2:$A$52,0),MATCH(F$73,$A$1:$P$1,0))</f>
        <v>-27292.159999999974</v>
      </c>
      <c r="G74">
        <f t="shared" si="17"/>
        <v>-9181.0800000000163</v>
      </c>
    </row>
    <row r="75" spans="1:7" x14ac:dyDescent="0.45">
      <c r="A75" t="s">
        <v>25</v>
      </c>
      <c r="B75">
        <f t="shared" ref="B75:B79" si="18">INDEX($D$2:$D$52, MATCH($A75, $A$2:$A$52, 0))</f>
        <v>0</v>
      </c>
      <c r="C75">
        <f t="shared" ref="C75:C79" si="19">INDEX($I$2:$I$52, MATCH($A75, $A$2:$A$52, 0))</f>
        <v>0</v>
      </c>
      <c r="D75">
        <f t="shared" ref="D75:D79" si="20">INDEX($N$2:$N$52, MATCH($A75, $A$2:$A$52, 0))</f>
        <v>-311228.08999999997</v>
      </c>
      <c r="E75">
        <f t="shared" ref="E75:G79" si="21">INDEX($A$2:$P$52,MATCH($A75,$A$2:$A$52,0),MATCH(E$73,$A$1:$P$1,0))</f>
        <v>0</v>
      </c>
      <c r="F75">
        <f t="shared" si="21"/>
        <v>0</v>
      </c>
      <c r="G75">
        <f t="shared" si="21"/>
        <v>-311228.08999999997</v>
      </c>
    </row>
    <row r="76" spans="1:7" x14ac:dyDescent="0.45">
      <c r="A76" t="s">
        <v>32</v>
      </c>
      <c r="B76">
        <f t="shared" si="18"/>
        <v>-149396.10000000987</v>
      </c>
      <c r="C76">
        <f t="shared" si="19"/>
        <v>-189254.06000000006</v>
      </c>
      <c r="D76">
        <f t="shared" si="20"/>
        <v>-374962.91000000015</v>
      </c>
      <c r="E76">
        <f t="shared" si="21"/>
        <v>-149396.10000000987</v>
      </c>
      <c r="F76">
        <f t="shared" si="21"/>
        <v>-189254.06000000006</v>
      </c>
      <c r="G76">
        <f t="shared" si="21"/>
        <v>-374962.91000000015</v>
      </c>
    </row>
    <row r="77" spans="1:7" x14ac:dyDescent="0.45">
      <c r="A77" t="s">
        <v>38</v>
      </c>
      <c r="B77">
        <f t="shared" si="18"/>
        <v>-12230.810000000056</v>
      </c>
      <c r="C77">
        <f t="shared" si="19"/>
        <v>-45485.580000000075</v>
      </c>
      <c r="D77">
        <f t="shared" si="20"/>
        <v>-72.879999999888241</v>
      </c>
      <c r="E77">
        <f t="shared" si="21"/>
        <v>-12230.810000000056</v>
      </c>
      <c r="F77">
        <f t="shared" si="21"/>
        <v>-45485.580000000075</v>
      </c>
      <c r="G77">
        <f t="shared" si="21"/>
        <v>-72.879999999888241</v>
      </c>
    </row>
    <row r="78" spans="1:7" x14ac:dyDescent="0.45">
      <c r="A78" t="s">
        <v>39</v>
      </c>
      <c r="B78">
        <f t="shared" si="18"/>
        <v>-4950.4699999999721</v>
      </c>
      <c r="C78">
        <f t="shared" si="19"/>
        <v>-8005.7900000010268</v>
      </c>
      <c r="D78">
        <f t="shared" si="20"/>
        <v>-1724.9000000000233</v>
      </c>
      <c r="E78">
        <f t="shared" si="21"/>
        <v>-4950.4699999999721</v>
      </c>
      <c r="F78">
        <f t="shared" si="21"/>
        <v>-8005.7900000010268</v>
      </c>
      <c r="G78">
        <f t="shared" si="21"/>
        <v>-1724.9000000000233</v>
      </c>
    </row>
    <row r="79" spans="1:7" x14ac:dyDescent="0.45">
      <c r="A79" t="s">
        <v>55</v>
      </c>
      <c r="B79">
        <f t="shared" si="18"/>
        <v>-184239.79000001028</v>
      </c>
      <c r="C79">
        <f t="shared" si="19"/>
        <v>-133456.33000001032</v>
      </c>
      <c r="D79">
        <f t="shared" si="20"/>
        <v>-82077.349999999627</v>
      </c>
      <c r="E79">
        <f t="shared" si="21"/>
        <v>-184239.79000001028</v>
      </c>
      <c r="F79">
        <f t="shared" si="21"/>
        <v>-133456.33000001032</v>
      </c>
      <c r="G79">
        <f t="shared" si="21"/>
        <v>-82077.349999999627</v>
      </c>
    </row>
    <row r="81" spans="1:7" x14ac:dyDescent="0.45">
      <c r="A81" s="7" t="s">
        <v>70</v>
      </c>
    </row>
    <row r="82" spans="1:7" ht="14.65" thickBot="1" x14ac:dyDescent="0.5">
      <c r="A82" t="s">
        <v>0</v>
      </c>
      <c r="B82" t="str">
        <f xml:space="preserve"> "'" &amp; A83 &amp; "' Department Budget vs. Actual by Year"</f>
        <v>'Public Defender' Department Budget vs. Actual by Year</v>
      </c>
    </row>
    <row r="83" spans="1:7" ht="15" thickTop="1" thickBot="1" x14ac:dyDescent="0.5">
      <c r="A83" s="9" t="s">
        <v>57</v>
      </c>
      <c r="B83" s="1" t="s">
        <v>71</v>
      </c>
      <c r="C83" s="1" t="s">
        <v>72</v>
      </c>
    </row>
    <row r="84" spans="1:7" ht="14.65" thickTop="1" x14ac:dyDescent="0.45">
      <c r="A84" t="s">
        <v>73</v>
      </c>
      <c r="B84" s="6">
        <f>INDEX(B$2:B$52, MATCH($A$83,$A$2:$A$52,0))</f>
        <v>8135400</v>
      </c>
      <c r="C84" s="6">
        <f>INDEX(C$2:C$52, MATCH($A$83,$A$2:$A$52,0))</f>
        <v>7968645.8300000001</v>
      </c>
    </row>
    <row r="85" spans="1:7" x14ac:dyDescent="0.45">
      <c r="A85" t="s">
        <v>74</v>
      </c>
      <c r="B85" s="6">
        <f>INDEX(G$2:G$52, MATCH($A$83,$A$2:$A$52,0))</f>
        <v>8560800</v>
      </c>
      <c r="C85" s="6">
        <f>INDEX(H$2:H$52, MATCH($A$83,$A$2:$A$52,0))</f>
        <v>8171472.0199999996</v>
      </c>
    </row>
    <row r="86" spans="1:7" x14ac:dyDescent="0.45">
      <c r="A86" t="s">
        <v>75</v>
      </c>
      <c r="B86" s="6">
        <f>INDEX(L$2:L$52, MATCH($A$83,$A$2:$A$52,0))</f>
        <v>8497500</v>
      </c>
      <c r="C86" s="6">
        <f>INDEX(M$2:M$52, MATCH($A$83,$A$2:$A$52,0))</f>
        <v>8150982.5699999901</v>
      </c>
    </row>
    <row r="88" spans="1:7" x14ac:dyDescent="0.45">
      <c r="A88" s="7" t="s">
        <v>76</v>
      </c>
    </row>
    <row r="89" spans="1:7" x14ac:dyDescent="0.4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4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45">
      <c r="A91" t="s">
        <v>73</v>
      </c>
      <c r="C91" s="5"/>
      <c r="E91" s="5"/>
      <c r="G91" s="5"/>
    </row>
    <row r="92" spans="1:7" x14ac:dyDescent="0.45">
      <c r="A92" t="s">
        <v>74</v>
      </c>
      <c r="C92" s="5"/>
      <c r="E92" s="5"/>
      <c r="G92" s="5"/>
    </row>
    <row r="93" spans="1:7" x14ac:dyDescent="0.45">
      <c r="A93" t="s">
        <v>75</v>
      </c>
      <c r="C93" s="5"/>
      <c r="E93" s="5"/>
      <c r="G93" s="5"/>
    </row>
    <row r="95" spans="1:7" x14ac:dyDescent="0.45">
      <c r="A95" s="7" t="s">
        <v>79</v>
      </c>
    </row>
    <row r="96" spans="1:7" x14ac:dyDescent="0.4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4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45">
      <c r="A98" t="s">
        <v>73</v>
      </c>
      <c r="C98" s="4"/>
      <c r="E98" s="4"/>
      <c r="G98" s="4"/>
      <c r="I98" s="4"/>
    </row>
    <row r="99" spans="1:9" x14ac:dyDescent="0.45">
      <c r="A99" t="s">
        <v>74</v>
      </c>
      <c r="C99" s="4"/>
      <c r="E99" s="4"/>
      <c r="G99" s="4"/>
      <c r="I99" s="4"/>
    </row>
    <row r="100" spans="1:9" x14ac:dyDescent="0.45">
      <c r="A100" t="s">
        <v>75</v>
      </c>
      <c r="C100" s="4"/>
      <c r="E100" s="4"/>
      <c r="G100" s="4"/>
      <c r="I100" s="4"/>
    </row>
  </sheetData>
  <dataValidations count="2">
    <dataValidation allowBlank="1" showInputMessage="1" showErrorMessage="1" sqref="B83" xr:uid="{1248789C-8354-428B-8B98-C97B02054C67}"/>
    <dataValidation type="list" allowBlank="1" showErrorMessage="1" promptTitle="Choose Dept." prompt="Choose dept." sqref="A83" xr:uid="{7B728526-F4FC-424C-B19C-0659E0091209}">
      <formula1>$A$2:$A$52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25" x14ac:dyDescent="0.45"/>
  <cols>
    <col min="1" max="1" width="12.86328125" bestFit="1" customWidth="1"/>
    <col min="2" max="2" width="52.73046875" bestFit="1" customWidth="1"/>
  </cols>
  <sheetData>
    <row r="1" spans="1:2" x14ac:dyDescent="0.45">
      <c r="A1" s="2" t="s">
        <v>0</v>
      </c>
      <c r="B1" s="3" t="s">
        <v>80</v>
      </c>
    </row>
    <row r="2" spans="1:2" x14ac:dyDescent="0.45">
      <c r="A2" s="2" t="s">
        <v>1</v>
      </c>
      <c r="B2" s="3" t="s">
        <v>81</v>
      </c>
    </row>
    <row r="3" spans="1:2" x14ac:dyDescent="0.45">
      <c r="A3" s="2" t="s">
        <v>2</v>
      </c>
      <c r="B3" s="3" t="s">
        <v>82</v>
      </c>
    </row>
    <row r="4" spans="1:2" x14ac:dyDescent="0.45">
      <c r="A4" s="2" t="s">
        <v>3</v>
      </c>
      <c r="B4" s="3" t="s">
        <v>83</v>
      </c>
    </row>
    <row r="5" spans="1:2" x14ac:dyDescent="0.45">
      <c r="A5" s="2" t="s">
        <v>6</v>
      </c>
      <c r="B5" s="3" t="s">
        <v>84</v>
      </c>
    </row>
    <row r="6" spans="1:2" x14ac:dyDescent="0.45">
      <c r="A6" s="2" t="s">
        <v>7</v>
      </c>
      <c r="B6" s="3" t="s">
        <v>85</v>
      </c>
    </row>
    <row r="7" spans="1:2" x14ac:dyDescent="0.45">
      <c r="A7" s="2" t="s">
        <v>8</v>
      </c>
      <c r="B7" s="3" t="s">
        <v>86</v>
      </c>
    </row>
    <row r="8" spans="1:2" x14ac:dyDescent="0.45">
      <c r="A8" s="2" t="s">
        <v>11</v>
      </c>
      <c r="B8" s="3" t="s">
        <v>87</v>
      </c>
    </row>
    <row r="9" spans="1:2" x14ac:dyDescent="0.45">
      <c r="A9" s="2" t="s">
        <v>12</v>
      </c>
      <c r="B9" s="3" t="s">
        <v>88</v>
      </c>
    </row>
    <row r="10" spans="1:2" x14ac:dyDescent="0.4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Derek Beistad</cp:lastModifiedBy>
  <cp:revision/>
  <dcterms:created xsi:type="dcterms:W3CDTF">2020-02-26T17:00:38Z</dcterms:created>
  <dcterms:modified xsi:type="dcterms:W3CDTF">2024-01-24T03:54:50Z</dcterms:modified>
  <cp:category/>
  <cp:contentStatus/>
</cp:coreProperties>
</file>