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ssicabohannon/Downloads/DA11/Excel/lookups-exercise-jessicabohannon/"/>
    </mc:Choice>
  </mc:AlternateContent>
  <xr:revisionPtr revIDLastSave="0" documentId="13_ncr:1_{6CDC1FBD-2919-0A49-9924-49F38C332331}" xr6:coauthVersionLast="47" xr6:coauthVersionMax="47" xr10:uidLastSave="{00000000-0000-0000-0000-000000000000}"/>
  <bookViews>
    <workbookView xWindow="1760" yWindow="500" windowWidth="33120" windowHeight="171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" l="1" a="1"/>
  <c r="H65" i="1" s="1"/>
  <c r="I65" i="1" a="1"/>
  <c r="I65" i="1" s="1"/>
  <c r="H66" i="1" a="1"/>
  <c r="H66" i="1" s="1"/>
  <c r="I66" i="1" a="1"/>
  <c r="I66" i="1" s="1"/>
  <c r="H67" i="1" a="1"/>
  <c r="H67" i="1" s="1"/>
  <c r="I67" i="1" a="1"/>
  <c r="I67" i="1"/>
  <c r="H68" i="1" a="1"/>
  <c r="H68" i="1" s="1"/>
  <c r="I68" i="1" a="1"/>
  <c r="I68" i="1" s="1"/>
  <c r="H69" i="1" a="1"/>
  <c r="H69" i="1" s="1"/>
  <c r="I69" i="1" a="1"/>
  <c r="I69" i="1" s="1"/>
  <c r="H70" i="1" a="1"/>
  <c r="H70" i="1" s="1"/>
  <c r="I70" i="1" a="1"/>
  <c r="I70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65" i="1" a="1"/>
  <c r="G65" i="1" s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H74" i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G74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G100" i="1"/>
  <c r="G99" i="1"/>
  <c r="G98" i="1"/>
  <c r="E100" i="1"/>
  <c r="E99" i="1"/>
  <c r="E98" i="1"/>
  <c r="C100" i="1"/>
  <c r="C99" i="1"/>
  <c r="C98" i="1"/>
  <c r="F100" i="1"/>
  <c r="F99" i="1"/>
  <c r="F98" i="1"/>
  <c r="D100" i="1"/>
  <c r="D99" i="1"/>
  <c r="D98" i="1"/>
  <c r="B100" i="1"/>
  <c r="B99" i="1"/>
  <c r="B98" i="1"/>
  <c r="G93" i="1"/>
  <c r="G92" i="1"/>
  <c r="G91" i="1"/>
  <c r="E93" i="1"/>
  <c r="E92" i="1"/>
  <c r="E91" i="1"/>
  <c r="C93" i="1"/>
  <c r="C92" i="1"/>
  <c r="C91" i="1"/>
  <c r="F93" i="1"/>
  <c r="F92" i="1"/>
  <c r="F91" i="1"/>
  <c r="D93" i="1"/>
  <c r="D92" i="1"/>
  <c r="D91" i="1"/>
  <c r="B93" i="1"/>
  <c r="B92" i="1"/>
  <c r="B91" i="1"/>
  <c r="B65" i="1"/>
  <c r="C74" i="1"/>
  <c r="D74" i="1"/>
  <c r="C82" i="1" l="1"/>
  <c r="C86" i="1"/>
  <c r="C85" i="1"/>
  <c r="C84" i="1"/>
  <c r="B86" i="1"/>
  <c r="B85" i="1"/>
  <c r="B84" i="1"/>
  <c r="D75" i="1"/>
  <c r="D77" i="1"/>
  <c r="D78" i="1"/>
  <c r="D79" i="1"/>
  <c r="B76" i="1"/>
  <c r="D66" i="1"/>
  <c r="B67" i="1"/>
  <c r="C67" i="1"/>
  <c r="C68" i="1"/>
  <c r="O8" i="1"/>
  <c r="O9" i="1"/>
  <c r="O10" i="1"/>
  <c r="O20" i="1"/>
  <c r="O21" i="1"/>
  <c r="O22" i="1"/>
  <c r="O32" i="1"/>
  <c r="O33" i="1"/>
  <c r="O34" i="1"/>
  <c r="O44" i="1"/>
  <c r="O45" i="1"/>
  <c r="O46" i="1"/>
  <c r="N3" i="1"/>
  <c r="O3" i="1" s="1"/>
  <c r="N4" i="1"/>
  <c r="O4" i="1" s="1"/>
  <c r="N5" i="1"/>
  <c r="O5" i="1" s="1"/>
  <c r="N6" i="1"/>
  <c r="O6" i="1" s="1"/>
  <c r="N7" i="1"/>
  <c r="O7" i="1" s="1"/>
  <c r="N8" i="1"/>
  <c r="N9" i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N21" i="1"/>
  <c r="N22" i="1"/>
  <c r="N23" i="1"/>
  <c r="O23" i="1" s="1"/>
  <c r="N24" i="1"/>
  <c r="N25" i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N33" i="1"/>
  <c r="N34" i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N45" i="1"/>
  <c r="N46" i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J3" i="1"/>
  <c r="J4" i="1"/>
  <c r="J14" i="1"/>
  <c r="J15" i="1"/>
  <c r="J16" i="1"/>
  <c r="J26" i="1"/>
  <c r="J27" i="1"/>
  <c r="J28" i="1"/>
  <c r="J38" i="1"/>
  <c r="J39" i="1"/>
  <c r="J40" i="1"/>
  <c r="J50" i="1"/>
  <c r="J51" i="1"/>
  <c r="J52" i="1"/>
  <c r="I3" i="1"/>
  <c r="I4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I12" i="1"/>
  <c r="J12" i="1" s="1"/>
  <c r="I13" i="1"/>
  <c r="J13" i="1" s="1"/>
  <c r="I14" i="1"/>
  <c r="I15" i="1"/>
  <c r="I16" i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I26" i="1"/>
  <c r="I27" i="1"/>
  <c r="I28" i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I39" i="1"/>
  <c r="I40" i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I51" i="1"/>
  <c r="I52" i="1"/>
  <c r="N2" i="1"/>
  <c r="O2" i="1" s="1"/>
  <c r="I2" i="1"/>
  <c r="J2" i="1" s="1"/>
  <c r="E6" i="1"/>
  <c r="E7" i="1"/>
  <c r="E8" i="1"/>
  <c r="E9" i="1"/>
  <c r="E10" i="1"/>
  <c r="E11" i="1"/>
  <c r="E12" i="1"/>
  <c r="E18" i="1"/>
  <c r="E30" i="1"/>
  <c r="E31" i="1"/>
  <c r="E32" i="1"/>
  <c r="E33" i="1"/>
  <c r="E34" i="1"/>
  <c r="D37" i="1"/>
  <c r="E37" i="1" s="1"/>
  <c r="D38" i="1"/>
  <c r="E38" i="1" s="1"/>
  <c r="D39" i="1"/>
  <c r="E39" i="1" s="1"/>
  <c r="D40" i="1"/>
  <c r="E40" i="1" s="1"/>
  <c r="D41" i="1"/>
  <c r="B70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3" i="1"/>
  <c r="E3" i="1" s="1"/>
  <c r="D4" i="1"/>
  <c r="E4" i="1" s="1"/>
  <c r="D5" i="1"/>
  <c r="E5" i="1" s="1"/>
  <c r="D6" i="1"/>
  <c r="D7" i="1"/>
  <c r="D8" i="1"/>
  <c r="D9" i="1"/>
  <c r="D10" i="1"/>
  <c r="D11" i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B69" i="1" s="1"/>
  <c r="D26" i="1"/>
  <c r="E26" i="1" s="1"/>
  <c r="D27" i="1"/>
  <c r="E27" i="1" s="1"/>
  <c r="D28" i="1"/>
  <c r="E28" i="1" s="1"/>
  <c r="D29" i="1"/>
  <c r="E29" i="1" s="1"/>
  <c r="D30" i="1"/>
  <c r="D31" i="1"/>
  <c r="D32" i="1"/>
  <c r="D33" i="1"/>
  <c r="D34" i="1"/>
  <c r="D35" i="1"/>
  <c r="E35" i="1" s="1"/>
  <c r="D36" i="1"/>
  <c r="E36" i="1" s="1"/>
  <c r="D2" i="1"/>
  <c r="E2" i="1" s="1"/>
  <c r="P5" i="1" l="1"/>
  <c r="P15" i="1"/>
  <c r="K29" i="1"/>
  <c r="K15" i="1"/>
  <c r="P21" i="1"/>
  <c r="K49" i="1"/>
  <c r="P45" i="1"/>
  <c r="K26" i="1"/>
  <c r="K5" i="1"/>
  <c r="K38" i="1"/>
  <c r="P37" i="1"/>
  <c r="K20" i="1"/>
  <c r="K36" i="1"/>
  <c r="K50" i="1"/>
  <c r="P40" i="1"/>
  <c r="K33" i="1"/>
  <c r="K9" i="1"/>
  <c r="P49" i="1"/>
  <c r="K7" i="1"/>
  <c r="K27" i="1"/>
  <c r="P47" i="1"/>
  <c r="B79" i="1"/>
  <c r="C66" i="1"/>
  <c r="B78" i="1"/>
  <c r="J24" i="1"/>
  <c r="K24" i="1" s="1"/>
  <c r="B77" i="1"/>
  <c r="D76" i="1"/>
  <c r="F52" i="1"/>
  <c r="J25" i="1"/>
  <c r="B68" i="1"/>
  <c r="B75" i="1"/>
  <c r="C79" i="1"/>
  <c r="B74" i="1"/>
  <c r="E24" i="1"/>
  <c r="F14" i="1" s="1"/>
  <c r="B66" i="1"/>
  <c r="C78" i="1"/>
  <c r="O18" i="1"/>
  <c r="O25" i="1"/>
  <c r="D70" i="1"/>
  <c r="C77" i="1"/>
  <c r="E41" i="1"/>
  <c r="F7" i="1" s="1"/>
  <c r="C65" i="1"/>
  <c r="J18" i="1"/>
  <c r="D65" i="1"/>
  <c r="O24" i="1"/>
  <c r="D69" i="1"/>
  <c r="C76" i="1"/>
  <c r="O41" i="1"/>
  <c r="J41" i="1"/>
  <c r="O11" i="1"/>
  <c r="P11" i="1" s="1"/>
  <c r="C70" i="1"/>
  <c r="D68" i="1"/>
  <c r="C75" i="1"/>
  <c r="E25" i="1"/>
  <c r="J11" i="1"/>
  <c r="K44" i="1" s="1"/>
  <c r="C69" i="1"/>
  <c r="D67" i="1"/>
  <c r="F30" i="1"/>
  <c r="F11" i="1"/>
  <c r="F13" i="1"/>
  <c r="F50" i="1"/>
  <c r="F9" i="1"/>
  <c r="F24" i="1"/>
  <c r="F46" i="1"/>
  <c r="F5" i="1"/>
  <c r="F40" i="1"/>
  <c r="F2" i="1"/>
  <c r="F47" i="1"/>
  <c r="F6" i="1"/>
  <c r="F22" i="1"/>
  <c r="F45" i="1"/>
  <c r="F21" i="1"/>
  <c r="F16" i="1"/>
  <c r="F4" i="1"/>
  <c r="F42" i="1"/>
  <c r="F35" i="1"/>
  <c r="F18" i="1"/>
  <c r="K21" i="1" l="1"/>
  <c r="K3" i="1"/>
  <c r="K31" i="1"/>
  <c r="P50" i="1"/>
  <c r="K51" i="1"/>
  <c r="K45" i="1"/>
  <c r="P34" i="1"/>
  <c r="K30" i="1"/>
  <c r="K42" i="1"/>
  <c r="K14" i="1"/>
  <c r="F48" i="1"/>
  <c r="K2" i="1"/>
  <c r="K37" i="1"/>
  <c r="P26" i="1"/>
  <c r="P10" i="1"/>
  <c r="P38" i="1"/>
  <c r="P9" i="1"/>
  <c r="K12" i="1"/>
  <c r="K19" i="1"/>
  <c r="P6" i="1"/>
  <c r="F31" i="1"/>
  <c r="P48" i="1"/>
  <c r="P8" i="1"/>
  <c r="P7" i="1"/>
  <c r="K22" i="1"/>
  <c r="P46" i="1"/>
  <c r="P28" i="1"/>
  <c r="K13" i="1"/>
  <c r="P22" i="1"/>
  <c r="K41" i="1"/>
  <c r="P41" i="1"/>
  <c r="K10" i="1"/>
  <c r="F10" i="1"/>
  <c r="K34" i="1"/>
  <c r="F38" i="1"/>
  <c r="P18" i="1"/>
  <c r="P27" i="1"/>
  <c r="K46" i="1"/>
  <c r="K48" i="1"/>
  <c r="P30" i="1"/>
  <c r="F8" i="1"/>
  <c r="F12" i="1"/>
  <c r="K39" i="1"/>
  <c r="F36" i="1"/>
  <c r="P25" i="1"/>
  <c r="F41" i="1"/>
  <c r="F3" i="1"/>
  <c r="K40" i="1"/>
  <c r="K32" i="1"/>
  <c r="K6" i="1"/>
  <c r="P52" i="1"/>
  <c r="K35" i="1"/>
  <c r="P29" i="1"/>
  <c r="P43" i="1"/>
  <c r="K4" i="1"/>
  <c r="F49" i="1"/>
  <c r="F19" i="1"/>
  <c r="P3" i="1"/>
  <c r="F39" i="1"/>
  <c r="F33" i="1"/>
  <c r="K16" i="1"/>
  <c r="F17" i="1"/>
  <c r="F15" i="1"/>
  <c r="F23" i="1"/>
  <c r="P14" i="1"/>
  <c r="P2" i="1"/>
  <c r="K28" i="1"/>
  <c r="F28" i="1"/>
  <c r="K52" i="1"/>
  <c r="K43" i="1"/>
  <c r="F37" i="1"/>
  <c r="F26" i="1"/>
  <c r="P36" i="1"/>
  <c r="K47" i="1"/>
  <c r="F34" i="1"/>
  <c r="F43" i="1"/>
  <c r="P24" i="1"/>
  <c r="K8" i="1"/>
  <c r="K17" i="1"/>
  <c r="P39" i="1"/>
  <c r="F32" i="1"/>
  <c r="F20" i="1"/>
  <c r="K11" i="1"/>
  <c r="P51" i="1"/>
  <c r="F29" i="1"/>
  <c r="F51" i="1"/>
  <c r="K25" i="1"/>
  <c r="P23" i="1"/>
  <c r="K23" i="1"/>
  <c r="P44" i="1"/>
  <c r="P20" i="1"/>
  <c r="P16" i="1"/>
  <c r="P42" i="1"/>
  <c r="P32" i="1"/>
  <c r="F27" i="1"/>
  <c r="F44" i="1"/>
  <c r="F25" i="1"/>
  <c r="K18" i="1"/>
  <c r="P35" i="1"/>
  <c r="P13" i="1"/>
  <c r="P4" i="1"/>
  <c r="P12" i="1"/>
  <c r="P31" i="1"/>
  <c r="P17" i="1"/>
  <c r="P19" i="1"/>
  <c r="P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<sst xmlns="http://schemas.openxmlformats.org/spreadsheetml/2006/main" count="183" uniqueCount="93">
  <si>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</si>
  <si>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</si>
  <si>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</si>
  <si>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</si>
  <si>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</si>
  <si>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</si>
  <si>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</si>
  <si>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</si>
  <si>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</si>
  <si>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</si>
  <si>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</si>
  <si>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</si>
  <si>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</si>
  <si>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</si>
  <si>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</si>
  <si>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</si>
  <si>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</si>
  <si>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</si>
  <si>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</si>
  <si>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</si>
  <si>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</si>
  <si>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</si>
  <si>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</si>
  <si>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</si>
  <si>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</si>
  <si>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</si>
  <si>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</si>
  <si>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</si>
  <si>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</si>
  <si>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</si>
  <si>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</si>
  <si>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</si>
  <si>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</si>
  <si>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</si>
  <si>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</si>
  <si>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</si>
  <si>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</si>
  <si>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</si>
  <si>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</si>
  <si>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</si>
  <si>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</si>
  <si>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</si>
  <si>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</si>
  <si>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</si>
  <si>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</si>
  <si>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</si>
  <si>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</si>
  <si>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</si>
  <si>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</si>
  <si>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</si>
  <si>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</si>
  <si>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</si>
  <si>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</si>
  <si>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</si>
  <si>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</si>
  <si>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</si>
  <si>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</si>
  <si>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</si>
  <si>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</si>
  <si>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</si>
  <si>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</si>
  <si>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</si>
  <si>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</si>
  <si>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</si>
  <si>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</si>
  <si>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</si>
  <si>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</si>
  <si>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</si>
  <si>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</si>
  <si>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</si>
  <si>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</si>
  <si>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</si>
  <si>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</si>
  <si>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</si>
  <si>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</si>
  <si>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</si>
  <si>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</si>
  <si>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</si>
  <si>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</si>
  <si>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</si>
  <si>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</si>
  <si>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</si>
  <si>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</si>
  <si>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</si>
  <si>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</si>
  <si>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</si>
  <si>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</si>
  <si>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</si>
  <si>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</si>
  <si>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</si>
  <si>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7.3</t>
  </si>
  <si>
    <t>Question 7.4</t>
  </si>
  <si>
    <t>Question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</si>
</sst>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metro_budget!$C$82</c:f>
          <c:strCache>
            <c:ptCount val="1"/>
            <c:pt idx="0">
              <c:v>Beer Board Budget vs. Actual Spending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409300</c:v>
                </c:pt>
                <c:pt idx="1">
                  <c:v>7968300</c:v>
                </c:pt>
                <c:pt idx="2">
                  <c:v>445200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2-254A-A7DF-BD636DC1B52C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385908.52</c:v>
                </c:pt>
                <c:pt idx="1">
                  <c:v>427758.64</c:v>
                </c:pt>
                <c:pt idx="2">
                  <c:v>445114.28999999899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2-254A-A7DF-BD636DC1B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39424"/>
        <c:axId val="304933424"/>
      </c:barChart>
      <c:catAx>
        <c:axId val="5059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3424"/>
        <c:crosses val="autoZero"/>
        <c:auto val="1"/>
        <c:lblAlgn val="ctr"/>
        <c:lblOffset val="100"/>
        <c:noMultiLvlLbl val="0"/>
      </c:catAx>
      <c:valAx>
        <c:axId val="3049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80</xdr:row>
      <xdr:rowOff>88900</xdr:rowOff>
    </xdr:from>
    <xdr:to>
      <xdr:col>12</xdr:col>
      <xdr:colOff>139700</xdr:colOff>
      <xdr:row>98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C3474-402E-E435-2509-D3C84912E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6" workbookViewId="0">
      <selection activeCell="K69" sqref="K69"/>
    </sheetView>
  </sheetViews>
  <sheetFormatPr baseColWidth="10" defaultColWidth="8.83203125" defaultRowHeight="15" x14ac:dyDescent="0.2"/>
  <cols>
    <col min="1" max="1" width="32.5" customWidth="1"/>
    <col min="2" max="4" width="26.5" customWidth="1"/>
    <col min="5" max="5" width="19" customWidth="1"/>
    <col min="6" max="6" width="21" customWidth="1"/>
    <col min="7" max="7" width="17" customWidth="1"/>
    <col min="8" max="8" width="26.5" customWidth="1"/>
    <col min="9" max="12" width="15.83203125" customWidth="1"/>
    <col min="13" max="13" width="15.5" customWidth="1"/>
    <col min="14" max="15" width="17.83203125" customWidth="1"/>
    <col min="16" max="17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RANK(O2, $O$2:$O$52, 1)</f>
        <v>14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RANK(O3, $O$2:$O$52, 1)</f>
        <v>37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>RANK(J9, $J$2:$J$52, 1)</f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t="s">
        <v>51</v>
      </c>
      <c r="B37">
        <v>2087800</v>
      </c>
      <c r="C37">
        <v>2005447.73999999</v>
      </c>
      <c r="D37">
        <f>C37-B37</f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2" t="s">
        <v>67</v>
      </c>
      <c r="F54" s="2" t="s">
        <v>90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">
      <c r="A56" t="s">
        <v>24</v>
      </c>
      <c r="B56">
        <f>VLOOKUP($A56, $A$2:$P$52, 4, FALSE)</f>
        <v>-36209.630000000005</v>
      </c>
      <c r="C56">
        <f>VLOOKUP($A56, $A$2:$P$52, 9, FALSE)</f>
        <v>-27292.159999999974</v>
      </c>
      <c r="D56">
        <f>VLOOKUP($A56, $A$2:$P$52, 14, FALSE)</f>
        <v>-9181.0800000000163</v>
      </c>
      <c r="F56" t="s">
        <v>24</v>
      </c>
      <c r="G56">
        <f>VLOOKUP($A56, $A$2:$P$52, MATCH(G$55, $1:$1, 0), FALSE)</f>
        <v>-36209.630000000005</v>
      </c>
      <c r="H56">
        <f t="shared" ref="H56:I56" si="9">VLOOKUP($A56, $A$2:$P$52, MATCH(H$55, $1:$1, 0), FALSE)</f>
        <v>-27292.159999999974</v>
      </c>
      <c r="I56">
        <f t="shared" si="9"/>
        <v>-9181.0800000000163</v>
      </c>
    </row>
    <row r="57" spans="1:16" x14ac:dyDescent="0.2">
      <c r="A57" t="s">
        <v>25</v>
      </c>
      <c r="B57">
        <f t="shared" ref="B57:B61" si="10">VLOOKUP($A57, $A$2:$P$52, 4, FALSE)</f>
        <v>0</v>
      </c>
      <c r="C57">
        <f t="shared" ref="C57:C61" si="11">VLOOKUP($A57, $A$2:$P$52, 9, FALSE)</f>
        <v>0</v>
      </c>
      <c r="D57">
        <f t="shared" ref="D57:D61" si="12">VLOOKUP($A57, $A$2:$P$52, 14, FALSE)</f>
        <v>-311228.08999999997</v>
      </c>
      <c r="F57" t="s">
        <v>25</v>
      </c>
      <c r="G57">
        <f t="shared" ref="G57:I61" si="13">VLOOKUP($A57, $A$2:$P$52, MATCH(G$55, $1:$1, 0), FALSE)</f>
        <v>0</v>
      </c>
      <c r="H57">
        <f t="shared" si="13"/>
        <v>0</v>
      </c>
      <c r="I57">
        <f t="shared" si="13"/>
        <v>-311228.08999999997</v>
      </c>
    </row>
    <row r="58" spans="1:16" x14ac:dyDescent="0.2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13"/>
        <v>-189254.06000000006</v>
      </c>
      <c r="I58">
        <f t="shared" si="13"/>
        <v>-374962.91000000015</v>
      </c>
    </row>
    <row r="59" spans="1:16" x14ac:dyDescent="0.2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13"/>
        <v>-45485.580000000075</v>
      </c>
      <c r="I59">
        <f t="shared" si="13"/>
        <v>-72.879999999888241</v>
      </c>
    </row>
    <row r="60" spans="1:16" x14ac:dyDescent="0.2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13"/>
        <v>-8005.7900000010268</v>
      </c>
      <c r="I60">
        <f t="shared" si="13"/>
        <v>-1724.9000000000233</v>
      </c>
    </row>
    <row r="61" spans="1:16" x14ac:dyDescent="0.2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13"/>
        <v>-133456.33000001032</v>
      </c>
      <c r="I61">
        <f t="shared" si="13"/>
        <v>-82077.349999999627</v>
      </c>
    </row>
    <row r="63" spans="1:16" x14ac:dyDescent="0.2">
      <c r="A63" s="7" t="s">
        <v>68</v>
      </c>
      <c r="F63" s="7" t="s">
        <v>91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">
      <c r="A65" t="s">
        <v>24</v>
      </c>
      <c r="B65">
        <f>_xlfn.XLOOKUP($A65, $A$2:$A$52, $D$2:$D$52, FALSE)</f>
        <v>-36209.630000000005</v>
      </c>
      <c r="C65">
        <f>_xlfn.XLOOKUP(A65, $A$2:$A$52, $I$2:$I$52, FALSE)</f>
        <v>-27292.159999999974</v>
      </c>
      <c r="D65">
        <f>_xlfn.XLOOKUP(A65, $A$2:$A$52, $N$2:$N$52, FALSE)</f>
        <v>-9181.0800000000163</v>
      </c>
      <c r="F65" t="s">
        <v>24</v>
      </c>
      <c r="G65" s="10" cm="1">
        <f t="array" ref="G65">_xlfn.XLOOKUP($F65,$A$1:$A$52,INDEX($A$1:$P$52,,MATCH(G$55,$A$1:$P$1,0)),FALSE)</f>
        <v>-36209.630000000005</v>
      </c>
      <c r="H65" s="10" cm="1">
        <f t="array" ref="H65">_xlfn.XLOOKUP($F65,$A$1:$A$52,INDEX($A$1:$P$52,,MATCH(H$55,$A$1:$P$1,0)),FALSE)</f>
        <v>-27292.159999999974</v>
      </c>
      <c r="I65" s="10" cm="1">
        <f t="array" ref="I65">_xlfn.XLOOKUP($F65,$A$1:$A$52,INDEX($A$1:$P$52,,MATCH(I$55,$A$1:$P$1,0)),FALSE)</f>
        <v>-9181.0800000000163</v>
      </c>
    </row>
    <row r="66" spans="1:9" x14ac:dyDescent="0.2">
      <c r="A66" t="s">
        <v>25</v>
      </c>
      <c r="B66">
        <f t="shared" ref="B66:B70" si="14">_xlfn.XLOOKUP(A66, $A$2:$A$52, $D$2:$D$52, FALSE)</f>
        <v>0</v>
      </c>
      <c r="C66">
        <f t="shared" ref="C66:C70" si="15">_xlfn.XLOOKUP(A66, $A$2:$A$52, $I$2:$I$52, FALSE)</f>
        <v>0</v>
      </c>
      <c r="D66">
        <f t="shared" ref="D66:D70" si="16">_xlfn.XLOOKUP(A66, $A$2:$A$52, $N$2:$N$52, FALSE)</f>
        <v>-311228.08999999997</v>
      </c>
      <c r="F66" t="s">
        <v>25</v>
      </c>
      <c r="G66" s="10" cm="1">
        <f t="array" ref="G66">_xlfn.XLOOKUP($F66,$A$1:$A$52,INDEX($A$1:$P$52,,MATCH(G$55,$A$1:$P$1,0)),FALSE)</f>
        <v>0</v>
      </c>
      <c r="H66" s="10" cm="1">
        <f t="array" ref="H66">_xlfn.XLOOKUP($F66,$A$1:$A$52,INDEX($A$1:$P$52,,MATCH(H$55,$A$1:$P$1,0)),FALSE)</f>
        <v>0</v>
      </c>
      <c r="I66" s="10" cm="1">
        <f t="array" ref="I66">_xlfn.XLOOKUP($F66,$A$1:$A$52,INDEX($A$1:$P$52,,MATCH(I$55,$A$1:$P$1,0)),FALSE)</f>
        <v>-311228.08999999997</v>
      </c>
    </row>
    <row r="67" spans="1:9" x14ac:dyDescent="0.2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s="10" cm="1">
        <f t="array" ref="G67">_xlfn.XLOOKUP($F67,$A$1:$A$52,INDEX($A$1:$P$52,,MATCH(G$55,$A$1:$P$1,0)),FALSE)</f>
        <v>-149396.10000000987</v>
      </c>
      <c r="H67" s="10" cm="1">
        <f t="array" ref="H67">_xlfn.XLOOKUP($F67,$A$1:$A$52,INDEX($A$1:$P$52,,MATCH(H$55,$A$1:$P$1,0)),FALSE)</f>
        <v>-189254.06000000006</v>
      </c>
      <c r="I67" s="10" cm="1">
        <f t="array" ref="I67">_xlfn.XLOOKUP($F67,$A$1:$A$52,INDEX($A$1:$P$52,,MATCH(I$55,$A$1:$P$1,0)),FALSE)</f>
        <v>-374962.91000000015</v>
      </c>
    </row>
    <row r="68" spans="1:9" x14ac:dyDescent="0.2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s="10" cm="1">
        <f t="array" ref="G68">_xlfn.XLOOKUP($F68,$A$1:$A$52,INDEX($A$1:$P$52,,MATCH(G$55,$A$1:$P$1,0)),FALSE)</f>
        <v>-12230.810000000056</v>
      </c>
      <c r="H68" s="10" cm="1">
        <f t="array" ref="H68">_xlfn.XLOOKUP($F68,$A$1:$A$52,INDEX($A$1:$P$52,,MATCH(H$55,$A$1:$P$1,0)),FALSE)</f>
        <v>-45485.580000000075</v>
      </c>
      <c r="I68" s="10" cm="1">
        <f t="array" ref="I68">_xlfn.XLOOKUP($F68,$A$1:$A$52,INDEX($A$1:$P$52,,MATCH(I$55,$A$1:$P$1,0)),FALSE)</f>
        <v>-72.879999999888241</v>
      </c>
    </row>
    <row r="69" spans="1:9" x14ac:dyDescent="0.2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s="10" cm="1">
        <f t="array" ref="G69">_xlfn.XLOOKUP($F69,$A$1:$A$52,INDEX($A$1:$P$52,,MATCH(G$55,$A$1:$P$1,0)),FALSE)</f>
        <v>-4950.4699999999721</v>
      </c>
      <c r="H69" s="10" cm="1">
        <f t="array" ref="H69">_xlfn.XLOOKUP($F69,$A$1:$A$52,INDEX($A$1:$P$52,,MATCH(H$55,$A$1:$P$1,0)),FALSE)</f>
        <v>-8005.7900000010268</v>
      </c>
      <c r="I69" s="10" cm="1">
        <f t="array" ref="I69">_xlfn.XLOOKUP($F69,$A$1:$A$52,INDEX($A$1:$P$52,,MATCH(I$55,$A$1:$P$1,0)),FALSE)</f>
        <v>-1724.9000000000233</v>
      </c>
    </row>
    <row r="70" spans="1:9" x14ac:dyDescent="0.2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s="10" cm="1">
        <f t="array" ref="G70">_xlfn.XLOOKUP($F70,$A$1:$A$52,INDEX($A$1:$P$52,,MATCH(G$55,$A$1:$P$1,0)),FALSE)</f>
        <v>-184239.79000001028</v>
      </c>
      <c r="H70" s="10" cm="1">
        <f t="array" ref="H70">_xlfn.XLOOKUP($F70,$A$1:$A$52,INDEX($A$1:$P$52,,MATCH(H$55,$A$1:$P$1,0)),FALSE)</f>
        <v>-133456.33000001032</v>
      </c>
      <c r="I70" s="10" cm="1">
        <f t="array" ref="I70">_xlfn.XLOOKUP($F70,$A$1:$A$52,INDEX($A$1:$P$52,,MATCH(I$55,$A$1:$P$1,0)),FALSE)</f>
        <v>-82077.349999999627</v>
      </c>
    </row>
    <row r="71" spans="1:9" x14ac:dyDescent="0.2">
      <c r="G71" s="10"/>
      <c r="H71" s="10"/>
      <c r="I71" s="10"/>
    </row>
    <row r="72" spans="1:9" x14ac:dyDescent="0.2">
      <c r="A72" s="7" t="s">
        <v>69</v>
      </c>
      <c r="F72" s="7" t="s">
        <v>92</v>
      </c>
      <c r="G72" s="10"/>
      <c r="H72" s="10"/>
      <c r="I72" s="10"/>
    </row>
    <row r="73" spans="1:9" x14ac:dyDescent="0.2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1" t="s">
        <v>3</v>
      </c>
      <c r="H73" s="11" t="s">
        <v>8</v>
      </c>
      <c r="I73" s="11" t="s">
        <v>13</v>
      </c>
    </row>
    <row r="74" spans="1:9" x14ac:dyDescent="0.2">
      <c r="A74" t="s">
        <v>24</v>
      </c>
      <c r="B74">
        <f>INDEX($D$2:$D$52, MATCH($A74, $A$2:$A$52, 0))</f>
        <v>-36209.630000000005</v>
      </c>
      <c r="C74">
        <f>INDEX($I$2:$I$52, MATCH(A74, $A$2:$A$52, 0))</f>
        <v>-27292.159999999974</v>
      </c>
      <c r="D74">
        <f>INDEX($N$2:$N$52, MATCH(A74, $A$2:$A$52, 0))</f>
        <v>-9181.0800000000163</v>
      </c>
      <c r="F74" t="s">
        <v>24</v>
      </c>
      <c r="G74" s="10">
        <f>INDEX($A$1:$P$52,MATCH($F74,$A$1:$A$52,0),MATCH(G$73,$A$1:$P$1,0))</f>
        <v>-36209.630000000005</v>
      </c>
      <c r="H74" s="10">
        <f t="shared" ref="H74:I74" si="17">INDEX($A$1:$P$52,MATCH($F74,$A$1:$A$52,0),MATCH(H$73,$A$1:$P$1,0))</f>
        <v>-27292.159999999974</v>
      </c>
      <c r="I74" s="10">
        <f t="shared" si="17"/>
        <v>-9181.0800000000163</v>
      </c>
    </row>
    <row r="75" spans="1:9" x14ac:dyDescent="0.2">
      <c r="A75" t="s">
        <v>25</v>
      </c>
      <c r="B75">
        <f t="shared" ref="B75:B79" si="18">INDEX($D$2:$D$52, MATCH(A75, $A$2:$A$52, 0))</f>
        <v>0</v>
      </c>
      <c r="C75">
        <f t="shared" ref="C75:C79" si="19">INDEX($I$2:$I$52, MATCH(A75, $A$2:$A$52, 0))</f>
        <v>0</v>
      </c>
      <c r="D75">
        <f t="shared" ref="D75:D79" si="20">INDEX($N$2:$N$52, MATCH(A75, $A$2:$A$52, 0))</f>
        <v>-311228.08999999997</v>
      </c>
      <c r="F75" t="s">
        <v>25</v>
      </c>
      <c r="G75" s="10">
        <f t="shared" ref="G75:I79" si="21">INDEX($A$1:$P$52,MATCH($F75,$A$1:$A$52,0),MATCH(G$73,$A$1:$P$1,0))</f>
        <v>0</v>
      </c>
      <c r="H75" s="10">
        <f t="shared" si="21"/>
        <v>0</v>
      </c>
      <c r="I75" s="10">
        <f t="shared" si="21"/>
        <v>-311228.08999999997</v>
      </c>
    </row>
    <row r="76" spans="1:9" x14ac:dyDescent="0.2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 s="10">
        <f t="shared" si="21"/>
        <v>-149396.10000000987</v>
      </c>
      <c r="H76" s="10">
        <f t="shared" si="21"/>
        <v>-189254.06000000006</v>
      </c>
      <c r="I76" s="10">
        <f t="shared" si="21"/>
        <v>-374962.91000000015</v>
      </c>
    </row>
    <row r="77" spans="1:9" x14ac:dyDescent="0.2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 s="10">
        <f t="shared" si="21"/>
        <v>-12230.810000000056</v>
      </c>
      <c r="H77" s="10">
        <f t="shared" si="21"/>
        <v>-45485.580000000075</v>
      </c>
      <c r="I77" s="10">
        <f t="shared" si="21"/>
        <v>-72.879999999888241</v>
      </c>
    </row>
    <row r="78" spans="1:9" x14ac:dyDescent="0.2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 s="10">
        <f t="shared" si="21"/>
        <v>-4950.4699999999721</v>
      </c>
      <c r="H78" s="10">
        <f t="shared" si="21"/>
        <v>-8005.7900000010268</v>
      </c>
      <c r="I78" s="10">
        <f t="shared" si="21"/>
        <v>-1724.9000000000233</v>
      </c>
    </row>
    <row r="79" spans="1:9" x14ac:dyDescent="0.2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 s="10">
        <f t="shared" si="21"/>
        <v>-184239.79000001028</v>
      </c>
      <c r="H79" s="10">
        <f t="shared" si="21"/>
        <v>-133456.33000001032</v>
      </c>
      <c r="I79" s="10">
        <f t="shared" si="21"/>
        <v>-82077.349999999627</v>
      </c>
    </row>
    <row r="81" spans="1:7" ht="16" thickBot="1" x14ac:dyDescent="0.25">
      <c r="A81" s="7" t="s">
        <v>70</v>
      </c>
    </row>
    <row r="82" spans="1:7" ht="16" thickBot="1" x14ac:dyDescent="0.25">
      <c r="A82" t="s">
        <v>0</v>
      </c>
      <c r="B82" s="9" t="s">
        <v>20</v>
      </c>
      <c r="C82" t="str">
        <f>_xlfn.CONCAT(B82," Budget vs. Actual Spending")</f>
        <v>Beer Board Budget vs. Actual Spending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>
        <f>INDEX($B$2:$B$52, MATCH($B$82, A2:$A$52, 0))</f>
        <v>409300</v>
      </c>
      <c r="C84" s="6">
        <f>INDEX($C$2:$C$52, MATCH($B$82, $A$2:$A$52, 0))</f>
        <v>385908.52</v>
      </c>
    </row>
    <row r="85" spans="1:7" x14ac:dyDescent="0.2">
      <c r="A85" t="s">
        <v>74</v>
      </c>
      <c r="B85" s="6">
        <f>INDEX($G$2:$G$52, MATCH($B$82, A3:$A$52, 0))</f>
        <v>7968300</v>
      </c>
      <c r="C85" s="6">
        <f>INDEX($H$2:$H$52, MATCH($B$82, $A$2:$A$52, 0))</f>
        <v>427758.64</v>
      </c>
    </row>
    <row r="86" spans="1:7" x14ac:dyDescent="0.2">
      <c r="A86" t="s">
        <v>75</v>
      </c>
      <c r="B86" s="6">
        <f>INDEX($L$2:$L$52, MATCH($B$82, $A$2:$A$52, 0))</f>
        <v>445200</v>
      </c>
      <c r="C86" s="6">
        <f>INDEX($M$2:$M$52, MATCH($B$82, $A$2:$A$52, 0))</f>
        <v>445114.28999999899</v>
      </c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B91" t="str">
        <f>_xlfn.XLOOKUP(B$89, $F$2:$F$52, $A$2:$A$52)</f>
        <v>Clerk and Master - Chancery</v>
      </c>
      <c r="C91">
        <f>_xlfn.XLOOKUP(B$89, $F$2:$F$52, $E$2:$E$52)</f>
        <v>-0.15235918433091292</v>
      </c>
      <c r="D91" t="str">
        <f>_xlfn.XLOOKUP(D$89, $F$2:$F$52, $A$2:$A$52)</f>
        <v>Circuit Court Clerk</v>
      </c>
      <c r="E91">
        <f>_xlfn.XLOOKUP(D$89, $F$2:$F$52, $E$2:$E$52)</f>
        <v>-0.11502817362571344</v>
      </c>
      <c r="F91" t="str">
        <f>_xlfn.XLOOKUP(F$89, $F$2:$F$52, $A$2:$A$52)</f>
        <v>Internal Audit</v>
      </c>
      <c r="G91">
        <f>_xlfn.XLOOKUP(F$89, $F$2:$F$52, $E$2:$E$52)</f>
        <v>-9.5782760864849215E-2</v>
      </c>
    </row>
    <row r="92" spans="1:7" x14ac:dyDescent="0.2">
      <c r="A92" t="s">
        <v>74</v>
      </c>
      <c r="B92" t="str">
        <f>_xlfn.XLOOKUP(B$89, $K$2:$K$52, $A$2:$A$52)</f>
        <v>Metropolitan Clerk</v>
      </c>
      <c r="C92">
        <f>_xlfn.XLOOKUP(B$89, $F$2:$F$52, $J$2:$J$52)</f>
        <v>-0.13000189224870184</v>
      </c>
      <c r="D92" t="str">
        <f>_xlfn.XLOOKUP(D$89, $K$2:$K$52, $A$2:$A$52)</f>
        <v>Internal Audit</v>
      </c>
      <c r="E92">
        <f>_xlfn.XLOOKUP(D$89, $F$2:$F$52, $J$2:$J$52)</f>
        <v>-0.10009631366303927</v>
      </c>
      <c r="F92" t="str">
        <f>_xlfn.XLOOKUP(F$89, $K$2:$K$52, $A$2:$A$52)</f>
        <v>Office of Family Safety</v>
      </c>
      <c r="G92">
        <f>_xlfn.XLOOKUP(F$89, $F$2:$F$52, $J$2:$J$52)</f>
        <v>-0.17103239309050916</v>
      </c>
    </row>
    <row r="93" spans="1:7" x14ac:dyDescent="0.2">
      <c r="A93" t="s">
        <v>75</v>
      </c>
      <c r="B93" t="str">
        <f>_xlfn.XLOOKUP(B$89, $P$2:$P$52, $A$2:$A$52)</f>
        <v>Community Oversight Board</v>
      </c>
      <c r="C93">
        <f>_xlfn.XLOOKUP(B$89, $F$2:$F$52, $O$2:$O$52)</f>
        <v>-0.15295680364719175</v>
      </c>
      <c r="D93" t="str">
        <f>_xlfn.XLOOKUP(D$89, $P$2:$P$52, $A$2:$A$52)</f>
        <v>Clerk and Master - Chancery</v>
      </c>
      <c r="E93">
        <f>_xlfn.XLOOKUP(D$89, $F$2:$F$52, $O$2:$O$52)</f>
        <v>-0.11920361114432618</v>
      </c>
      <c r="F93" t="str">
        <f>_xlfn.XLOOKUP(F$89, $P$2:$P$52, $A$2:$A$52)</f>
        <v>Election Commission</v>
      </c>
      <c r="G93">
        <f>_xlfn.XLOOKUP(F$89, $F$2:$F$52, $O$2:$O$52)</f>
        <v>-8.6909325643882263E-2</v>
      </c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B98" t="str">
        <f>INDEX($A$2:$A$52, MATCH(B$96, $F$2:$F$52, 0))</f>
        <v>Clerk and Master - Chancery</v>
      </c>
      <c r="C98">
        <f>INDEX($E$2:$E$52, MATCH(B$96, $F$2:$F$52, 0))</f>
        <v>-0.15235918433091292</v>
      </c>
      <c r="D98" t="str">
        <f>INDEX($A$2:$A$52, MATCH(D$96, $F$2:$F$52, 0))</f>
        <v>Circuit Court Clerk</v>
      </c>
      <c r="E98">
        <f>INDEX($E$2:$E$52, MATCH(D$96, $F$2:$F$52, 0))</f>
        <v>-0.11502817362571344</v>
      </c>
      <c r="F98" t="str">
        <f>INDEX($A$2:$A$52, MATCH(F$96, $F$2:$F$52, 0))</f>
        <v>Internal Audit</v>
      </c>
      <c r="G98">
        <f>INDEX($E$2:$E$52, MATCH(F$96, $F$2:$F$52, 0))</f>
        <v>-9.5782760864849215E-2</v>
      </c>
      <c r="I98" s="4"/>
    </row>
    <row r="99" spans="1:9" x14ac:dyDescent="0.2">
      <c r="A99" t="s">
        <v>74</v>
      </c>
      <c r="B99" t="str">
        <f>INDEX($A$2:$A$52, MATCH(B$96, $K$2:$K$52, 0))</f>
        <v>Metropolitan Clerk</v>
      </c>
      <c r="C99">
        <f>INDEX($J$2:$J$52, MATCH(B$96, $F$2:$F$52, 0))</f>
        <v>-0.13000189224870184</v>
      </c>
      <c r="D99" t="str">
        <f>INDEX($A$2:$A$52, MATCH(D$96, $K$2:$K$52, 0))</f>
        <v>Internal Audit</v>
      </c>
      <c r="E99">
        <f>INDEX($J$2:$J$52, MATCH(D$96, $F$2:$F$52, 0))</f>
        <v>-0.10009631366303927</v>
      </c>
      <c r="F99" t="str">
        <f>INDEX($A$2:$A$52, MATCH(F$96, $K$2:$K$52, 0))</f>
        <v>Office of Family Safety</v>
      </c>
      <c r="G99">
        <f>INDEX($J$2:$J$52, MATCH(F$96, $F$2:$F$52, 0))</f>
        <v>-0.17103239309050916</v>
      </c>
      <c r="I99" s="4"/>
    </row>
    <row r="100" spans="1:9" x14ac:dyDescent="0.2">
      <c r="A100" t="s">
        <v>75</v>
      </c>
      <c r="B100" t="str">
        <f>INDEX($A$2:$A$52, MATCH(B$96, $P$2:$P$52, 0))</f>
        <v>Community Oversight Board</v>
      </c>
      <c r="C100">
        <f>INDEX($O$2:$O$52, MATCH(B$96, $F$2:$F$52, 0))</f>
        <v>-0.15295680364719175</v>
      </c>
      <c r="D100" t="str">
        <f>INDEX($A$2:$A$52, MATCH(D$96, $P$2:$P$52, 0))</f>
        <v>Clerk and Master - Chancery</v>
      </c>
      <c r="E100">
        <f>INDEX($O$2:$O$52, MATCH(D$96, $F$2:$F$52, 0))</f>
        <v>-0.11920361114432618</v>
      </c>
      <c r="F100" t="str">
        <f>INDEX($A$2:$A$52, MATCH(F$96, $P$2:$P$52, 0))</f>
        <v>Election Commission</v>
      </c>
      <c r="G100">
        <f>INDEX($O$2:$O$52, MATCH(F$96, $F$2:$F$52, 0))</f>
        <v>-8.6909325643882263E-2</v>
      </c>
      <c r="I100" s="4"/>
    </row>
  </sheetData>
  <dataValidations disablePrompts="1" count="2">
    <dataValidation type="list" allowBlank="1" showInputMessage="1" showErrorMessage="1" sqref="A83 B87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customWidth="1"/>
    <col min="2" max="2" width="52.6640625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Bohannon</cp:lastModifiedBy>
  <cp:revision/>
  <dcterms:created xsi:type="dcterms:W3CDTF">2020-02-26T17:00:38Z</dcterms:created>
  <dcterms:modified xsi:type="dcterms:W3CDTF">2024-01-26T01:18:04Z</dcterms:modified>
  <cp:category/>
  <cp:contentStatus/>
</cp:coreProperties>
</file>