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Clay\Desktop\DA11\Excel\lookups-exercise-katieclayy\"/>
    </mc:Choice>
  </mc:AlternateContent>
  <xr:revisionPtr revIDLastSave="0" documentId="13_ncr:1_{249FCEC2-7926-4DCF-AAB4-52CE534963E3}" xr6:coauthVersionLast="47" xr6:coauthVersionMax="47" xr10:uidLastSave="{00000000-0000-0000-0000-000000000000}"/>
  <bookViews>
    <workbookView xWindow="9510" yWindow="-21710" windowWidth="38620" windowHeight="211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 a="1"/>
  <c r="F65" i="1"/>
  <c r="G56" i="1"/>
  <c r="H56" i="1"/>
  <c r="G57" i="1"/>
  <c r="H57" i="1"/>
  <c r="G58" i="1"/>
  <c r="H58" i="1"/>
  <c r="G59" i="1"/>
  <c r="H59" i="1"/>
  <c r="G60" i="1"/>
  <c r="H60" i="1"/>
  <c r="G61" i="1"/>
  <c r="H61" i="1"/>
  <c r="F57" i="1"/>
  <c r="F58" i="1"/>
  <c r="F59" i="1"/>
  <c r="F60" i="1"/>
  <c r="F61" i="1"/>
  <c r="F56" i="1"/>
  <c r="C86" i="1"/>
  <c r="C85" i="1"/>
  <c r="C84" i="1"/>
  <c r="B86" i="1"/>
  <c r="B85" i="1"/>
  <c r="B84" i="1"/>
  <c r="B74" i="1"/>
  <c r="B75" i="1"/>
  <c r="B76" i="1"/>
  <c r="B77" i="1"/>
  <c r="B78" i="1"/>
  <c r="B79" i="1"/>
  <c r="D79" i="1"/>
  <c r="D78" i="1"/>
  <c r="D77" i="1"/>
  <c r="D76" i="1"/>
  <c r="D75" i="1"/>
  <c r="D74" i="1"/>
  <c r="C75" i="1"/>
  <c r="C76" i="1"/>
  <c r="C77" i="1"/>
  <c r="C78" i="1"/>
  <c r="C79" i="1"/>
  <c r="C74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J2" i="1" s="1"/>
  <c r="B66" i="1"/>
  <c r="B67" i="1"/>
  <c r="B68" i="1"/>
  <c r="B69" i="1"/>
  <c r="B7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13" i="1" l="1"/>
  <c r="K33" i="1"/>
  <c r="K2" i="1"/>
  <c r="K9" i="1"/>
  <c r="K11" i="1"/>
  <c r="K14" i="1"/>
  <c r="K34" i="1"/>
  <c r="K29" i="1"/>
  <c r="K31" i="1"/>
  <c r="K15" i="1"/>
  <c r="K35" i="1"/>
  <c r="K16" i="1"/>
  <c r="K36" i="1"/>
  <c r="K17" i="1"/>
  <c r="K37" i="1"/>
  <c r="K18" i="1"/>
  <c r="K38" i="1"/>
  <c r="K8" i="1"/>
  <c r="K50" i="1"/>
  <c r="K19" i="1"/>
  <c r="K39" i="1"/>
  <c r="K20" i="1"/>
  <c r="K40" i="1"/>
  <c r="K21" i="1"/>
  <c r="K41" i="1"/>
  <c r="K25" i="1"/>
  <c r="K27" i="1"/>
  <c r="K48" i="1"/>
  <c r="K30" i="1"/>
  <c r="K51" i="1"/>
  <c r="K52" i="1"/>
  <c r="K7" i="1"/>
  <c r="K12" i="1"/>
  <c r="K22" i="1"/>
  <c r="K42" i="1"/>
  <c r="K3" i="1"/>
  <c r="K23" i="1"/>
  <c r="K43" i="1"/>
  <c r="K4" i="1"/>
  <c r="K24" i="1"/>
  <c r="K44" i="1"/>
  <c r="K5" i="1"/>
  <c r="K45" i="1"/>
  <c r="K6" i="1"/>
  <c r="K26" i="1"/>
  <c r="K46" i="1"/>
  <c r="K47" i="1"/>
  <c r="K28" i="1"/>
  <c r="K49" i="1"/>
  <c r="K10" i="1"/>
  <c r="K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<sst xmlns="http://schemas.openxmlformats.org/spreadsheetml/2006/main" count="162" uniqueCount="93">
  <si>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</si>
  <si>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</si>
  <si>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</si>
  <si>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</si>
  <si>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</si>
  <si>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</si>
  <si>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</si>
  <si>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</si>
  <si>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</si>
  <si>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</si>
  <si>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</si>
  <si>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</si>
  <si>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</si>
  <si>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</si>
  <si>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</si>
  <si>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</si>
  <si>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</si>
  <si>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</si>
  <si>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</si>
  <si>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</si>
  <si>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</si>
  <si>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</si>
  <si>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</si>
  <si>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</si>
  <si>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</si>
  <si>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</si>
  <si>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</si>
  <si>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</si>
  <si>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</si>
  <si>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</si>
  <si>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</si>
  <si>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</si>
  <si>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</si>
  <si>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</si>
  <si>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</si>
  <si>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</si>
  <si>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</si>
  <si>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</si>
  <si>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</si>
  <si>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</si>
  <si>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</si>
  <si>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</si>
  <si>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</si>
  <si>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</si>
  <si>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</si>
  <si>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</si>
  <si>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</si>
  <si>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</si>
  <si>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</si>
  <si>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</si>
  <si>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</si>
  <si>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</si>
  <si>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</si>
  <si>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</si>
  <si>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</si>
  <si>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</si>
  <si>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</si>
  <si>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</si>
  <si>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</si>
  <si>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</si>
  <si>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</si>
  <si>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</si>
  <si>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</si>
  <si>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</si>
  <si>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</si>
  <si>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</si>
  <si>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</si>
  <si>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</si>
  <si>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</si>
  <si>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</si>
  <si>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</si>
  <si>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</si>
  <si>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</si>
  <si>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</si>
  <si>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</si>
  <si>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</si>
  <si>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</si>
  <si>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</si>
  <si>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</si>
  <si>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</si>
  <si>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</si>
  <si>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</si>
  <si>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</si>
  <si>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</si>
  <si>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</si>
  <si>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</si>
  <si>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</si>
  <si>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</si>
  <si>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</si>
  <si>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</si>
  <si>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</si>
  <si>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 7-4</t>
  </si>
  <si>
    <t>Question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</si>
</sst>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[$$-409]* #,##0.00_);_([$$-409]* \(#,##0.00\);_([$$-409]* &quot;-&quot;??_);_(@_)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42" applyFont="1"/>
    <xf numFmtId="166" fontId="0" fillId="0" borderId="0" xfId="42" applyNumberFormat="1" applyFont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8-407B-B3E7-BEDA6082E101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8-407B-B3E7-BEDA6082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26992"/>
        <c:axId val="488975232"/>
      </c:barChart>
      <c:catAx>
        <c:axId val="135012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5232"/>
        <c:crosses val="autoZero"/>
        <c:auto val="1"/>
        <c:lblAlgn val="ctr"/>
        <c:lblOffset val="100"/>
        <c:noMultiLvlLbl val="0"/>
      </c:catAx>
      <c:valAx>
        <c:axId val="4889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1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1174749</xdr:colOff>
      <xdr:row>84</xdr:row>
      <xdr:rowOff>35560</xdr:rowOff>
    </xdr:from>
    <xdr:to>
      <xdr:col>7</xdr:col>
      <xdr:colOff>300990</xdr:colOff>
      <xdr:row>100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851FF-DE9E-9FAB-ED3D-43F4B8B41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9" workbookViewId="0">
      <selection activeCell="H81" sqref="H8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t="s">
        <v>16</v>
      </c>
      <c r="B2" s="10">
        <v>356640100</v>
      </c>
      <c r="C2" s="9">
        <v>341243679.13</v>
      </c>
      <c r="D2">
        <f>C2-B2</f>
        <v>-15396420.870000005</v>
      </c>
      <c r="E2" s="5">
        <f>IFERROR(D2/B2,0)</f>
        <v>-4.3170750765267295E-2</v>
      </c>
      <c r="F2">
        <f>RANK(E2,$E$2:$E$52,1)</f>
        <v>14</v>
      </c>
      <c r="G2" s="10">
        <v>382685200</v>
      </c>
      <c r="H2" s="9">
        <v>346340810.81999999</v>
      </c>
      <c r="I2">
        <f>H2-G2</f>
        <v>-36344389.180000007</v>
      </c>
      <c r="J2" s="5">
        <f>IFERROR(I2/G2,0)</f>
        <v>-9.4972027086493035E-2</v>
      </c>
      <c r="K2">
        <f>RANK(J2,$J$2:$J$52,1)</f>
        <v>10</v>
      </c>
      <c r="L2" s="10">
        <v>376548600</v>
      </c>
      <c r="M2" s="9">
        <v>355279492.22999901</v>
      </c>
      <c r="N2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 s="10">
        <v>328800</v>
      </c>
      <c r="C3" s="9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 s="10">
        <v>334800</v>
      </c>
      <c r="H3" s="9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 s="10">
        <v>322700</v>
      </c>
      <c r="M3" s="9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 s="10">
        <v>3130600</v>
      </c>
      <c r="C4" s="9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 s="10">
        <v>3652300</v>
      </c>
      <c r="H4" s="9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 s="10">
        <v>3662400</v>
      </c>
      <c r="M4" s="9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 s="10">
        <v>7670700</v>
      </c>
      <c r="C5" s="9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 s="10">
        <v>7968300</v>
      </c>
      <c r="H5" s="9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 s="10">
        <v>7759600</v>
      </c>
      <c r="M5" s="9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 s="10">
        <v>409300</v>
      </c>
      <c r="C6" s="9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 s="10">
        <v>428500</v>
      </c>
      <c r="H6" s="9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 s="10">
        <v>445200</v>
      </c>
      <c r="M6" s="9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 s="10">
        <v>3329000</v>
      </c>
      <c r="C7" s="9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 s="10">
        <v>3390900</v>
      </c>
      <c r="H7" s="9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 s="10">
        <v>3345200</v>
      </c>
      <c r="M7" s="9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 s="10">
        <v>1552100</v>
      </c>
      <c r="C8" s="9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 s="10">
        <v>1590700</v>
      </c>
      <c r="H8" s="9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 s="10">
        <v>1579300</v>
      </c>
      <c r="M8" s="9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 s="10">
        <v>9349400</v>
      </c>
      <c r="C9" s="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10">
        <v>11073700</v>
      </c>
      <c r="H9" s="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 s="10">
        <v>10790500</v>
      </c>
      <c r="M9" s="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 s="10">
        <v>443300</v>
      </c>
      <c r="C10" s="9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10">
        <v>495200</v>
      </c>
      <c r="H10" s="9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10">
        <v>487500</v>
      </c>
      <c r="M10" s="9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 s="10">
        <v>0</v>
      </c>
      <c r="C11" s="9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 s="10">
        <v>0</v>
      </c>
      <c r="H11" s="9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 s="10">
        <v>375000</v>
      </c>
      <c r="M11" s="9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 s="10">
        <v>4280900</v>
      </c>
      <c r="C12" s="9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10">
        <v>4700400</v>
      </c>
      <c r="H12" s="9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 s="10">
        <v>4677800</v>
      </c>
      <c r="M12" s="9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 s="10">
        <v>5847800</v>
      </c>
      <c r="C13" s="9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10">
        <v>6223700</v>
      </c>
      <c r="H13" s="9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10">
        <v>6207300</v>
      </c>
      <c r="M13" s="9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 s="10">
        <v>512000</v>
      </c>
      <c r="C14" s="9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10">
        <v>530500</v>
      </c>
      <c r="H14" s="9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10">
        <v>526200</v>
      </c>
      <c r="M14" s="9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 s="10">
        <v>156049100</v>
      </c>
      <c r="C15" s="9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 s="10">
        <v>184167800</v>
      </c>
      <c r="H15" s="9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10">
        <v>188953500</v>
      </c>
      <c r="M15" s="9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 s="10">
        <v>6600700</v>
      </c>
      <c r="C16" s="9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10">
        <v>7352500</v>
      </c>
      <c r="H16" s="9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10">
        <v>7397200</v>
      </c>
      <c r="M16" s="9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 s="10">
        <v>14860800</v>
      </c>
      <c r="C17" s="9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10">
        <v>15309700</v>
      </c>
      <c r="H17" s="9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10">
        <v>15311800</v>
      </c>
      <c r="M17" s="9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 s="10">
        <v>2764700</v>
      </c>
      <c r="C18" s="9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10">
        <v>2861000</v>
      </c>
      <c r="H18" s="9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10">
        <v>2910600</v>
      </c>
      <c r="M18" s="9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 s="10">
        <v>8837300</v>
      </c>
      <c r="C19" s="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10">
        <v>9713300</v>
      </c>
      <c r="H19" s="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10">
        <v>9343000</v>
      </c>
      <c r="M19" s="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 s="10">
        <v>124385900</v>
      </c>
      <c r="C20" s="9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10">
        <v>131849400</v>
      </c>
      <c r="H20" s="9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10">
        <v>130621400</v>
      </c>
      <c r="M20" s="9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 s="10">
        <v>24332100</v>
      </c>
      <c r="C21" s="9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10">
        <v>24497400</v>
      </c>
      <c r="H21" s="9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10">
        <v>24323000</v>
      </c>
      <c r="M21" s="9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 s="10">
        <v>11566000</v>
      </c>
      <c r="C22" s="9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10">
        <v>11980700</v>
      </c>
      <c r="H22" s="9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10">
        <v>11935200</v>
      </c>
      <c r="M22" s="9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 s="10">
        <v>20862700</v>
      </c>
      <c r="C23" s="9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10">
        <v>22683800</v>
      </c>
      <c r="H23" s="9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10">
        <v>23220300</v>
      </c>
      <c r="M23" s="9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 s="10">
        <v>917200</v>
      </c>
      <c r="C24" s="9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10">
        <v>1112700</v>
      </c>
      <c r="H24" s="9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10">
        <v>1112600</v>
      </c>
      <c r="M24" s="9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 s="10">
        <v>484100</v>
      </c>
      <c r="C25" s="9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10">
        <v>505200</v>
      </c>
      <c r="H25" s="9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10">
        <v>496500</v>
      </c>
      <c r="M25" s="9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 s="10">
        <v>5249800</v>
      </c>
      <c r="C26" s="9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10">
        <v>5442200</v>
      </c>
      <c r="H26" s="9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10">
        <v>5430700</v>
      </c>
      <c r="M26" s="9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 s="10">
        <v>0</v>
      </c>
      <c r="C27" s="9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 s="10">
        <v>0</v>
      </c>
      <c r="H27" s="9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 s="10">
        <v>0</v>
      </c>
      <c r="M27" s="9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 s="10">
        <v>1382900</v>
      </c>
      <c r="C28" s="9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10">
        <v>1545700</v>
      </c>
      <c r="H28" s="9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 s="10">
        <v>1525900</v>
      </c>
      <c r="M28" s="9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 s="10">
        <v>2561800</v>
      </c>
      <c r="C29" s="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10">
        <v>2779500</v>
      </c>
      <c r="H29" s="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10">
        <v>2889900</v>
      </c>
      <c r="M29" s="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 s="10">
        <v>12132200</v>
      </c>
      <c r="C30" s="9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10">
        <v>12735900</v>
      </c>
      <c r="H30" s="9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10">
        <v>12861300</v>
      </c>
      <c r="M30" s="9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 s="10">
        <v>1765600</v>
      </c>
      <c r="C31" s="9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10">
        <v>1823300</v>
      </c>
      <c r="H31" s="9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10">
        <v>1870700</v>
      </c>
      <c r="M31" s="9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 s="10">
        <v>5999400</v>
      </c>
      <c r="C32" s="9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10">
        <v>6195500</v>
      </c>
      <c r="H32" s="9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10">
        <v>6157400</v>
      </c>
      <c r="M32" s="9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 s="10">
        <v>927703099.99999905</v>
      </c>
      <c r="C33" s="9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10">
        <v>979671000</v>
      </c>
      <c r="H33" s="9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10">
        <v>989572899.99999905</v>
      </c>
      <c r="M33" s="9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 s="10">
        <v>4189300</v>
      </c>
      <c r="C34" s="9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10">
        <v>4350600</v>
      </c>
      <c r="H34" s="9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10">
        <v>4345600</v>
      </c>
      <c r="M34" s="9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 s="10">
        <v>0</v>
      </c>
      <c r="C35" s="9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 s="10">
        <v>0</v>
      </c>
      <c r="H35" s="9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 s="10">
        <v>0</v>
      </c>
      <c r="M35" s="9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 s="10">
        <v>798200</v>
      </c>
      <c r="C36" s="9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10">
        <v>898700</v>
      </c>
      <c r="H36" s="9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 s="10">
        <v>878300</v>
      </c>
      <c r="M36" s="9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 s="10">
        <v>2087800</v>
      </c>
      <c r="C37" s="9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10">
        <v>2229200</v>
      </c>
      <c r="H37" s="9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10">
        <v>2296900</v>
      </c>
      <c r="M37" s="9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 s="10">
        <v>855300</v>
      </c>
      <c r="C38" s="9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10">
        <v>792800</v>
      </c>
      <c r="H38" s="9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10">
        <v>777800</v>
      </c>
      <c r="M38" s="9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 s="10">
        <v>883900</v>
      </c>
      <c r="C39" s="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 s="10">
        <v>1294400</v>
      </c>
      <c r="H39" s="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10">
        <v>1759500</v>
      </c>
      <c r="M39" s="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 s="10">
        <v>38381900</v>
      </c>
      <c r="C40" s="9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10">
        <v>39964900</v>
      </c>
      <c r="H40" s="9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10">
        <v>40216700</v>
      </c>
      <c r="M40" s="9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 s="10">
        <v>4593300</v>
      </c>
      <c r="C41" s="9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10">
        <v>5089500</v>
      </c>
      <c r="H41" s="9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10">
        <v>4799900</v>
      </c>
      <c r="M41" s="9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 s="10">
        <v>188593300</v>
      </c>
      <c r="C42" s="9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10">
        <v>199130300</v>
      </c>
      <c r="H42" s="9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10">
        <v>199954600</v>
      </c>
      <c r="M42" s="9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 s="10">
        <v>8135400</v>
      </c>
      <c r="C43" s="9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10">
        <v>8560800</v>
      </c>
      <c r="H43" s="9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10">
        <v>8497500</v>
      </c>
      <c r="M43" s="9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 s="10">
        <v>30083200</v>
      </c>
      <c r="C44" s="9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10">
        <v>31040700</v>
      </c>
      <c r="H44" s="9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10">
        <v>31282200</v>
      </c>
      <c r="M44" s="9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 s="10">
        <v>55301600</v>
      </c>
      <c r="C45" s="9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10">
        <v>56792200</v>
      </c>
      <c r="H45" s="9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10">
        <v>56027100</v>
      </c>
      <c r="M45" s="9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 s="10">
        <v>259100</v>
      </c>
      <c r="C46" s="9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10">
        <v>266000</v>
      </c>
      <c r="H46" s="9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10">
        <v>267100</v>
      </c>
      <c r="M46" s="9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 s="10">
        <v>70390700</v>
      </c>
      <c r="C47" s="9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10">
        <v>73467000</v>
      </c>
      <c r="H47" s="9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10">
        <v>75072800</v>
      </c>
      <c r="M47" s="9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 s="10">
        <v>6737100</v>
      </c>
      <c r="C48" s="9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10">
        <v>7214700</v>
      </c>
      <c r="H48" s="9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10">
        <v>7289800</v>
      </c>
      <c r="M48" s="9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 s="10">
        <v>92200</v>
      </c>
      <c r="C49" s="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10">
        <v>102600</v>
      </c>
      <c r="H49" s="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10">
        <v>0</v>
      </c>
      <c r="M49" s="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 s="10">
        <v>832600</v>
      </c>
      <c r="C50" s="9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 s="10">
        <v>859100</v>
      </c>
      <c r="H50" s="9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 s="10">
        <v>843200</v>
      </c>
      <c r="M50" s="9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 s="10">
        <v>8609500</v>
      </c>
      <c r="C51" s="9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10">
        <v>8925500</v>
      </c>
      <c r="H51" s="9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10">
        <v>8833900</v>
      </c>
      <c r="M51" s="9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 s="10">
        <v>2451000</v>
      </c>
      <c r="C52" s="9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10">
        <v>2440700</v>
      </c>
      <c r="H52" s="9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10">
        <v>2321600</v>
      </c>
      <c r="M52" s="9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E55" s="11" t="s">
        <v>90</v>
      </c>
      <c r="F55" s="1" t="s">
        <v>3</v>
      </c>
      <c r="G55" s="1" t="s">
        <v>8</v>
      </c>
      <c r="H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  <c r="F56">
        <f>VLOOKUP($A56,$A$2:$P$52,MATCH(F$55,$A$1:$P$1))</f>
        <v>-36209.630000000005</v>
      </c>
      <c r="G56">
        <f t="shared" ref="G56:H56" si="9">VLOOKUP($A56,$A$2:$P$52,MATCH(G$55,$A$1:$P$1))</f>
        <v>-27292.159999999974</v>
      </c>
      <c r="H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VLOOKUP($A57,$A$1:$P$52,4,FALSE)</f>
        <v>0</v>
      </c>
      <c r="C57">
        <f t="shared" ref="C57:C61" si="11">VLOOKUP($A57,$A$1:$P$52,9,FALSE)</f>
        <v>0</v>
      </c>
      <c r="D57">
        <f t="shared" ref="D57:D61" si="12">VLOOKUP($A57,$A$1:$P$52,14,FALSE)</f>
        <v>-311228.08999999997</v>
      </c>
      <c r="F57">
        <f t="shared" ref="F57:H61" si="13">VLOOKUP($A57,$A$2:$P$52,MATCH(F$55,$A$1:$P$1))</f>
        <v>0</v>
      </c>
      <c r="G57">
        <f t="shared" si="13"/>
        <v>0</v>
      </c>
      <c r="H57">
        <f t="shared" si="13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>
        <f t="shared" si="13"/>
        <v>-149396.10000000987</v>
      </c>
      <c r="G58">
        <f t="shared" si="13"/>
        <v>-189254.06000000006</v>
      </c>
      <c r="H58">
        <f t="shared" si="13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>
        <f t="shared" si="13"/>
        <v>-12230.810000000056</v>
      </c>
      <c r="G59">
        <f t="shared" si="13"/>
        <v>-45485.580000000075</v>
      </c>
      <c r="H59">
        <f t="shared" si="13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>
        <f t="shared" si="13"/>
        <v>-4950.4699999999721</v>
      </c>
      <c r="G60">
        <f t="shared" si="13"/>
        <v>-8005.7900000010268</v>
      </c>
      <c r="H60">
        <f t="shared" si="13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>
        <f t="shared" si="13"/>
        <v>-184239.79000001028</v>
      </c>
      <c r="G61">
        <f t="shared" si="13"/>
        <v>-133456.33000001032</v>
      </c>
      <c r="H61">
        <f t="shared" si="13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E64" s="11" t="s">
        <v>91</v>
      </c>
      <c r="F64" s="1" t="s">
        <v>3</v>
      </c>
      <c r="G64" s="1" t="s">
        <v>8</v>
      </c>
      <c r="H64" s="1" t="s">
        <v>13</v>
      </c>
    </row>
    <row r="65" spans="1:8" x14ac:dyDescent="0.3">
      <c r="A65" t="s">
        <v>24</v>
      </c>
      <c r="B65">
        <f>_xlfn.XLOOKUP(A65,A1:A52,D1:D52)</f>
        <v>-36209.630000000005</v>
      </c>
      <c r="C65">
        <f>_xlfn.XLOOKUP(A65,A1:A52,I1:I52)</f>
        <v>-27292.159999999974</v>
      </c>
      <c r="D65">
        <f>_xlfn.XLOOKUP(A65,A1:A52,N1:N52)</f>
        <v>-9181.0800000000163</v>
      </c>
      <c r="F65" cm="1">
        <f t="array" ref="F65">_xlfn.XLOOKUP($A65,$A$1:$A$52,INDEX(A1:P52, ,MATCH(F$64,$A$1:$P$1,0)),FALSE)</f>
        <v>-36209.630000000005</v>
      </c>
    </row>
    <row r="66" spans="1:8" x14ac:dyDescent="0.3">
      <c r="A66" t="s">
        <v>25</v>
      </c>
      <c r="B66">
        <f t="shared" ref="B66:B70" si="14">_xlfn.XLOOKUP(A66,A2:A53,D2:D53)</f>
        <v>0</v>
      </c>
      <c r="C66">
        <f t="shared" ref="C66:C70" si="15">_xlfn.XLOOKUP(A66,A2:A53,I2:I53)</f>
        <v>0</v>
      </c>
      <c r="D66">
        <f t="shared" ref="D66:D70" si="16">_xlfn.XLOOKUP(A66,A2:A53,N2:N53)</f>
        <v>-311228.08999999997</v>
      </c>
    </row>
    <row r="67" spans="1:8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8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8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8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8" x14ac:dyDescent="0.3">
      <c r="A72" s="7" t="s">
        <v>69</v>
      </c>
    </row>
    <row r="73" spans="1:8" x14ac:dyDescent="0.3">
      <c r="A73" s="1" t="s">
        <v>0</v>
      </c>
      <c r="B73" s="1" t="s">
        <v>3</v>
      </c>
      <c r="C73" s="1" t="s">
        <v>8</v>
      </c>
      <c r="D73" s="1" t="s">
        <v>13</v>
      </c>
      <c r="E73" s="11" t="s">
        <v>92</v>
      </c>
      <c r="F73" s="1" t="s">
        <v>3</v>
      </c>
      <c r="G73" s="1" t="s">
        <v>8</v>
      </c>
      <c r="H73" s="1" t="s">
        <v>13</v>
      </c>
    </row>
    <row r="74" spans="1:8" x14ac:dyDescent="0.3">
      <c r="A74" t="s">
        <v>24</v>
      </c>
      <c r="B74">
        <f>INDEX($A$1:$P$52,MATCH($A74,$A$1:$A$52,0),4)</f>
        <v>-36209.630000000005</v>
      </c>
      <c r="C74">
        <f>INDEX($A$1:$P$52,MATCH($A74,$A$1:$A$52,0),9)</f>
        <v>-27292.159999999974</v>
      </c>
      <c r="D74">
        <f>INDEX($A$1:$P$52,MATCH($A74,$A$1:$A$52,0),14)</f>
        <v>-9181.0800000000163</v>
      </c>
    </row>
    <row r="75" spans="1:8" x14ac:dyDescent="0.3">
      <c r="A75" t="s">
        <v>25</v>
      </c>
      <c r="B75">
        <f t="shared" ref="B75:B79" si="17">INDEX($A$1:$P$52,MATCH($A75,$A$1:$A$52,0),4)</f>
        <v>0</v>
      </c>
      <c r="C75">
        <f t="shared" ref="C75:C79" si="18">INDEX($A$1:$P$52,MATCH($A75,$A$1:$A$52,0),9)</f>
        <v>0</v>
      </c>
      <c r="D75">
        <f t="shared" ref="D75:D79" si="19">INDEX($A$1:$P$52,MATCH($A75,$A$1:$A$52,0),14)</f>
        <v>-311228.08999999997</v>
      </c>
    </row>
    <row r="76" spans="1:8" x14ac:dyDescent="0.3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</row>
    <row r="77" spans="1:8" x14ac:dyDescent="0.3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8" x14ac:dyDescent="0.3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8" x14ac:dyDescent="0.3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s="7" t="s">
        <v>16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INDEX($A$2:$P$52,MATCH($B$82,$A$2:$A$52,0),2)</f>
        <v>356640100</v>
      </c>
      <c r="C84" s="6">
        <f>INDEX($A$2:$P$52,MATCH($B$82,$A$2:$A$52,0),3)</f>
        <v>341243679.13</v>
      </c>
    </row>
    <row r="85" spans="1:7" x14ac:dyDescent="0.3">
      <c r="A85" t="s">
        <v>74</v>
      </c>
      <c r="B85" s="6">
        <f>INDEX($A$2:$P$52,MATCH($B$82,$A$2:$A$52,0),7)</f>
        <v>382685200</v>
      </c>
      <c r="C85" s="6">
        <f>INDEX($A$2:$P$52,MATCH($B$82,$A$2:$A$52,0),8)</f>
        <v>346340810.81999999</v>
      </c>
    </row>
    <row r="86" spans="1:7" x14ac:dyDescent="0.3">
      <c r="A86" t="s">
        <v>75</v>
      </c>
      <c r="B86" s="6">
        <f>INDEX($A$2:$P$52,MATCH($B$82,$A$2:$A$52,0),12)</f>
        <v>376548600</v>
      </c>
      <c r="C86" s="6">
        <f>INDEX($A$2:$P$52,MATCH($B$82,$A$2:$A$52,0),13)</f>
        <v>355279492.22999901</v>
      </c>
    </row>
    <row r="87" spans="1:7" x14ac:dyDescent="0.3">
      <c r="B87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Clay</cp:lastModifiedBy>
  <cp:revision/>
  <dcterms:created xsi:type="dcterms:W3CDTF">2020-02-26T17:00:38Z</dcterms:created>
  <dcterms:modified xsi:type="dcterms:W3CDTF">2024-01-26T01:14:17Z</dcterms:modified>
  <cp:category/>
  <cp:contentStatus/>
</cp:coreProperties>
</file>