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12\projects\excel-lookups-da12-AbrahamFongnaly\"/>
    </mc:Choice>
  </mc:AlternateContent>
  <xr:revisionPtr revIDLastSave="0" documentId="13_ncr:1_{7BD4C8DF-22F4-4914-8761-C125E476BF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B67" i="1"/>
  <c r="D79" i="1"/>
  <c r="D78" i="1"/>
  <c r="D77" i="1"/>
  <c r="D76" i="1"/>
  <c r="D75" i="1"/>
  <c r="D74" i="1"/>
  <c r="C79" i="1"/>
  <c r="C78" i="1"/>
  <c r="C77" i="1"/>
  <c r="C76" i="1"/>
  <c r="C75" i="1"/>
  <c r="C74" i="1"/>
  <c r="B79" i="1"/>
  <c r="B78" i="1"/>
  <c r="B77" i="1"/>
  <c r="B76" i="1"/>
  <c r="B75" i="1"/>
  <c r="B74" i="1"/>
  <c r="D66" i="1"/>
  <c r="D67" i="1"/>
  <c r="D68" i="1"/>
  <c r="D69" i="1"/>
  <c r="D70" i="1"/>
  <c r="D65" i="1"/>
  <c r="C70" i="1"/>
  <c r="C66" i="1"/>
  <c r="C67" i="1"/>
  <c r="C68" i="1"/>
  <c r="C69" i="1"/>
  <c r="C65" i="1"/>
  <c r="B65" i="1"/>
  <c r="B66" i="1"/>
  <c r="B68" i="1"/>
  <c r="B69" i="1"/>
  <c r="B70" i="1"/>
  <c r="B56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E6" i="1" s="1"/>
  <c r="D7" i="1"/>
  <c r="D8" i="1"/>
  <c r="D9" i="1"/>
  <c r="D10" i="1"/>
  <c r="E10" i="1" s="1"/>
  <c r="D11" i="1"/>
  <c r="D12" i="1"/>
  <c r="D13" i="1"/>
  <c r="D14" i="1"/>
  <c r="E14" i="1" s="1"/>
  <c r="D15" i="1"/>
  <c r="D16" i="1"/>
  <c r="D17" i="1"/>
  <c r="D18" i="1"/>
  <c r="E18" i="1" s="1"/>
  <c r="D19" i="1"/>
  <c r="D20" i="1"/>
  <c r="D21" i="1"/>
  <c r="D22" i="1"/>
  <c r="E22" i="1" s="1"/>
  <c r="D23" i="1"/>
  <c r="D24" i="1"/>
  <c r="D25" i="1"/>
  <c r="D26" i="1"/>
  <c r="E26" i="1" s="1"/>
  <c r="D27" i="1"/>
  <c r="D28" i="1"/>
  <c r="D29" i="1"/>
  <c r="D30" i="1"/>
  <c r="E30" i="1" s="1"/>
  <c r="D31" i="1"/>
  <c r="D32" i="1"/>
  <c r="D33" i="1"/>
  <c r="D34" i="1"/>
  <c r="E34" i="1" s="1"/>
  <c r="D35" i="1"/>
  <c r="D36" i="1"/>
  <c r="D37" i="1"/>
  <c r="D38" i="1"/>
  <c r="E38" i="1" s="1"/>
  <c r="D39" i="1"/>
  <c r="D40" i="1"/>
  <c r="D41" i="1"/>
  <c r="D42" i="1"/>
  <c r="E42" i="1" s="1"/>
  <c r="D43" i="1"/>
  <c r="D44" i="1"/>
  <c r="D45" i="1"/>
  <c r="D46" i="1"/>
  <c r="E46" i="1" s="1"/>
  <c r="D47" i="1"/>
  <c r="D48" i="1"/>
  <c r="D49" i="1"/>
  <c r="D50" i="1"/>
  <c r="E50" i="1" s="1"/>
  <c r="D51" i="1"/>
  <c r="D52" i="1"/>
  <c r="D2" i="1"/>
  <c r="E2" i="1" s="1"/>
  <c r="E3" i="1"/>
  <c r="E4" i="1"/>
  <c r="E5" i="1"/>
  <c r="E7" i="1"/>
  <c r="E8" i="1"/>
  <c r="E9" i="1"/>
  <c r="E11" i="1"/>
  <c r="E12" i="1"/>
  <c r="E13" i="1"/>
  <c r="E15" i="1"/>
  <c r="E16" i="1"/>
  <c r="E17" i="1"/>
  <c r="E19" i="1"/>
  <c r="E20" i="1"/>
  <c r="E21" i="1"/>
  <c r="E23" i="1"/>
  <c r="E24" i="1"/>
  <c r="E25" i="1"/>
  <c r="E27" i="1"/>
  <c r="E28" i="1"/>
  <c r="E29" i="1"/>
  <c r="E31" i="1"/>
  <c r="E32" i="1"/>
  <c r="E33" i="1"/>
  <c r="E35" i="1"/>
  <c r="E36" i="1"/>
  <c r="E37" i="1"/>
  <c r="E39" i="1"/>
  <c r="E40" i="1"/>
  <c r="E41" i="1"/>
  <c r="E43" i="1"/>
  <c r="E44" i="1"/>
  <c r="E45" i="1"/>
  <c r="E47" i="1"/>
  <c r="E48" i="1"/>
  <c r="E49" i="1"/>
  <c r="E51" i="1"/>
  <c r="E52" i="1"/>
  <c r="O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<sst xmlns="http://schemas.openxmlformats.org/spreadsheetml/2006/main" count="150" uniqueCount="90">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</sst>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1" workbookViewId="0">
      <selection activeCell="B84" sqref="B84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9">
        <f>IFERROR(D2/B2, "0")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IFERROR(I2/G2,"0")</f>
        <v>-9.4972027086493035E-2</v>
      </c>
      <c r="K2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IFERROR(N2/L2,"DIVIDE BY ZERO")</f>
        <v>-5.6484362894991494E-2</v>
      </c>
      <c r="P2">
        <f>RANK(O2,$O$2:$O$52,1)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9">
        <f t="shared" ref="E3:E52" si="1">IFERROR(D3/B3, "0")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IFERROR(I3/G3,"0")</f>
        <v>-6.6804928315415249E-2</v>
      </c>
      <c r="K3">
        <f t="shared" ref="K3:K52" si="5">RANK(J3,$J$2:$J$52,1)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>IFERROR(N3/L3,"0")</f>
        <v>-1.3540749922529313E-3</v>
      </c>
      <c r="P3">
        <f t="shared" ref="P3:P52" si="7">RANK(O3,$O$2:$O$52,1)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9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ref="O4:O52" si="8">IFERROR(N4/L4,"0")</f>
        <v>-2.6599210899959033E-2</v>
      </c>
      <c r="P4">
        <f t="shared" si="7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9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8"/>
        <v>-3.3800336357544182E-2</v>
      </c>
      <c r="P5">
        <f t="shared" si="7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9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8"/>
        <v>-1.925202156356929E-4</v>
      </c>
      <c r="P6">
        <f t="shared" si="7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9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8"/>
        <v>-0.11920361114432618</v>
      </c>
      <c r="P7">
        <f t="shared" si="7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9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8"/>
        <v>-0.15295680364719175</v>
      </c>
      <c r="P8">
        <f t="shared" si="7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9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8"/>
        <v>-7.3852043000788653E-2</v>
      </c>
      <c r="P9">
        <f t="shared" si="7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9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8"/>
        <v>-1.883298461538465E-2</v>
      </c>
      <c r="P10">
        <f t="shared" si="7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9" t="str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8"/>
        <v>-0.82994157333333329</v>
      </c>
      <c r="P11">
        <f t="shared" si="7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9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8"/>
        <v>-6.5433934755654441E-2</v>
      </c>
      <c r="P12">
        <f t="shared" si="7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9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8"/>
        <v>-2.4217184605222895E-2</v>
      </c>
      <c r="P13">
        <f t="shared" si="7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9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8"/>
        <v>-4.0308095781071827E-2</v>
      </c>
      <c r="P14">
        <f t="shared" si="7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9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8"/>
        <v>-2.3829085727446114E-2</v>
      </c>
      <c r="P15">
        <f t="shared" si="7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9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8"/>
        <v>-1.4464932677229222E-5</v>
      </c>
      <c r="P16">
        <f t="shared" si="7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9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8"/>
        <v>-6.3071811282801551E-2</v>
      </c>
      <c r="P17">
        <f t="shared" si="7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9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8"/>
        <v>-0.12882667147667154</v>
      </c>
      <c r="P18">
        <f t="shared" si="7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9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8"/>
        <v>-6.1687262121374278E-2</v>
      </c>
      <c r="P19">
        <f t="shared" si="7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9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8"/>
        <v>-8.9158438821450736E-7</v>
      </c>
      <c r="P20">
        <f t="shared" si="7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9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8"/>
        <v>-3.6546762734864152E-2</v>
      </c>
      <c r="P21">
        <f t="shared" si="7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9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8"/>
        <v>-6.2439674240938325E-5</v>
      </c>
      <c r="P22">
        <f t="shared" si="7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9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8"/>
        <v>-2.5892971236375011E-2</v>
      </c>
      <c r="P23">
        <f t="shared" si="7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9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8"/>
        <v>-6.5504224339284781E-5</v>
      </c>
      <c r="P24">
        <f t="shared" si="7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9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8"/>
        <v>-3.4741188318228064E-3</v>
      </c>
      <c r="P25">
        <f t="shared" si="7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9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8"/>
        <v>-5.7720881286022069E-2</v>
      </c>
      <c r="P26">
        <f t="shared" si="7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9" t="str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 t="str">
        <f t="shared" si="8"/>
        <v>0</v>
      </c>
      <c r="P27">
        <f t="shared" si="7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9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8"/>
        <v>-8.6909325643882263E-2</v>
      </c>
      <c r="P28">
        <f t="shared" si="7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9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8"/>
        <v>-1.2225336516860273E-5</v>
      </c>
      <c r="P29">
        <f t="shared" si="7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9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8"/>
        <v>-2.7439209100169185E-3</v>
      </c>
      <c r="P30">
        <f t="shared" si="7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9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8"/>
        <v>-3.7049585716576634E-2</v>
      </c>
      <c r="P31">
        <f t="shared" si="7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9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8"/>
        <v>-2.7581118653977402E-2</v>
      </c>
      <c r="P32">
        <f t="shared" si="7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9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8"/>
        <v>-5.5141067323084929E-3</v>
      </c>
      <c r="P33">
        <f t="shared" si="7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9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8"/>
        <v>-2.6647296115611244E-2</v>
      </c>
      <c r="P34">
        <f t="shared" si="7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9" t="str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 t="str">
        <f t="shared" si="8"/>
        <v>0</v>
      </c>
      <c r="P35">
        <f t="shared" si="7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9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8"/>
        <v>-0.11509132414892521</v>
      </c>
      <c r="P36">
        <f t="shared" si="7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9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8"/>
        <v>-8.1928538464887526E-2</v>
      </c>
      <c r="P37">
        <f t="shared" si="7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9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8"/>
        <v>-1.7580354847003174E-4</v>
      </c>
      <c r="P38">
        <f t="shared" si="7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9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8"/>
        <v>-4.4919653310605226E-2</v>
      </c>
      <c r="P39">
        <f t="shared" si="7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9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8"/>
        <v>-1.5178676768608648E-2</v>
      </c>
      <c r="P40">
        <f t="shared" si="7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9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8"/>
        <v>-1.7099804162586642E-2</v>
      </c>
      <c r="P41">
        <f t="shared" si="7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9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8"/>
        <v>-1.8129115815929696E-7</v>
      </c>
      <c r="P42">
        <f t="shared" si="7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9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8"/>
        <v>-4.0778750220654303E-2</v>
      </c>
      <c r="P43">
        <f t="shared" si="7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9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8"/>
        <v>-1.8780648419868168E-6</v>
      </c>
      <c r="P44">
        <f t="shared" si="7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9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8"/>
        <v>-1.1432866237947358E-2</v>
      </c>
      <c r="P45">
        <f t="shared" si="7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9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8"/>
        <v>-4.6225533508053113E-2</v>
      </c>
      <c r="P46">
        <f t="shared" si="7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9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8"/>
        <v>-2.9266019117572752E-4</v>
      </c>
      <c r="P47">
        <f t="shared" si="7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9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8"/>
        <v>-5.5893132870587676E-2</v>
      </c>
      <c r="P48">
        <f t="shared" si="7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9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8"/>
        <v>0</v>
      </c>
      <c r="P49">
        <f t="shared" si="7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9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8"/>
        <v>0</v>
      </c>
      <c r="P50">
        <f t="shared" si="7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9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8"/>
        <v>-1.1100045280114048E-2</v>
      </c>
      <c r="P51">
        <f t="shared" si="7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9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8"/>
        <v>-0.11404408166781529</v>
      </c>
      <c r="P52">
        <f t="shared" si="7"/>
        <v>6</v>
      </c>
    </row>
    <row r="53" spans="1:16" x14ac:dyDescent="0.3">
      <c r="O53" s="5"/>
    </row>
    <row r="54" spans="1:16" x14ac:dyDescent="0.3">
      <c r="A54" s="2" t="s">
        <v>67</v>
      </c>
      <c r="O54" s="5"/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VLOOKUP(A56,$A$2:$F$52,4,FALSE)</f>
        <v>-36209.630000000005</v>
      </c>
      <c r="C56">
        <f>VLOOKUP(A56,$A$2:$J$52,9,FALSE)</f>
        <v>-27292.159999999974</v>
      </c>
      <c r="D56">
        <f>VLOOKUP(A56,$A$2:$K$52,9,FALSE)</f>
        <v>-27292.159999999974</v>
      </c>
    </row>
    <row r="57" spans="1:16" x14ac:dyDescent="0.3">
      <c r="A57" t="s">
        <v>25</v>
      </c>
      <c r="B57">
        <f t="shared" ref="B57:B61" si="9">VLOOKUP(A57,$A$2:$F$52,4,FALSE)</f>
        <v>0</v>
      </c>
      <c r="C57">
        <f t="shared" ref="C57:C61" si="10">VLOOKUP(A57,$A$2:$J$52,9,FALSE)</f>
        <v>0</v>
      </c>
      <c r="D57">
        <f t="shared" ref="D57:D61" si="11">VLOOKUP(A57,$A$2:$K$52,9,FALSE)</f>
        <v>0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-189254.06000000006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-45485.580000000075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-8005.7900000010268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-133456.33000001032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">
      <c r="A66" t="s">
        <v>25</v>
      </c>
      <c r="B66">
        <f t="shared" ref="B66:B70" si="12">_xlfn.XLOOKUP(A66,$A$2:$A$52,$D$2:$D$52)</f>
        <v>0</v>
      </c>
      <c r="C66">
        <f t="shared" ref="C66:C69" si="13">_xlfn.XLOOKUP(A66,$A$2:$A$52,$I$2:$I$52)</f>
        <v>0</v>
      </c>
      <c r="D66">
        <f t="shared" ref="D66:D70" si="14">_xlfn.XLOOKUP(A66,$A$2:$A$52,$N$2:$N$52)</f>
        <v>-311228.08999999997</v>
      </c>
    </row>
    <row r="67" spans="1:4" x14ac:dyDescent="0.3">
      <c r="A67" t="s">
        <v>32</v>
      </c>
      <c r="B67">
        <f>_xlfn.XLOOKUP(A67,$A$2:$A$52,$D$2:$D$52)</f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>_xlfn.XLOOKUP(A70,$A$2:$A$52,$I$2:$I$52)</f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INDEX($A$2:$D$52,MATCH("Community Education Commission",$A$2:$A$52,0),4)</f>
        <v>-36209.630000000005</v>
      </c>
      <c r="C74">
        <f>INDEX($A$2:$K$52,MATCH("Community Education Commission",$A$2:$A$52,0),9)</f>
        <v>-27292.159999999974</v>
      </c>
      <c r="D74">
        <f>INDEX($A$2:$P$52,MATCH("Community Education Commission",$A$2:$A$52,0),14)</f>
        <v>-9181.0800000000163</v>
      </c>
    </row>
    <row r="75" spans="1:4" x14ac:dyDescent="0.3">
      <c r="A75" t="s">
        <v>25</v>
      </c>
      <c r="B75">
        <f>INDEX($A$2:$D$52,MATCH("Community Oversight Board",$A$2:$A$52,0),4)</f>
        <v>0</v>
      </c>
      <c r="C75">
        <f>INDEX($A$2:$K$52,MATCH("Community Oversight Board",$A$2:$A$52,0),9)</f>
        <v>0</v>
      </c>
      <c r="D75">
        <f>INDEX($A$2:$P$52,MATCH("Community Oversight Board",$A$2:$A$52,0),14)</f>
        <v>-311228.08999999997</v>
      </c>
    </row>
    <row r="76" spans="1:4" x14ac:dyDescent="0.3">
      <c r="A76" t="s">
        <v>32</v>
      </c>
      <c r="B76">
        <f>INDEX($A$2:$D$52,MATCH("Election Commission",$A$2:$A$52,0),4)</f>
        <v>-149396.10000000987</v>
      </c>
      <c r="C76">
        <f>INDEX($A$2:$K$52,MATCH("Election Commission",$A$2:$A$52,0),9)</f>
        <v>-189254.06000000006</v>
      </c>
      <c r="D76">
        <f>INDEX($A$2:$P$52,MATCH("Election Commission",$A$2:$A$52,0),14)</f>
        <v>-374962.91000000015</v>
      </c>
    </row>
    <row r="77" spans="1:4" x14ac:dyDescent="0.3">
      <c r="A77" t="s">
        <v>38</v>
      </c>
      <c r="B77">
        <f>INDEX($A$2:$D$52,MATCH("Historical Commission",$A$2:$A$52,0),4)</f>
        <v>-12230.810000000056</v>
      </c>
      <c r="C77">
        <f>INDEX($A$2:$K$52,MATCH("Historical Commission",$A$2:$A$52,0),9)</f>
        <v>-45485.580000000075</v>
      </c>
      <c r="D77">
        <f>INDEX($A$2:$P$52,MATCH("Historical Commission",$A$2:$A$52,0),14)</f>
        <v>-72.879999999888241</v>
      </c>
    </row>
    <row r="78" spans="1:4" x14ac:dyDescent="0.3">
      <c r="A78" t="s">
        <v>39</v>
      </c>
      <c r="B78">
        <f>INDEX($A$2:$D$52,MATCH("Human Relations Commission",$A$2:$A$52,0),4)</f>
        <v>-4950.4699999999721</v>
      </c>
      <c r="C78">
        <f>INDEX($A$2:$K$52,MATCH("Human Relations Commission",$A$2:$A$52,0),9)</f>
        <v>-8005.7900000010268</v>
      </c>
      <c r="D78">
        <f>INDEX($A$2:$P$52,MATCH("Human Relations Commission",$A$2:$A$52,0),14)</f>
        <v>-1724.9000000000233</v>
      </c>
    </row>
    <row r="79" spans="1:4" x14ac:dyDescent="0.3">
      <c r="A79" t="s">
        <v>55</v>
      </c>
      <c r="B79">
        <f>INDEX($A$2:$D$52,MATCH("Planning Commission",$A$2:$A$52,0),4)</f>
        <v>-184239.79000001028</v>
      </c>
      <c r="C79">
        <f>INDEX($A$2:$K$52,MATCH("Planning Commission",$A$2:$A$52,0),9)</f>
        <v>-133456.33000001032</v>
      </c>
      <c r="D79">
        <f>INDEX($A$2:$P$52,MATCH("Planning Commission",$A$2:$A$52,0),14)</f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16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 t="e">
        <f>INDEX(data_dictionary!A1:B10,MATCH(metro_budget!$B$82,B2:B52,0),2)</f>
        <v>#N/A</v>
      </c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25" sqref="B25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Abraham Fongnaly</cp:lastModifiedBy>
  <cp:revision/>
  <dcterms:created xsi:type="dcterms:W3CDTF">2020-02-26T17:00:38Z</dcterms:created>
  <dcterms:modified xsi:type="dcterms:W3CDTF">2024-05-22T02:57:23Z</dcterms:modified>
  <cp:category/>
  <cp:contentStatus/>
</cp:coreProperties>
</file>