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toma/Desktop/nss/da12/projects/excel-lookups-da12-GeorgeToma99/"/>
    </mc:Choice>
  </mc:AlternateContent>
  <xr:revisionPtr revIDLastSave="0" documentId="13_ncr:1_{E0CF1A55-5825-2148-B6A1-BE632886529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C56" i="1"/>
  <c r="C57" i="1"/>
  <c r="C58" i="1"/>
  <c r="C59" i="1"/>
  <c r="C60" i="1"/>
  <c r="C61" i="1"/>
  <c r="B56" i="1"/>
  <c r="C86" i="1"/>
  <c r="C85" i="1"/>
  <c r="C84" i="1"/>
  <c r="B85" i="1"/>
  <c r="B86" i="1"/>
  <c r="B84" i="1"/>
  <c r="C75" i="1"/>
  <c r="B78" i="1"/>
  <c r="D69" i="1"/>
  <c r="O7" i="1"/>
  <c r="O31" i="1"/>
  <c r="O33" i="1"/>
  <c r="N3" i="1"/>
  <c r="O3" i="1" s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D65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D68" i="1" s="1"/>
  <c r="N25" i="1"/>
  <c r="D60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O32" i="1" s="1"/>
  <c r="N33" i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J4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74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12" i="1"/>
  <c r="E20" i="1"/>
  <c r="E28" i="1"/>
  <c r="E3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66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D21" i="1"/>
  <c r="E21" i="1" s="1"/>
  <c r="D22" i="1"/>
  <c r="E22" i="1" s="1"/>
  <c r="D23" i="1"/>
  <c r="E23" i="1" s="1"/>
  <c r="D24" i="1"/>
  <c r="B68" i="1" s="1"/>
  <c r="D25" i="1"/>
  <c r="B69" i="1" s="1"/>
  <c r="D26" i="1"/>
  <c r="E26" i="1" s="1"/>
  <c r="D27" i="1"/>
  <c r="E27" i="1" s="1"/>
  <c r="D28" i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C77" i="1" l="1"/>
  <c r="J18" i="1"/>
  <c r="C76" i="1"/>
  <c r="J10" i="1"/>
  <c r="K23" i="1" s="1"/>
  <c r="C65" i="1"/>
  <c r="C70" i="1"/>
  <c r="B77" i="1"/>
  <c r="O25" i="1"/>
  <c r="D67" i="1"/>
  <c r="B75" i="1"/>
  <c r="D78" i="1"/>
  <c r="O11" i="1"/>
  <c r="P31" i="1" s="1"/>
  <c r="B76" i="1"/>
  <c r="B67" i="1"/>
  <c r="D77" i="1"/>
  <c r="E18" i="1"/>
  <c r="E10" i="1"/>
  <c r="O41" i="1"/>
  <c r="D56" i="1"/>
  <c r="D74" i="1"/>
  <c r="D76" i="1"/>
  <c r="E41" i="1"/>
  <c r="E25" i="1"/>
  <c r="J24" i="1"/>
  <c r="D61" i="1"/>
  <c r="C79" i="1"/>
  <c r="D75" i="1"/>
  <c r="E24" i="1"/>
  <c r="B79" i="1"/>
  <c r="C78" i="1"/>
  <c r="D79" i="1"/>
  <c r="O24" i="1"/>
  <c r="C69" i="1"/>
  <c r="D66" i="1"/>
  <c r="C68" i="1"/>
  <c r="B65" i="1"/>
  <c r="J29" i="1"/>
  <c r="D59" i="1"/>
  <c r="J20" i="1"/>
  <c r="K50" i="1" s="1"/>
  <c r="D58" i="1"/>
  <c r="C66" i="1"/>
  <c r="E29" i="1"/>
  <c r="J11" i="1"/>
  <c r="O20" i="1"/>
  <c r="E11" i="1"/>
  <c r="F16" i="1" s="1"/>
  <c r="O10" i="1"/>
  <c r="F3" i="1" l="1"/>
  <c r="K41" i="1"/>
  <c r="P46" i="1"/>
  <c r="K47" i="1"/>
  <c r="P33" i="1"/>
  <c r="P14" i="1"/>
  <c r="P49" i="1"/>
  <c r="P6" i="1"/>
  <c r="P10" i="1"/>
  <c r="K38" i="1"/>
  <c r="P23" i="1"/>
  <c r="P11" i="1"/>
  <c r="K35" i="1"/>
  <c r="K16" i="1"/>
  <c r="K14" i="1"/>
  <c r="K33" i="1"/>
  <c r="K46" i="1"/>
  <c r="P38" i="1"/>
  <c r="F38" i="1"/>
  <c r="K34" i="1"/>
  <c r="K5" i="1"/>
  <c r="K48" i="1"/>
  <c r="P17" i="1"/>
  <c r="K26" i="1"/>
  <c r="K4" i="1"/>
  <c r="K13" i="1"/>
  <c r="P34" i="1"/>
  <c r="K49" i="1"/>
  <c r="P39" i="1"/>
  <c r="K25" i="1"/>
  <c r="K12" i="1"/>
  <c r="K21" i="1"/>
  <c r="P35" i="1"/>
  <c r="P5" i="1"/>
  <c r="K11" i="1"/>
  <c r="K52" i="1"/>
  <c r="K18" i="1"/>
  <c r="K39" i="1"/>
  <c r="P40" i="1"/>
  <c r="P8" i="1"/>
  <c r="F29" i="1"/>
  <c r="P9" i="1"/>
  <c r="K40" i="1"/>
  <c r="K30" i="1"/>
  <c r="K19" i="1"/>
  <c r="K32" i="1"/>
  <c r="F49" i="1"/>
  <c r="F8" i="1"/>
  <c r="F23" i="1"/>
  <c r="F48" i="1"/>
  <c r="F5" i="1"/>
  <c r="F40" i="1"/>
  <c r="F10" i="1"/>
  <c r="F25" i="1"/>
  <c r="F27" i="1"/>
  <c r="F20" i="1"/>
  <c r="F50" i="1"/>
  <c r="F22" i="1"/>
  <c r="F37" i="1"/>
  <c r="P15" i="1"/>
  <c r="F45" i="1"/>
  <c r="P13" i="1"/>
  <c r="P18" i="1"/>
  <c r="P36" i="1"/>
  <c r="P45" i="1"/>
  <c r="P3" i="1"/>
  <c r="F35" i="1"/>
  <c r="P25" i="1"/>
  <c r="P12" i="1"/>
  <c r="P28" i="1"/>
  <c r="P16" i="1"/>
  <c r="P21" i="1"/>
  <c r="F21" i="1"/>
  <c r="F11" i="1"/>
  <c r="F42" i="1"/>
  <c r="K28" i="1"/>
  <c r="P26" i="1"/>
  <c r="K37" i="1"/>
  <c r="P52" i="1"/>
  <c r="P30" i="1"/>
  <c r="P32" i="1"/>
  <c r="P2" i="1"/>
  <c r="P48" i="1"/>
  <c r="P44" i="1"/>
  <c r="F12" i="1"/>
  <c r="K15" i="1"/>
  <c r="K3" i="1"/>
  <c r="P29" i="1"/>
  <c r="F31" i="1"/>
  <c r="P43" i="1"/>
  <c r="F9" i="1"/>
  <c r="F13" i="1"/>
  <c r="F44" i="1"/>
  <c r="F4" i="1"/>
  <c r="F33" i="1"/>
  <c r="F7" i="1"/>
  <c r="F46" i="1"/>
  <c r="F26" i="1"/>
  <c r="F52" i="1"/>
  <c r="F28" i="1"/>
  <c r="F15" i="1"/>
  <c r="F41" i="1"/>
  <c r="P51" i="1"/>
  <c r="P4" i="1"/>
  <c r="F14" i="1"/>
  <c r="F18" i="1"/>
  <c r="P20" i="1"/>
  <c r="P7" i="1"/>
  <c r="K36" i="1"/>
  <c r="P42" i="1"/>
  <c r="K45" i="1"/>
  <c r="K22" i="1"/>
  <c r="K6" i="1"/>
  <c r="K10" i="1"/>
  <c r="P22" i="1"/>
  <c r="K27" i="1"/>
  <c r="K42" i="1"/>
  <c r="F30" i="1"/>
  <c r="F43" i="1"/>
  <c r="K51" i="1"/>
  <c r="P37" i="1"/>
  <c r="P19" i="1"/>
  <c r="F6" i="1"/>
  <c r="F32" i="1"/>
  <c r="F24" i="1"/>
  <c r="F17" i="1"/>
  <c r="F34" i="1"/>
  <c r="F51" i="1"/>
  <c r="F36" i="1"/>
  <c r="F19" i="1"/>
  <c r="F2" i="1"/>
  <c r="K20" i="1"/>
  <c r="K29" i="1"/>
  <c r="P24" i="1"/>
  <c r="P27" i="1"/>
  <c r="K44" i="1"/>
  <c r="P50" i="1"/>
  <c r="K2" i="1"/>
  <c r="K7" i="1"/>
  <c r="K17" i="1"/>
  <c r="K43" i="1"/>
  <c r="K9" i="1"/>
  <c r="F39" i="1"/>
  <c r="K31" i="1"/>
  <c r="P47" i="1"/>
  <c r="K24" i="1"/>
  <c r="F47" i="1"/>
  <c r="K8" i="1"/>
  <c r="P4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<sst xmlns="http://schemas.openxmlformats.org/spreadsheetml/2006/main" count="150" uniqueCount="90">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</sst>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7" workbookViewId="0">
      <selection activeCell="B56" sqref="B56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 0)</f>
        <v>4.3170750765267295E-2</v>
      </c>
      <c r="F2" s="8">
        <f>RANK(E2,$E$2:$E$52,1)</f>
        <v>38</v>
      </c>
      <c r="G2">
        <v>382685200</v>
      </c>
      <c r="H2">
        <v>346340810.81999999</v>
      </c>
      <c r="I2">
        <f>G2-H2</f>
        <v>36344389.180000007</v>
      </c>
      <c r="J2" s="5">
        <f>IFERROR(I2/G2, 0)</f>
        <v>9.4972027086493035E-2</v>
      </c>
      <c r="K2">
        <f>RANK(J2,$J$2:$J$52,0)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RANK(O2,$O$2:$O$52,0)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 0)</f>
        <v>2.3069981751824741E-2</v>
      </c>
      <c r="F3" s="8">
        <f t="shared" ref="F3:F52" si="2">RANK(E3,$E$2:$E$52,1)</f>
        <v>30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 0)</f>
        <v>6.6804928315415249E-2</v>
      </c>
      <c r="K3">
        <f t="shared" ref="K3:K52" si="5">RANK(J3,$J$2:$J$52,0)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RANK(O3,$O$2:$O$52,0)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 s="8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 s="8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 s="8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 s="8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 s="8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 s="8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 s="8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 s="8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 s="8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 s="8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 s="8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 s="8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 s="8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 s="8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 s="8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 s="8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 s="8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 s="8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 s="8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 s="8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 s="8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 s="8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 s="8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 s="8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 s="8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 s="8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 s="8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 s="8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 s="8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 s="8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 s="8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 s="8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 s="8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 s="8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 s="8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 s="8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 s="8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 s="8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 s="8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 s="8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 s="8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 s="8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 s="8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 s="8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 s="8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 s="8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8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 s="8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 s="8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 t="str">
        <f>VLOOKUP(A56,$A$2:$D$52,MATCH(B55, D1:D52,0),FALSE)</f>
        <v>Community Education Commission</v>
      </c>
      <c r="C56">
        <f>VLOOKUP(A56,$A$2:$K$52, 9,FALSE)</f>
        <v>27292.159999999974</v>
      </c>
      <c r="D56">
        <f>VLOOKUP(A56,$A$2:$P$52,14,FALSE)</f>
        <v>9181.0800000000163</v>
      </c>
    </row>
    <row r="57" spans="1:16" x14ac:dyDescent="0.2">
      <c r="A57" t="s">
        <v>25</v>
      </c>
      <c r="B57">
        <f>VLOOKUP(A57,$A$2:$D$52,4,FALSE)</f>
        <v>0</v>
      </c>
      <c r="C57">
        <f t="shared" ref="C57:C61" si="9">VLOOKUP(A57,$A$2:$K$52, 9,FALSE)</f>
        <v>0</v>
      </c>
      <c r="D57">
        <f t="shared" ref="D57:D61" si="10">VLOOKUP(A57,$A$2:$P$52,14,FALSE)</f>
        <v>311228.08999999997</v>
      </c>
    </row>
    <row r="58" spans="1:16" x14ac:dyDescent="0.2">
      <c r="A58" t="s">
        <v>32</v>
      </c>
      <c r="B58">
        <f t="shared" ref="B58:B61" si="11">VLOOKUP(A58,$A$2:$D$52,4,FALSE)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">
      <c r="A59" t="s">
        <v>38</v>
      </c>
      <c r="B59">
        <f t="shared" si="11"/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">
      <c r="A60" t="s">
        <v>39</v>
      </c>
      <c r="B60">
        <f t="shared" si="11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">
      <c r="A61" t="s">
        <v>55</v>
      </c>
      <c r="B61">
        <f t="shared" si="11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">
      <c r="A63" s="6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_xlfn.XLOOKUP(A65,A2:A52, D2:D52)</f>
        <v>36209.630000000005</v>
      </c>
      <c r="C65">
        <f>_xlfn.XLOOKUP(A65,A2:A52,I2:I52)</f>
        <v>27292.159999999974</v>
      </c>
      <c r="D65">
        <f>_xlfn.XLOOKUP(A65,A2:A52,N2:N52)</f>
        <v>9181.0800000000163</v>
      </c>
    </row>
    <row r="66" spans="1:4" x14ac:dyDescent="0.2">
      <c r="A66" t="s">
        <v>25</v>
      </c>
      <c r="B66">
        <f t="shared" ref="B66:B70" si="12">_xlfn.XLOOKUP(A66,A3:A53, D3:D53)</f>
        <v>0</v>
      </c>
      <c r="C66">
        <f t="shared" ref="C66:C70" si="13">_xlfn.XLOOKUP(A66,A3:A53,I3:I53)</f>
        <v>0</v>
      </c>
      <c r="D66">
        <f t="shared" ref="D66:D70" si="14">_xlfn.XLOOKUP(A66,A3:A53,N3:N53)</f>
        <v>311228.08999999997</v>
      </c>
    </row>
    <row r="67" spans="1:4" x14ac:dyDescent="0.2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">
      <c r="A72" s="6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INDEX($D$2:$D$52,MATCH(A74,$A$2:$A$52, 0))</f>
        <v>36209.630000000005</v>
      </c>
      <c r="C74">
        <f>INDEX($I$2:$I$52,MATCH(A74,$A$2:$A$52, 0))</f>
        <v>27292.159999999974</v>
      </c>
      <c r="D74">
        <f>INDEX($N$2:$N$52,MATCH(A74,$A$2:$A$52, 0))</f>
        <v>9181.0800000000163</v>
      </c>
    </row>
    <row r="75" spans="1:4" x14ac:dyDescent="0.2">
      <c r="A75" t="s">
        <v>25</v>
      </c>
      <c r="B75">
        <f t="shared" ref="B75:B79" si="15">INDEX($D$2:$D$52,MATCH(A75,$A$2:$A$52, 0))</f>
        <v>0</v>
      </c>
      <c r="C75">
        <f t="shared" ref="C75:C79" si="16">INDEX($I$2:$I$52,MATCH(A75,$A$2:$A$52, 0))</f>
        <v>0</v>
      </c>
      <c r="D75">
        <f t="shared" ref="D75:D78" si="17">INDEX($N$2:$N$52,MATCH(A75,$A$2:$A$52, 0))</f>
        <v>311228.08999999997</v>
      </c>
    </row>
    <row r="76" spans="1:4" x14ac:dyDescent="0.2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">
      <c r="A79" t="s">
        <v>55</v>
      </c>
      <c r="B79">
        <f t="shared" si="15"/>
        <v>184239.79000001028</v>
      </c>
      <c r="C79">
        <f t="shared" si="16"/>
        <v>133456.33000001032</v>
      </c>
      <c r="D79">
        <f>INDEX($N$2:$N$52,MATCH(A79,$A$2:$A$52, 0))</f>
        <v>82077.349999999627</v>
      </c>
    </row>
    <row r="81" spans="1:7" x14ac:dyDescent="0.2">
      <c r="A81" s="6" t="s">
        <v>70</v>
      </c>
    </row>
    <row r="82" spans="1:7" x14ac:dyDescent="0.2">
      <c r="A82" t="s">
        <v>0</v>
      </c>
      <c r="B82" t="s">
        <v>21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9">
        <f>INDEX($B$2:$B$52, MATCH($B$82,$A$2:$A$52,0))</f>
        <v>3329000</v>
      </c>
      <c r="C84" s="9">
        <f>INDEX($C$2:$C$52,MATCH($B$82,$A$2:$A$52,0))</f>
        <v>2946071.21</v>
      </c>
    </row>
    <row r="85" spans="1:7" x14ac:dyDescent="0.2">
      <c r="A85" t="s">
        <v>74</v>
      </c>
      <c r="B85" s="9">
        <f>INDEX($G$2:$G$52, MATCH($B$82,$A$2:$A$52,0))</f>
        <v>3390900</v>
      </c>
      <c r="C85" s="9">
        <f>INDEX($H$2:$H$52,MATCH($B$82,$A$2:$A$52,0))</f>
        <v>3051483.41</v>
      </c>
    </row>
    <row r="86" spans="1:7" x14ac:dyDescent="0.2">
      <c r="A86" t="s">
        <v>75</v>
      </c>
      <c r="B86" s="9">
        <f>INDEX($L$2:$L$52,MATCH($B$82,$A$2:$A$52,0))</f>
        <v>3345200</v>
      </c>
      <c r="C86" s="9">
        <f>INDEX($M$2:$M$52,MATCH($B$82,$A$2:$A$52,0))</f>
        <v>2946440.08</v>
      </c>
    </row>
    <row r="88" spans="1:7" x14ac:dyDescent="0.2">
      <c r="A88" s="6" t="s">
        <v>76</v>
      </c>
    </row>
    <row r="89" spans="1:7" x14ac:dyDescent="0.2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6" t="s">
        <v>79</v>
      </c>
    </row>
    <row r="96" spans="1:7" x14ac:dyDescent="0.2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Armstrong, Zoe M</cp:lastModifiedBy>
  <cp:revision/>
  <dcterms:created xsi:type="dcterms:W3CDTF">2020-02-26T17:00:38Z</dcterms:created>
  <dcterms:modified xsi:type="dcterms:W3CDTF">2024-05-22T02:25:46Z</dcterms:modified>
  <cp:category/>
  <cp:contentStatus/>
</cp:coreProperties>
</file>