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f98a5666a1591/Desktop/DA12/Projects/excel-lookups-da12-Jtoppins24/"/>
    </mc:Choice>
  </mc:AlternateContent>
  <xr:revisionPtr revIDLastSave="326" documentId="8_{19ED61FC-0AAB-4DAC-83F6-00D6AC42053B}" xr6:coauthVersionLast="47" xr6:coauthVersionMax="47" xr10:uidLastSave="{CEB2EC8A-9963-41C1-828F-E8FB442760B7}"/>
  <bookViews>
    <workbookView xWindow="35715" yWindow="105" windowWidth="21780" windowHeight="15180" xr2:uid="{00000000-000D-0000-FFFF-FFFF00000000}"/>
  </bookViews>
  <sheets>
    <sheet name="metro_budget (bonus Qs)" sheetId="6" r:id="rId1"/>
    <sheet name="metro_budget (copy)" sheetId="4" r:id="rId2"/>
    <sheet name="metro_budget" sheetId="1" r:id="rId3"/>
    <sheet name="data_dictionary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6" l="1"/>
  <c r="B91" i="6"/>
  <c r="B74" i="6"/>
  <c r="B65" i="6"/>
  <c r="D57" i="6"/>
  <c r="D58" i="6"/>
  <c r="D59" i="6"/>
  <c r="D60" i="6"/>
  <c r="D61" i="6"/>
  <c r="C57" i="6"/>
  <c r="C58" i="6"/>
  <c r="C59" i="6"/>
  <c r="C60" i="6"/>
  <c r="C61" i="6"/>
  <c r="B57" i="6"/>
  <c r="B58" i="6"/>
  <c r="B59" i="6"/>
  <c r="B60" i="6"/>
  <c r="B61" i="6"/>
  <c r="C56" i="6"/>
  <c r="D56" i="6"/>
  <c r="B56" i="6"/>
  <c r="C86" i="6"/>
  <c r="B86" i="6"/>
  <c r="C85" i="6"/>
  <c r="B85" i="6"/>
  <c r="C84" i="6"/>
  <c r="B84" i="6"/>
  <c r="B75" i="6"/>
  <c r="D69" i="6"/>
  <c r="N52" i="6"/>
  <c r="O52" i="6" s="1"/>
  <c r="I52" i="6"/>
  <c r="J52" i="6" s="1"/>
  <c r="D52" i="6"/>
  <c r="E52" i="6" s="1"/>
  <c r="N51" i="6"/>
  <c r="O51" i="6" s="1"/>
  <c r="I51" i="6"/>
  <c r="J51" i="6" s="1"/>
  <c r="D51" i="6"/>
  <c r="E51" i="6" s="1"/>
  <c r="N50" i="6"/>
  <c r="O50" i="6" s="1"/>
  <c r="I50" i="6"/>
  <c r="J50" i="6" s="1"/>
  <c r="D50" i="6"/>
  <c r="E50" i="6" s="1"/>
  <c r="N49" i="6"/>
  <c r="O49" i="6" s="1"/>
  <c r="I49" i="6"/>
  <c r="J49" i="6" s="1"/>
  <c r="D49" i="6"/>
  <c r="E49" i="6" s="1"/>
  <c r="N48" i="6"/>
  <c r="O48" i="6" s="1"/>
  <c r="I48" i="6"/>
  <c r="J48" i="6" s="1"/>
  <c r="D48" i="6"/>
  <c r="E48" i="6" s="1"/>
  <c r="N47" i="6"/>
  <c r="O47" i="6" s="1"/>
  <c r="I47" i="6"/>
  <c r="J47" i="6" s="1"/>
  <c r="D47" i="6"/>
  <c r="E47" i="6" s="1"/>
  <c r="N46" i="6"/>
  <c r="O46" i="6" s="1"/>
  <c r="I46" i="6"/>
  <c r="J46" i="6" s="1"/>
  <c r="D46" i="6"/>
  <c r="E46" i="6" s="1"/>
  <c r="N45" i="6"/>
  <c r="O45" i="6" s="1"/>
  <c r="I45" i="6"/>
  <c r="J45" i="6" s="1"/>
  <c r="D45" i="6"/>
  <c r="E45" i="6" s="1"/>
  <c r="N44" i="6"/>
  <c r="O44" i="6" s="1"/>
  <c r="I44" i="6"/>
  <c r="J44" i="6" s="1"/>
  <c r="D44" i="6"/>
  <c r="E44" i="6" s="1"/>
  <c r="N43" i="6"/>
  <c r="O43" i="6" s="1"/>
  <c r="I43" i="6"/>
  <c r="J43" i="6" s="1"/>
  <c r="D43" i="6"/>
  <c r="E43" i="6" s="1"/>
  <c r="N42" i="6"/>
  <c r="O42" i="6" s="1"/>
  <c r="I42" i="6"/>
  <c r="J42" i="6" s="1"/>
  <c r="D42" i="6"/>
  <c r="E42" i="6" s="1"/>
  <c r="N41" i="6"/>
  <c r="D70" i="6" s="1"/>
  <c r="I41" i="6"/>
  <c r="C70" i="6" s="1"/>
  <c r="D41" i="6"/>
  <c r="B70" i="6" s="1"/>
  <c r="N40" i="6"/>
  <c r="O40" i="6" s="1"/>
  <c r="I40" i="6"/>
  <c r="J40" i="6" s="1"/>
  <c r="D40" i="6"/>
  <c r="E40" i="6" s="1"/>
  <c r="N39" i="6"/>
  <c r="O39" i="6" s="1"/>
  <c r="I39" i="6"/>
  <c r="J39" i="6" s="1"/>
  <c r="D39" i="6"/>
  <c r="E39" i="6" s="1"/>
  <c r="N38" i="6"/>
  <c r="O38" i="6" s="1"/>
  <c r="I38" i="6"/>
  <c r="J38" i="6" s="1"/>
  <c r="D38" i="6"/>
  <c r="E38" i="6" s="1"/>
  <c r="N37" i="6"/>
  <c r="O37" i="6" s="1"/>
  <c r="I37" i="6"/>
  <c r="J37" i="6" s="1"/>
  <c r="D37" i="6"/>
  <c r="E37" i="6" s="1"/>
  <c r="N36" i="6"/>
  <c r="O36" i="6" s="1"/>
  <c r="I36" i="6"/>
  <c r="J36" i="6" s="1"/>
  <c r="D36" i="6"/>
  <c r="E36" i="6" s="1"/>
  <c r="N35" i="6"/>
  <c r="O35" i="6" s="1"/>
  <c r="I35" i="6"/>
  <c r="J35" i="6" s="1"/>
  <c r="D35" i="6"/>
  <c r="E35" i="6" s="1"/>
  <c r="N34" i="6"/>
  <c r="O34" i="6" s="1"/>
  <c r="I34" i="6"/>
  <c r="J34" i="6" s="1"/>
  <c r="D34" i="6"/>
  <c r="E34" i="6" s="1"/>
  <c r="N33" i="6"/>
  <c r="O33" i="6" s="1"/>
  <c r="I33" i="6"/>
  <c r="J33" i="6" s="1"/>
  <c r="D33" i="6"/>
  <c r="E33" i="6" s="1"/>
  <c r="N32" i="6"/>
  <c r="O32" i="6" s="1"/>
  <c r="I32" i="6"/>
  <c r="J32" i="6" s="1"/>
  <c r="D32" i="6"/>
  <c r="E32" i="6" s="1"/>
  <c r="N31" i="6"/>
  <c r="O31" i="6" s="1"/>
  <c r="I31" i="6"/>
  <c r="J31" i="6" s="1"/>
  <c r="D31" i="6"/>
  <c r="E31" i="6" s="1"/>
  <c r="N30" i="6"/>
  <c r="O30" i="6" s="1"/>
  <c r="I30" i="6"/>
  <c r="J30" i="6" s="1"/>
  <c r="D30" i="6"/>
  <c r="E30" i="6" s="1"/>
  <c r="N29" i="6"/>
  <c r="O29" i="6" s="1"/>
  <c r="I29" i="6"/>
  <c r="J29" i="6" s="1"/>
  <c r="D29" i="6"/>
  <c r="E29" i="6" s="1"/>
  <c r="N28" i="6"/>
  <c r="O28" i="6" s="1"/>
  <c r="I28" i="6"/>
  <c r="J28" i="6" s="1"/>
  <c r="D28" i="6"/>
  <c r="E28" i="6" s="1"/>
  <c r="N27" i="6"/>
  <c r="O27" i="6" s="1"/>
  <c r="I27" i="6"/>
  <c r="J27" i="6" s="1"/>
  <c r="D27" i="6"/>
  <c r="E27" i="6" s="1"/>
  <c r="N26" i="6"/>
  <c r="O26" i="6" s="1"/>
  <c r="I26" i="6"/>
  <c r="J26" i="6" s="1"/>
  <c r="D26" i="6"/>
  <c r="E26" i="6" s="1"/>
  <c r="N25" i="6"/>
  <c r="O25" i="6" s="1"/>
  <c r="I25" i="6"/>
  <c r="C69" i="6" s="1"/>
  <c r="D25" i="6"/>
  <c r="B69" i="6" s="1"/>
  <c r="N24" i="6"/>
  <c r="D77" i="6" s="1"/>
  <c r="I24" i="6"/>
  <c r="C77" i="6" s="1"/>
  <c r="D24" i="6"/>
  <c r="B77" i="6" s="1"/>
  <c r="N23" i="6"/>
  <c r="O23" i="6" s="1"/>
  <c r="I23" i="6"/>
  <c r="J23" i="6" s="1"/>
  <c r="D23" i="6"/>
  <c r="E23" i="6" s="1"/>
  <c r="N22" i="6"/>
  <c r="O22" i="6" s="1"/>
  <c r="I22" i="6"/>
  <c r="J22" i="6" s="1"/>
  <c r="D22" i="6"/>
  <c r="E22" i="6" s="1"/>
  <c r="N21" i="6"/>
  <c r="O21" i="6" s="1"/>
  <c r="I21" i="6"/>
  <c r="J21" i="6" s="1"/>
  <c r="D21" i="6"/>
  <c r="E21" i="6" s="1"/>
  <c r="N20" i="6"/>
  <c r="O20" i="6" s="1"/>
  <c r="I20" i="6"/>
  <c r="J20" i="6" s="1"/>
  <c r="D20" i="6"/>
  <c r="E20" i="6" s="1"/>
  <c r="N19" i="6"/>
  <c r="O19" i="6" s="1"/>
  <c r="I19" i="6"/>
  <c r="J19" i="6" s="1"/>
  <c r="D19" i="6"/>
  <c r="E19" i="6" s="1"/>
  <c r="N18" i="6"/>
  <c r="I18" i="6"/>
  <c r="C76" i="6" s="1"/>
  <c r="D18" i="6"/>
  <c r="E18" i="6" s="1"/>
  <c r="N17" i="6"/>
  <c r="O17" i="6" s="1"/>
  <c r="I17" i="6"/>
  <c r="J17" i="6" s="1"/>
  <c r="D17" i="6"/>
  <c r="E17" i="6" s="1"/>
  <c r="N16" i="6"/>
  <c r="O16" i="6" s="1"/>
  <c r="I16" i="6"/>
  <c r="J16" i="6" s="1"/>
  <c r="D16" i="6"/>
  <c r="E16" i="6" s="1"/>
  <c r="N15" i="6"/>
  <c r="O15" i="6" s="1"/>
  <c r="I15" i="6"/>
  <c r="J15" i="6" s="1"/>
  <c r="D15" i="6"/>
  <c r="E15" i="6" s="1"/>
  <c r="N14" i="6"/>
  <c r="O14" i="6" s="1"/>
  <c r="I14" i="6"/>
  <c r="J14" i="6" s="1"/>
  <c r="D14" i="6"/>
  <c r="E14" i="6" s="1"/>
  <c r="N13" i="6"/>
  <c r="O13" i="6" s="1"/>
  <c r="I13" i="6"/>
  <c r="J13" i="6" s="1"/>
  <c r="D13" i="6"/>
  <c r="E13" i="6" s="1"/>
  <c r="N12" i="6"/>
  <c r="O12" i="6" s="1"/>
  <c r="I12" i="6"/>
  <c r="J12" i="6" s="1"/>
  <c r="D12" i="6"/>
  <c r="E12" i="6" s="1"/>
  <c r="N11" i="6"/>
  <c r="D66" i="6" s="1"/>
  <c r="I11" i="6"/>
  <c r="C66" i="6" s="1"/>
  <c r="D11" i="6"/>
  <c r="B66" i="6" s="1"/>
  <c r="N10" i="6"/>
  <c r="D65" i="6" s="1"/>
  <c r="I10" i="6"/>
  <c r="C65" i="6" s="1"/>
  <c r="D10" i="6"/>
  <c r="E10" i="6" s="1"/>
  <c r="N9" i="6"/>
  <c r="O9" i="6" s="1"/>
  <c r="I9" i="6"/>
  <c r="J9" i="6" s="1"/>
  <c r="D9" i="6"/>
  <c r="E9" i="6" s="1"/>
  <c r="N8" i="6"/>
  <c r="O8" i="6" s="1"/>
  <c r="I8" i="6"/>
  <c r="J8" i="6" s="1"/>
  <c r="D8" i="6"/>
  <c r="E8" i="6" s="1"/>
  <c r="N7" i="6"/>
  <c r="O7" i="6" s="1"/>
  <c r="I7" i="6"/>
  <c r="J7" i="6" s="1"/>
  <c r="D7" i="6"/>
  <c r="E7" i="6" s="1"/>
  <c r="N6" i="6"/>
  <c r="O6" i="6" s="1"/>
  <c r="I6" i="6"/>
  <c r="J6" i="6" s="1"/>
  <c r="D6" i="6"/>
  <c r="E6" i="6" s="1"/>
  <c r="N5" i="6"/>
  <c r="O5" i="6" s="1"/>
  <c r="I5" i="6"/>
  <c r="J5" i="6" s="1"/>
  <c r="D5" i="6"/>
  <c r="E5" i="6" s="1"/>
  <c r="N4" i="6"/>
  <c r="O4" i="6" s="1"/>
  <c r="I4" i="6"/>
  <c r="J4" i="6" s="1"/>
  <c r="D4" i="6"/>
  <c r="E4" i="6" s="1"/>
  <c r="N3" i="6"/>
  <c r="O3" i="6" s="1"/>
  <c r="I3" i="6"/>
  <c r="J3" i="6" s="1"/>
  <c r="D3" i="6"/>
  <c r="E3" i="6" s="1"/>
  <c r="N2" i="6"/>
  <c r="O2" i="6" s="1"/>
  <c r="I2" i="6"/>
  <c r="J2" i="6" s="1"/>
  <c r="D2" i="6"/>
  <c r="E2" i="6" s="1"/>
  <c r="B74" i="4"/>
  <c r="D66" i="4"/>
  <c r="D67" i="4"/>
  <c r="D68" i="4"/>
  <c r="D69" i="4"/>
  <c r="D70" i="4"/>
  <c r="D65" i="4"/>
  <c r="C66" i="4"/>
  <c r="C67" i="4"/>
  <c r="C68" i="4"/>
  <c r="C69" i="4"/>
  <c r="C70" i="4"/>
  <c r="C65" i="4"/>
  <c r="B66" i="4"/>
  <c r="B67" i="4"/>
  <c r="B68" i="4"/>
  <c r="B69" i="4"/>
  <c r="B70" i="4"/>
  <c r="B59" i="4"/>
  <c r="C57" i="4"/>
  <c r="C58" i="4"/>
  <c r="C59" i="4"/>
  <c r="C60" i="4"/>
  <c r="C61" i="4"/>
  <c r="C56" i="4"/>
  <c r="B57" i="4"/>
  <c r="B58" i="4"/>
  <c r="B60" i="4"/>
  <c r="B61" i="4"/>
  <c r="B56" i="4"/>
  <c r="E2" i="4"/>
  <c r="C86" i="4"/>
  <c r="B86" i="4"/>
  <c r="C85" i="4"/>
  <c r="B85" i="4"/>
  <c r="C84" i="4"/>
  <c r="B84" i="4"/>
  <c r="D75" i="4"/>
  <c r="D76" i="4"/>
  <c r="D77" i="4"/>
  <c r="D78" i="4"/>
  <c r="D79" i="4"/>
  <c r="D74" i="4"/>
  <c r="C75" i="4"/>
  <c r="C76" i="4"/>
  <c r="C77" i="4"/>
  <c r="C78" i="4"/>
  <c r="C79" i="4"/>
  <c r="C74" i="4"/>
  <c r="B75" i="4"/>
  <c r="B76" i="4"/>
  <c r="B77" i="4"/>
  <c r="B78" i="4"/>
  <c r="B79" i="4"/>
  <c r="B65" i="4"/>
  <c r="D57" i="4"/>
  <c r="D58" i="4"/>
  <c r="D59" i="4"/>
  <c r="D60" i="4"/>
  <c r="D61" i="4"/>
  <c r="D5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K49" i="6" l="1"/>
  <c r="F17" i="6"/>
  <c r="K5" i="6"/>
  <c r="F42" i="6"/>
  <c r="F46" i="6"/>
  <c r="K26" i="6"/>
  <c r="K34" i="6"/>
  <c r="F23" i="6"/>
  <c r="F27" i="6"/>
  <c r="K23" i="6"/>
  <c r="K7" i="6"/>
  <c r="F48" i="6"/>
  <c r="F52" i="6"/>
  <c r="K20" i="6"/>
  <c r="K28" i="6"/>
  <c r="B67" i="6"/>
  <c r="B78" i="6"/>
  <c r="J10" i="6"/>
  <c r="K10" i="6" s="1"/>
  <c r="O11" i="6"/>
  <c r="P45" i="6" s="1"/>
  <c r="J18" i="6"/>
  <c r="E25" i="6"/>
  <c r="E41" i="6"/>
  <c r="C67" i="6"/>
  <c r="C74" i="6"/>
  <c r="C78" i="6"/>
  <c r="D67" i="6"/>
  <c r="D74" i="6"/>
  <c r="D78" i="6"/>
  <c r="B79" i="6"/>
  <c r="O10" i="6"/>
  <c r="P25" i="6" s="1"/>
  <c r="O18" i="6"/>
  <c r="E24" i="6"/>
  <c r="J25" i="6"/>
  <c r="J41" i="6"/>
  <c r="C68" i="6"/>
  <c r="C75" i="6"/>
  <c r="C79" i="6"/>
  <c r="D68" i="6"/>
  <c r="D75" i="6"/>
  <c r="D79" i="6"/>
  <c r="B76" i="6"/>
  <c r="B68" i="6"/>
  <c r="E11" i="6"/>
  <c r="F11" i="6" s="1"/>
  <c r="J24" i="6"/>
  <c r="K24" i="6" s="1"/>
  <c r="O41" i="6"/>
  <c r="P41" i="6" s="1"/>
  <c r="D76" i="6"/>
  <c r="J11" i="6"/>
  <c r="O24" i="6"/>
  <c r="K19" i="6" l="1"/>
  <c r="K45" i="6"/>
  <c r="K12" i="6"/>
  <c r="F40" i="6"/>
  <c r="P47" i="6"/>
  <c r="F45" i="6"/>
  <c r="P13" i="6"/>
  <c r="F15" i="6"/>
  <c r="P26" i="6"/>
  <c r="K22" i="6"/>
  <c r="F34" i="6"/>
  <c r="P49" i="6"/>
  <c r="K33" i="6"/>
  <c r="P12" i="6"/>
  <c r="P34" i="6"/>
  <c r="K15" i="6"/>
  <c r="F36" i="6"/>
  <c r="F7" i="6"/>
  <c r="P22" i="6"/>
  <c r="K14" i="6"/>
  <c r="F30" i="6"/>
  <c r="K29" i="6"/>
  <c r="P11" i="6"/>
  <c r="P7" i="6"/>
  <c r="P51" i="6"/>
  <c r="P30" i="6"/>
  <c r="K4" i="6"/>
  <c r="P39" i="6"/>
  <c r="K51" i="6"/>
  <c r="P36" i="6"/>
  <c r="F3" i="6"/>
  <c r="P14" i="6"/>
  <c r="K6" i="6"/>
  <c r="F26" i="6"/>
  <c r="P37" i="6"/>
  <c r="K21" i="6"/>
  <c r="P17" i="6"/>
  <c r="F49" i="6"/>
  <c r="K25" i="6"/>
  <c r="K3" i="6"/>
  <c r="F28" i="6"/>
  <c r="P35" i="6"/>
  <c r="K47" i="6"/>
  <c r="F51" i="6"/>
  <c r="P6" i="6"/>
  <c r="P2" i="6"/>
  <c r="K2" i="6"/>
  <c r="F22" i="6"/>
  <c r="P33" i="6"/>
  <c r="K17" i="6"/>
  <c r="P44" i="6"/>
  <c r="K48" i="6"/>
  <c r="P5" i="6"/>
  <c r="F20" i="6"/>
  <c r="P31" i="6"/>
  <c r="K43" i="6"/>
  <c r="F47" i="6"/>
  <c r="P21" i="6"/>
  <c r="F13" i="6"/>
  <c r="P9" i="6"/>
  <c r="F18" i="6"/>
  <c r="P29" i="6"/>
  <c r="K13" i="6"/>
  <c r="P3" i="6"/>
  <c r="K30" i="6"/>
  <c r="K37" i="6"/>
  <c r="F32" i="6"/>
  <c r="K44" i="6"/>
  <c r="F16" i="6"/>
  <c r="P27" i="6"/>
  <c r="K39" i="6"/>
  <c r="F43" i="6"/>
  <c r="P4" i="6"/>
  <c r="K50" i="6"/>
  <c r="F33" i="6"/>
  <c r="F14" i="6"/>
  <c r="K9" i="6"/>
  <c r="P38" i="6"/>
  <c r="K16" i="6"/>
  <c r="F19" i="6"/>
  <c r="P10" i="6"/>
  <c r="F41" i="6"/>
  <c r="K40" i="6"/>
  <c r="F5" i="6"/>
  <c r="F12" i="6"/>
  <c r="P23" i="6"/>
  <c r="K35" i="6"/>
  <c r="F39" i="6"/>
  <c r="P50" i="6"/>
  <c r="K46" i="6"/>
  <c r="F9" i="6"/>
  <c r="F10" i="6"/>
  <c r="F37" i="6"/>
  <c r="F21" i="6"/>
  <c r="P40" i="6"/>
  <c r="P43" i="6"/>
  <c r="K41" i="6"/>
  <c r="K52" i="6"/>
  <c r="F24" i="6"/>
  <c r="P18" i="6"/>
  <c r="F29" i="6"/>
  <c r="F25" i="6"/>
  <c r="K36" i="6"/>
  <c r="P28" i="6"/>
  <c r="F8" i="6"/>
  <c r="P19" i="6"/>
  <c r="K31" i="6"/>
  <c r="F35" i="6"/>
  <c r="P46" i="6"/>
  <c r="K42" i="6"/>
  <c r="P32" i="6"/>
  <c r="F6" i="6"/>
  <c r="P48" i="6"/>
  <c r="P52" i="6"/>
  <c r="F44" i="6"/>
  <c r="F38" i="6"/>
  <c r="K8" i="6"/>
  <c r="P24" i="6"/>
  <c r="K11" i="6"/>
  <c r="K18" i="6"/>
  <c r="K32" i="6"/>
  <c r="P8" i="6"/>
  <c r="F4" i="6"/>
  <c r="P15" i="6"/>
  <c r="K27" i="6"/>
  <c r="F31" i="6"/>
  <c r="P42" i="6"/>
  <c r="K38" i="6"/>
  <c r="F50" i="6"/>
  <c r="F2" i="6"/>
  <c r="P20" i="6"/>
  <c r="P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tc={1BB5F97C-4151-4BE5-9DE1-32B38096EF10}</author>
    <author>tc={CF4060DA-5A18-4EAE-AD6C-309A246C8482}</author>
    <author>tc={A0FAAA86-B61A-47FB-89D6-64566F0465F1}</author>
    <author>tc={BCCC9E77-7BDE-4C32-84C8-5F4790ECAC08}</author>
  </authors>
  <commentList>
    <comment ref="B11" authorId="0" shapeId="0" xr:uid="{1BB5F97C-4151-4BE5-9DE1-32B38096EF10}">
      <text>
        <t>[Threaded comment]
Your version of Excel allows you to read this threaded comment; however, any edits to it will get removed if the file is opened in a newer version of Excel. Learn more: https://go.microsoft.com/fwlink/?linkid=870924
Comment:
    Causing issues when calculating percents, need to use iferror function when going over things</t>
      </text>
    </comment>
    <comment ref="B56" authorId="1" shapeId="0" xr:uid="{CF4060DA-5A18-4EAE-AD6C-309A246C84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Match needed here to return the POSITION for the column in the VLOOKUP that I want
Use B$55 as the reference, draggable - that tells VLOOKUP which column out of the A1:P1 range </t>
      </text>
    </comment>
    <comment ref="B65" authorId="2" shapeId="0" xr:uid="{A0FAAA86-B61A-47FB-89D6-64566F0465F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why the matches aren't working the same way as above- just want to return the positions of columns A and D</t>
      </text>
    </comment>
    <comment ref="A74" authorId="3" shapeId="0" xr:uid="{BCCC9E77-7BDE-4C32-84C8-5F4790ECAC0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advantage of Index and Match? Seems so clunky compared to xlookup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tc={28428317-D747-4EBF-AF26-C56B912308D4}</author>
    <author>tc={8A3FC2CB-5BA7-4644-873A-8757931EDD42}</author>
  </authors>
  <commentList>
    <comment ref="B11" authorId="0" shapeId="0" xr:uid="{28428317-D747-4EBF-AF26-C56B912308D4}">
      <text>
        <t>[Threaded comment]
Your version of Excel allows you to read this threaded comment; however, any edits to it will get removed if the file is opened in a newer version of Excel. Learn more: https://go.microsoft.com/fwlink/?linkid=870924
Comment:
    Causing issues when calculating percents, need to use iferror function when going over things</t>
      </text>
    </comment>
    <comment ref="A74" authorId="1" shapeId="0" xr:uid="{8A3FC2CB-5BA7-4644-873A-8757931EDD42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advantage of Index and Match? Seems so clunky compared to xlookup</t>
      </text>
    </comment>
  </commentList>
</comments>
</file>

<file path=xl/sharedStrings.xml><?xml version="1.0" encoding="utf-8"?>
<sst xmlns="http://schemas.openxmlformats.org/spreadsheetml/2006/main" count="409" uniqueCount="90">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</sst>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11"/>
      <color rgb="FF0070C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0" fontId="14" fillId="0" borderId="0" xfId="0" applyFont="1"/>
    <xf numFmtId="4" fontId="0" fillId="0" borderId="0" xfId="0" applyNumberFormat="1"/>
    <xf numFmtId="166" fontId="14" fillId="0" borderId="0" xfId="0" applyNumberFormat="1" applyFont="1"/>
    <xf numFmtId="166" fontId="0" fillId="33" borderId="0" xfId="0" applyNumberFormat="1" applyFill="1"/>
    <xf numFmtId="166" fontId="16" fillId="0" borderId="0" xfId="0" applyNumberFormat="1" applyFont="1"/>
    <xf numFmtId="166" fontId="16" fillId="0" borderId="0" xfId="0" applyNumberFormat="1" applyFont="1" applyAlignment="1">
      <alignment horizontal="center"/>
    </xf>
    <xf numFmtId="4" fontId="14" fillId="0" borderId="0" xfId="0" applyNumberFormat="1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Toppins" id="{F1B52BAC-6C8A-4F65-8237-8D3B601DF9CC}" userId="b88f98a5666a1591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4-05-22T00:38:33.74" personId="{F1B52BAC-6C8A-4F65-8237-8D3B601DF9CC}" id="{1BB5F97C-4151-4BE5-9DE1-32B38096EF10}">
    <text>Causing issues when calculating percents, need to use iferror function when going over things</text>
  </threadedComment>
  <threadedComment ref="B56" dT="2024-05-23T22:02:55.01" personId="{F1B52BAC-6C8A-4F65-8237-8D3B601DF9CC}" id="{CF4060DA-5A18-4EAE-AD6C-309A246C8482}">
    <text xml:space="preserve">Match needed here to return the POSITION for the column in the VLOOKUP that I want
Use B$55 as the reference, draggable - that tells VLOOKUP which column out of the A1:P1 range </text>
  </threadedComment>
  <threadedComment ref="B65" dT="2024-05-23T22:26:08.05" personId="{F1B52BAC-6C8A-4F65-8237-8D3B601DF9CC}" id="{A0FAAA86-B61A-47FB-89D6-64566F0465F1}">
    <text>Not sure why the matches aren't working the same way as above- just want to return the positions of columns A and D</text>
  </threadedComment>
  <threadedComment ref="A74" dT="2024-05-22T01:53:12.14" personId="{F1B52BAC-6C8A-4F65-8237-8D3B601DF9CC}" id="{BCCC9E77-7BDE-4C32-84C8-5F4790ECAC08}">
    <text>What is the advantage of Index and Match? Seems so clunky compared to xlookup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4-05-22T00:38:33.74" personId="{F1B52BAC-6C8A-4F65-8237-8D3B601DF9CC}" id="{28428317-D747-4EBF-AF26-C56B912308D4}">
    <text>Causing issues when calculating percents, need to use iferror function when going over things</text>
  </threadedComment>
  <threadedComment ref="A74" dT="2024-05-22T01:53:12.14" personId="{F1B52BAC-6C8A-4F65-8237-8D3B601DF9CC}" id="{8A3FC2CB-5BA7-4644-873A-8757931EDD42}">
    <text>What is the advantage of Index and Match? Seems so clunky compared to xlookup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373D-FC18-4F3F-B531-9521F7FA0836}">
  <dimension ref="A1:P100"/>
  <sheetViews>
    <sheetView tabSelected="1" topLeftCell="A73" workbookViewId="0">
      <selection activeCell="B91" sqref="B91"/>
    </sheetView>
  </sheetViews>
  <sheetFormatPr defaultRowHeight="15" x14ac:dyDescent="0.25"/>
  <cols>
    <col min="1" max="1" width="32.28515625" bestFit="1" customWidth="1"/>
    <col min="2" max="4" width="26.28515625" style="9" bestFit="1" customWidth="1"/>
    <col min="5" max="5" width="15.85546875" customWidth="1"/>
    <col min="6" max="6" width="21" bestFit="1" customWidth="1"/>
    <col min="7" max="7" width="15.5703125" style="9" customWidth="1"/>
    <col min="8" max="8" width="26.28515625" style="9" bestFit="1" customWidth="1"/>
    <col min="9" max="9" width="15.85546875" style="11" customWidth="1"/>
    <col min="10" max="11" width="15.85546875" customWidth="1"/>
    <col min="12" max="12" width="15.85546875" style="9" customWidth="1"/>
    <col min="13" max="13" width="15.42578125" style="9" customWidth="1"/>
    <col min="14" max="14" width="17.85546875" style="9" customWidth="1"/>
    <col min="15" max="15" width="17.85546875" customWidth="1"/>
    <col min="16" max="17" width="13.28515625" bestFit="1" customWidth="1"/>
  </cols>
  <sheetData>
    <row r="1" spans="1:16" x14ac:dyDescent="0.25">
      <c r="A1" t="s">
        <v>0</v>
      </c>
      <c r="B1" s="9" t="s">
        <v>1</v>
      </c>
      <c r="C1" s="9" t="s">
        <v>2</v>
      </c>
      <c r="D1" s="12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16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12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$C2-$B2</f>
        <v>-15396420.870000005</v>
      </c>
      <c r="E2" s="5">
        <f>IFERROR($D2/$B2, 0)</f>
        <v>-4.3170750765267295E-2</v>
      </c>
      <c r="F2">
        <f>RANK($E2, $E$2:$E$52, 1)</f>
        <v>14</v>
      </c>
      <c r="G2" s="9">
        <v>382685200</v>
      </c>
      <c r="H2" s="9">
        <v>346340810.81999999</v>
      </c>
      <c r="I2" s="11">
        <f>$H2-$G2</f>
        <v>-36344389.180000007</v>
      </c>
      <c r="J2" s="5">
        <f>IFERROR($I2/$G2, 0)</f>
        <v>-9.4972027086493035E-2</v>
      </c>
      <c r="K2">
        <f>RANK($J2, $J$2:$J$52, 1)</f>
        <v>10</v>
      </c>
      <c r="L2" s="9">
        <v>376548600</v>
      </c>
      <c r="M2" s="9">
        <v>355279492.22999901</v>
      </c>
      <c r="N2" s="9">
        <f>$M2-$L2</f>
        <v>-21269107.770000994</v>
      </c>
      <c r="O2" s="5">
        <f>IFERROR($N2/$L2, 0)</f>
        <v>-5.6484362894991494E-2</v>
      </c>
      <c r="P2">
        <f>RANK($O2, $O$2:$O$52, 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$C3-$B3</f>
        <v>-7585.4099999999744</v>
      </c>
      <c r="E3" s="5">
        <f t="shared" ref="E3:E52" si="1">IFERROR($D3/$B3, 0)</f>
        <v>-2.3069981751824741E-2</v>
      </c>
      <c r="F3">
        <f t="shared" ref="F3:F52" si="2">RANK($E3, $E$2:$E$52, 1)</f>
        <v>22</v>
      </c>
      <c r="G3" s="9">
        <v>334800</v>
      </c>
      <c r="H3" s="9">
        <v>312433.70999999897</v>
      </c>
      <c r="I3" s="11">
        <f t="shared" ref="I3:I52" si="3">$H3-$G3</f>
        <v>-22366.290000001027</v>
      </c>
      <c r="J3" s="5">
        <f t="shared" ref="J3:J52" si="4">IFERROR($I3/$G3, 0)</f>
        <v>-6.6804928315415249E-2</v>
      </c>
      <c r="K3">
        <f t="shared" ref="K3:K52" si="5">RANK($J3, $J$2:$J$52, 1)</f>
        <v>14</v>
      </c>
      <c r="L3" s="9">
        <v>322700</v>
      </c>
      <c r="M3" s="9">
        <v>322263.03999999998</v>
      </c>
      <c r="N3" s="9">
        <f t="shared" ref="N3:N52" si="6">$M3-$L3</f>
        <v>-436.96000000002095</v>
      </c>
      <c r="O3" s="5">
        <f t="shared" ref="O3:O52" si="7">IFERROR($N3/$L3, 0)</f>
        <v>-1.3540749922529313E-3</v>
      </c>
      <c r="P3">
        <f t="shared" ref="P3:P52" si="8">RANK($O3, $O$2:$O$52, 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11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11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11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11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11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11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11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11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11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11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11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11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11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11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11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11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11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11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11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11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11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11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11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11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11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11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11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11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11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11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11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11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11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11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11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11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11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11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11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11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11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11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11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11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11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11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11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11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11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19" t="s">
        <v>67</v>
      </c>
    </row>
    <row r="55" spans="1:16" x14ac:dyDescent="0.2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25">
      <c r="A56" t="s">
        <v>24</v>
      </c>
      <c r="B56" s="9">
        <f>VLOOKUP($A56, $A$2:$P$52, MATCH(B$55, $A$1:$P$1,0))</f>
        <v>-36209.630000000005</v>
      </c>
      <c r="C56" s="9">
        <f t="shared" ref="C56:D61" si="9">VLOOKUP($A56, $A$2:$P$52, MATCH(C$55, $A$1:$P$1,0))</f>
        <v>-27292.159999999974</v>
      </c>
      <c r="D56" s="9">
        <f t="shared" si="9"/>
        <v>-9181.0800000000163</v>
      </c>
    </row>
    <row r="57" spans="1:16" x14ac:dyDescent="0.25">
      <c r="A57" t="s">
        <v>25</v>
      </c>
      <c r="B57" s="9">
        <f t="shared" ref="B57:B61" si="10">VLOOKUP($A57, $A$2:$P$52, MATCH(B$55, $A$1:$P$1,0))</f>
        <v>0</v>
      </c>
      <c r="C57" s="9">
        <f t="shared" si="9"/>
        <v>0</v>
      </c>
      <c r="D57" s="9">
        <f t="shared" si="9"/>
        <v>-311228.08999999997</v>
      </c>
    </row>
    <row r="58" spans="1:16" x14ac:dyDescent="0.25">
      <c r="A58" t="s">
        <v>32</v>
      </c>
      <c r="B58" s="9">
        <f t="shared" si="10"/>
        <v>-149396.10000000987</v>
      </c>
      <c r="C58" s="9">
        <f t="shared" si="9"/>
        <v>-189254.06000000006</v>
      </c>
      <c r="D58" s="9">
        <f t="shared" si="9"/>
        <v>-374962.91000000015</v>
      </c>
    </row>
    <row r="59" spans="1:16" x14ac:dyDescent="0.25">
      <c r="A59" t="s">
        <v>38</v>
      </c>
      <c r="B59" s="9">
        <f t="shared" si="10"/>
        <v>-12230.810000000056</v>
      </c>
      <c r="C59" s="9">
        <f t="shared" si="9"/>
        <v>-45485.580000000075</v>
      </c>
      <c r="D59" s="9">
        <f t="shared" si="9"/>
        <v>-72.879999999888241</v>
      </c>
    </row>
    <row r="60" spans="1:16" x14ac:dyDescent="0.25">
      <c r="A60" t="s">
        <v>39</v>
      </c>
      <c r="B60" s="9">
        <f t="shared" si="10"/>
        <v>-4950.4699999999721</v>
      </c>
      <c r="C60" s="9">
        <f t="shared" si="9"/>
        <v>-8005.7900000010268</v>
      </c>
      <c r="D60" s="9">
        <f t="shared" si="9"/>
        <v>-1724.9000000000233</v>
      </c>
    </row>
    <row r="61" spans="1:16" x14ac:dyDescent="0.25">
      <c r="A61" t="s">
        <v>55</v>
      </c>
      <c r="B61" s="9">
        <f t="shared" si="10"/>
        <v>-184239.79000001028</v>
      </c>
      <c r="C61" s="9">
        <f t="shared" si="9"/>
        <v>-133456.33000001032</v>
      </c>
      <c r="D61" s="9">
        <f t="shared" si="9"/>
        <v>-82077.349999999627</v>
      </c>
    </row>
    <row r="63" spans="1:16" x14ac:dyDescent="0.25">
      <c r="A63" s="17" t="s">
        <v>68</v>
      </c>
    </row>
    <row r="64" spans="1:16" x14ac:dyDescent="0.25">
      <c r="A64" s="1" t="s">
        <v>0</v>
      </c>
      <c r="B64" s="13" t="s">
        <v>3</v>
      </c>
      <c r="C64" s="13" t="s">
        <v>8</v>
      </c>
      <c r="D64" s="13" t="s">
        <v>13</v>
      </c>
    </row>
    <row r="65" spans="1:4" x14ac:dyDescent="0.25">
      <c r="A65" t="s">
        <v>24</v>
      </c>
      <c r="B65" s="9" t="e">
        <f>_xlfn.XLOOKUP(A65, MATCH(A$64, $A$1:$P$1, 0), MATCH(B$64, $A$1:$P$1, 0))</f>
        <v>#N/A</v>
      </c>
      <c r="C65" s="9">
        <f>_xlfn.XLOOKUP($A65, $A:$A, $I:$I)</f>
        <v>-27292.159999999974</v>
      </c>
      <c r="D65" s="9">
        <f>_xlfn.XLOOKUP($A65, $A:$A, $N:$N)</f>
        <v>-9181.0800000000163</v>
      </c>
    </row>
    <row r="66" spans="1:4" x14ac:dyDescent="0.25">
      <c r="A66" t="s">
        <v>25</v>
      </c>
      <c r="B66" s="9">
        <f t="shared" ref="B66:B70" si="11">_xlfn.XLOOKUP($A66, $A:$A, $D:$D)</f>
        <v>0</v>
      </c>
      <c r="C66" s="9">
        <f t="shared" ref="C66:C70" si="12">_xlfn.XLOOKUP($A66, $A:$A, $I:$I)</f>
        <v>0</v>
      </c>
      <c r="D66" s="9">
        <f t="shared" ref="D66:D70" si="13">_xlfn.XLOOKUP($A66, $A:$A, $N:$N)</f>
        <v>-311228.08999999997</v>
      </c>
    </row>
    <row r="67" spans="1:4" x14ac:dyDescent="0.25">
      <c r="A67" t="s">
        <v>32</v>
      </c>
      <c r="B67" s="9">
        <f t="shared" si="11"/>
        <v>-149396.10000000987</v>
      </c>
      <c r="C67" s="9">
        <f t="shared" si="12"/>
        <v>-189254.06000000006</v>
      </c>
      <c r="D67" s="9">
        <f t="shared" si="13"/>
        <v>-374962.91000000015</v>
      </c>
    </row>
    <row r="68" spans="1:4" x14ac:dyDescent="0.25">
      <c r="A68" t="s">
        <v>38</v>
      </c>
      <c r="B68" s="9">
        <f t="shared" si="11"/>
        <v>-12230.810000000056</v>
      </c>
      <c r="C68" s="9">
        <f t="shared" si="12"/>
        <v>-45485.580000000075</v>
      </c>
      <c r="D68" s="9">
        <f t="shared" si="13"/>
        <v>-72.879999999888241</v>
      </c>
    </row>
    <row r="69" spans="1:4" x14ac:dyDescent="0.25">
      <c r="A69" t="s">
        <v>39</v>
      </c>
      <c r="B69" s="9">
        <f t="shared" si="11"/>
        <v>-4950.4699999999721</v>
      </c>
      <c r="C69" s="9">
        <f t="shared" si="12"/>
        <v>-8005.7900000010268</v>
      </c>
      <c r="D69" s="9">
        <f t="shared" si="13"/>
        <v>-1724.9000000000233</v>
      </c>
    </row>
    <row r="70" spans="1:4" x14ac:dyDescent="0.25">
      <c r="A70" t="s">
        <v>55</v>
      </c>
      <c r="B70" s="9">
        <f t="shared" si="11"/>
        <v>-184239.79000001028</v>
      </c>
      <c r="C70" s="9">
        <f t="shared" si="12"/>
        <v>-133456.33000001032</v>
      </c>
      <c r="D70" s="9">
        <f t="shared" si="13"/>
        <v>-82077.349999999627</v>
      </c>
    </row>
    <row r="72" spans="1:4" x14ac:dyDescent="0.25">
      <c r="A72" s="17" t="s">
        <v>69</v>
      </c>
    </row>
    <row r="73" spans="1:4" x14ac:dyDescent="0.25">
      <c r="A73" s="1" t="s">
        <v>0</v>
      </c>
      <c r="B73" s="13" t="s">
        <v>3</v>
      </c>
      <c r="C73" s="13" t="s">
        <v>8</v>
      </c>
      <c r="D73" s="13" t="s">
        <v>13</v>
      </c>
    </row>
    <row r="74" spans="1:4" x14ac:dyDescent="0.25">
      <c r="A74" t="s">
        <v>24</v>
      </c>
      <c r="B74" s="9" t="e">
        <f>INDEX(MATCH(B$73, $A$1:$P$1,0), MATCH($A74, $A$2:$A$52, 0))</f>
        <v>#REF!</v>
      </c>
      <c r="C74" s="9">
        <f>INDEX($I$2:$I$52, MATCH($A74, $A$2:$A$52, 0))</f>
        <v>-27292.159999999974</v>
      </c>
      <c r="D74" s="9">
        <f>INDEX($N$2:$N$52, MATCH($A74, $A$2:$A$52, 0))</f>
        <v>-9181.0800000000163</v>
      </c>
    </row>
    <row r="75" spans="1:4" x14ac:dyDescent="0.25">
      <c r="A75" t="s">
        <v>25</v>
      </c>
      <c r="B75" s="9">
        <f t="shared" ref="B75:B79" si="14">INDEX($D$2:$D$52, MATCH($A75, $A$2:$A$52, 0))</f>
        <v>0</v>
      </c>
      <c r="C75" s="9">
        <f t="shared" ref="C75:C79" si="15">INDEX($I$2:$I$52, MATCH($A75, $A$2:$A$52, 0))</f>
        <v>0</v>
      </c>
      <c r="D75" s="9">
        <f t="shared" ref="D75:D79" si="16">INDEX($N$2:$N$52, MATCH($A75, $A$2:$A$52, 0))</f>
        <v>-311228.08999999997</v>
      </c>
    </row>
    <row r="76" spans="1:4" x14ac:dyDescent="0.25">
      <c r="A76" t="s">
        <v>32</v>
      </c>
      <c r="B76" s="9">
        <f t="shared" si="14"/>
        <v>-149396.10000000987</v>
      </c>
      <c r="C76" s="9">
        <f t="shared" si="15"/>
        <v>-189254.06000000006</v>
      </c>
      <c r="D76" s="9">
        <f t="shared" si="16"/>
        <v>-374962.91000000015</v>
      </c>
    </row>
    <row r="77" spans="1:4" x14ac:dyDescent="0.25">
      <c r="A77" t="s">
        <v>38</v>
      </c>
      <c r="B77" s="9">
        <f t="shared" si="14"/>
        <v>-12230.810000000056</v>
      </c>
      <c r="C77" s="9">
        <f t="shared" si="15"/>
        <v>-45485.580000000075</v>
      </c>
      <c r="D77" s="9">
        <f t="shared" si="16"/>
        <v>-72.879999999888241</v>
      </c>
    </row>
    <row r="78" spans="1:4" x14ac:dyDescent="0.25">
      <c r="A78" t="s">
        <v>39</v>
      </c>
      <c r="B78" s="9">
        <f t="shared" si="14"/>
        <v>-4950.4699999999721</v>
      </c>
      <c r="C78" s="9">
        <f t="shared" si="15"/>
        <v>-8005.7900000010268</v>
      </c>
      <c r="D78" s="9">
        <f t="shared" si="16"/>
        <v>-1724.9000000000233</v>
      </c>
    </row>
    <row r="79" spans="1:4" x14ac:dyDescent="0.25">
      <c r="A79" t="s">
        <v>55</v>
      </c>
      <c r="B79" s="9">
        <f t="shared" si="14"/>
        <v>-184239.79000001028</v>
      </c>
      <c r="C79" s="9">
        <f t="shared" si="15"/>
        <v>-133456.33000001032</v>
      </c>
      <c r="D79" s="9">
        <f t="shared" si="16"/>
        <v>-82077.349999999627</v>
      </c>
    </row>
    <row r="81" spans="1:7" x14ac:dyDescent="0.25">
      <c r="A81" s="17" t="s">
        <v>70</v>
      </c>
    </row>
    <row r="82" spans="1:7" x14ac:dyDescent="0.25">
      <c r="A82" t="s">
        <v>0</v>
      </c>
      <c r="B82" s="9" t="s">
        <v>16</v>
      </c>
    </row>
    <row r="83" spans="1:7" x14ac:dyDescent="0.25">
      <c r="B83" s="13" t="s">
        <v>71</v>
      </c>
      <c r="C83" s="13" t="s">
        <v>72</v>
      </c>
    </row>
    <row r="84" spans="1:7" x14ac:dyDescent="0.25">
      <c r="A84" t="s">
        <v>73</v>
      </c>
      <c r="B84" s="9">
        <f>INDEX(B2:B52, MATCH(B82, A2:A52, 0))</f>
        <v>356640100</v>
      </c>
      <c r="C84" s="9">
        <f>INDEX(C2:C52, MATCH(B82, A2:A52, 0))</f>
        <v>341243679.13</v>
      </c>
    </row>
    <row r="85" spans="1:7" x14ac:dyDescent="0.25">
      <c r="A85" t="s">
        <v>74</v>
      </c>
      <c r="B85" s="9">
        <f>INDEX(G2:G52, MATCH(B82, A2:A52, 0))</f>
        <v>382685200</v>
      </c>
      <c r="C85" s="9">
        <f>INDEX(H2:H52, MATCH(B82, A2:A52, 0))</f>
        <v>346340810.81999999</v>
      </c>
    </row>
    <row r="86" spans="1:7" x14ac:dyDescent="0.25">
      <c r="A86" t="s">
        <v>75</v>
      </c>
      <c r="B86" s="9">
        <f>INDEX(L2:L52, MATCH(B82, A2:A52, 0))</f>
        <v>376548600</v>
      </c>
      <c r="C86" s="9">
        <f>INDEX(M2:M52, MATCH(B82, A2:A52, 0))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20">
        <v>1</v>
      </c>
      <c r="C89" s="14"/>
      <c r="D89" s="20">
        <v>2</v>
      </c>
      <c r="E89" s="7"/>
      <c r="F89" s="7">
        <v>3</v>
      </c>
    </row>
    <row r="90" spans="1:7" x14ac:dyDescent="0.25">
      <c r="B90" s="15" t="s">
        <v>0</v>
      </c>
      <c r="C90" s="15" t="s">
        <v>78</v>
      </c>
      <c r="D90" s="15" t="s">
        <v>0</v>
      </c>
      <c r="E90" s="8" t="s">
        <v>78</v>
      </c>
      <c r="F90" s="8" t="s">
        <v>0</v>
      </c>
      <c r="G90" s="15" t="s">
        <v>78</v>
      </c>
    </row>
    <row r="91" spans="1:7" x14ac:dyDescent="0.25">
      <c r="A91" t="s">
        <v>73</v>
      </c>
      <c r="B91" s="9" t="str">
        <f>_xlfn.XLOOKUP(B89, F2:F52, A2:A52)</f>
        <v>Clerk and Master - Chancery</v>
      </c>
      <c r="C91" s="5">
        <f>_xlfn.XLOOKUP(B89, F2:F52, E2:E52)</f>
        <v>-0.15235918433091292</v>
      </c>
      <c r="E91" s="5"/>
    </row>
    <row r="92" spans="1:7" x14ac:dyDescent="0.25">
      <c r="A92" t="s">
        <v>74</v>
      </c>
      <c r="E92" s="5"/>
    </row>
    <row r="93" spans="1:7" x14ac:dyDescent="0.25">
      <c r="A93" t="s">
        <v>75</v>
      </c>
      <c r="E93" s="5"/>
    </row>
    <row r="95" spans="1:7" x14ac:dyDescent="0.25">
      <c r="A95" s="7" t="s">
        <v>79</v>
      </c>
    </row>
    <row r="96" spans="1:7" x14ac:dyDescent="0.25">
      <c r="A96" t="s">
        <v>77</v>
      </c>
      <c r="B96" s="14">
        <v>1</v>
      </c>
      <c r="C96" s="14"/>
      <c r="D96" s="14">
        <v>2</v>
      </c>
      <c r="E96" s="7"/>
      <c r="F96" s="7">
        <v>3</v>
      </c>
    </row>
    <row r="97" spans="1:7" x14ac:dyDescent="0.25">
      <c r="B97" s="15" t="s">
        <v>0</v>
      </c>
      <c r="C97" s="15" t="s">
        <v>78</v>
      </c>
      <c r="D97" s="15" t="s">
        <v>0</v>
      </c>
      <c r="E97" s="8" t="s">
        <v>78</v>
      </c>
      <c r="F97" s="8" t="s">
        <v>0</v>
      </c>
      <c r="G97" s="15" t="s">
        <v>78</v>
      </c>
    </row>
    <row r="98" spans="1:7" x14ac:dyDescent="0.25">
      <c r="A98" t="s">
        <v>73</v>
      </c>
      <c r="E98" s="4"/>
    </row>
    <row r="99" spans="1:7" x14ac:dyDescent="0.25">
      <c r="A99" t="s">
        <v>74</v>
      </c>
      <c r="E99" s="4"/>
    </row>
    <row r="100" spans="1:7" x14ac:dyDescent="0.25">
      <c r="A100" t="s">
        <v>75</v>
      </c>
      <c r="E100" s="4"/>
    </row>
  </sheetData>
  <dataValidations count="2">
    <dataValidation type="list" allowBlank="1" showInputMessage="1" showErrorMessage="1" sqref="A83 B82" xr:uid="{04859CC3-D2B8-4A18-830A-3152CC37C9A2}">
      <formula1>$A$2:$A$52</formula1>
    </dataValidation>
    <dataValidation allowBlank="1" showInputMessage="1" showErrorMessage="1" sqref="B83" xr:uid="{0600ACFD-1F32-4BC5-B75D-E676AD6395DF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63AC-B790-4A5B-95A8-8E0A31195815}">
  <dimension ref="A1:P100"/>
  <sheetViews>
    <sheetView topLeftCell="A67" workbookViewId="0">
      <selection activeCell="A91" sqref="A91"/>
    </sheetView>
  </sheetViews>
  <sheetFormatPr defaultRowHeight="15" x14ac:dyDescent="0.25"/>
  <cols>
    <col min="1" max="1" width="32.28515625" bestFit="1" customWidth="1"/>
    <col min="2" max="4" width="26.28515625" style="9" bestFit="1" customWidth="1"/>
    <col min="5" max="5" width="15.85546875" customWidth="1"/>
    <col min="6" max="6" width="21" bestFit="1" customWidth="1"/>
    <col min="7" max="7" width="15.5703125" style="9" customWidth="1"/>
    <col min="8" max="8" width="26.28515625" style="9" bestFit="1" customWidth="1"/>
    <col min="9" max="9" width="15.85546875" style="11" customWidth="1"/>
    <col min="10" max="11" width="15.85546875" customWidth="1"/>
    <col min="12" max="12" width="15.85546875" style="9" customWidth="1"/>
    <col min="13" max="13" width="15.42578125" style="9" customWidth="1"/>
    <col min="14" max="14" width="17.85546875" style="9" customWidth="1"/>
    <col min="15" max="15" width="17.85546875" customWidth="1"/>
    <col min="16" max="17" width="13.28515625" bestFit="1" customWidth="1"/>
  </cols>
  <sheetData>
    <row r="1" spans="1:16" x14ac:dyDescent="0.25">
      <c r="A1" t="s">
        <v>0</v>
      </c>
      <c r="B1" s="9" t="s">
        <v>1</v>
      </c>
      <c r="C1" s="9" t="s">
        <v>2</v>
      </c>
      <c r="D1" s="12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16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12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$C2-$B2</f>
        <v>-15396420.870000005</v>
      </c>
      <c r="E2" s="5">
        <f>IFERROR($D2/$B2, 0)</f>
        <v>-4.3170750765267295E-2</v>
      </c>
      <c r="F2">
        <f>RANK($E2, $E$2:$E$52, 1)</f>
        <v>14</v>
      </c>
      <c r="G2" s="9">
        <v>382685200</v>
      </c>
      <c r="H2" s="9">
        <v>346340810.81999999</v>
      </c>
      <c r="I2" s="11">
        <f>$H2-$G2</f>
        <v>-36344389.180000007</v>
      </c>
      <c r="J2" s="5">
        <f>IFERROR($I2/$G2, 0)</f>
        <v>-9.4972027086493035E-2</v>
      </c>
      <c r="K2">
        <f>RANK($J2, $J$2:$J$52, 1)</f>
        <v>10</v>
      </c>
      <c r="L2" s="9">
        <v>376548600</v>
      </c>
      <c r="M2" s="9">
        <v>355279492.22999901</v>
      </c>
      <c r="N2" s="9">
        <f>$M2-$L2</f>
        <v>-21269107.770000994</v>
      </c>
      <c r="O2" s="5">
        <f>IFERROR($N2/$L2, 0)</f>
        <v>-5.6484362894991494E-2</v>
      </c>
      <c r="P2">
        <f>RANK($O2, $O$2:$O$52, 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$C3-$B3</f>
        <v>-7585.4099999999744</v>
      </c>
      <c r="E3" s="5">
        <f t="shared" ref="E3:E52" si="1">IFERROR($D3/$B3, 0)</f>
        <v>-2.3069981751824741E-2</v>
      </c>
      <c r="F3">
        <f t="shared" ref="F3:F52" si="2">RANK($E3, $E$2:$E$52, 1)</f>
        <v>22</v>
      </c>
      <c r="G3" s="9">
        <v>334800</v>
      </c>
      <c r="H3" s="9">
        <v>312433.70999999897</v>
      </c>
      <c r="I3" s="11">
        <f t="shared" ref="I3:I52" si="3">$H3-$G3</f>
        <v>-22366.290000001027</v>
      </c>
      <c r="J3" s="5">
        <f t="shared" ref="J3:J52" si="4">IFERROR($I3/$G3, 0)</f>
        <v>-6.6804928315415249E-2</v>
      </c>
      <c r="K3">
        <f t="shared" ref="K3:K52" si="5">RANK($J3, $J$2:$J$52, 1)</f>
        <v>14</v>
      </c>
      <c r="L3" s="9">
        <v>322700</v>
      </c>
      <c r="M3" s="9">
        <v>322263.03999999998</v>
      </c>
      <c r="N3" s="9">
        <f t="shared" ref="N3:N52" si="6">$M3-$L3</f>
        <v>-436.96000000002095</v>
      </c>
      <c r="O3" s="5">
        <f t="shared" ref="O3:O52" si="7">IFERROR($N3/$L3, 0)</f>
        <v>-1.3540749922529313E-3</v>
      </c>
      <c r="P3">
        <f t="shared" ref="P3:P52" si="8">RANK($O3, $O$2:$O$52, 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11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11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11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11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11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11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11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11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11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11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11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11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11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11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11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11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11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11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11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11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11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11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11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11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11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11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11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11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11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11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11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11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11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11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11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11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11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11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11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11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11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11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11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11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11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11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11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11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11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18" t="s">
        <v>67</v>
      </c>
    </row>
    <row r="55" spans="1:16" x14ac:dyDescent="0.2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25">
      <c r="A56" t="s">
        <v>24</v>
      </c>
      <c r="B56" s="9">
        <f>VLOOKUP($A56, $A$2:$P$52, 4)</f>
        <v>-36209.630000000005</v>
      </c>
      <c r="C56" s="9">
        <f>VLOOKUP($A56, $A$2:$P$52, 9)</f>
        <v>-27292.159999999974</v>
      </c>
      <c r="D56" s="9">
        <f>VLOOKUP($A56, $A$2:$P$52, 14)</f>
        <v>-9181.0800000000163</v>
      </c>
    </row>
    <row r="57" spans="1:16" x14ac:dyDescent="0.25">
      <c r="A57" t="s">
        <v>25</v>
      </c>
      <c r="B57" s="9">
        <f t="shared" ref="B57:B61" si="9">VLOOKUP($A57, $A$2:$P$52, 4)</f>
        <v>0</v>
      </c>
      <c r="C57" s="9">
        <f t="shared" ref="C57:C61" si="10">VLOOKUP($A57, $A$2:$P$52, 9)</f>
        <v>0</v>
      </c>
      <c r="D57" s="9">
        <f t="shared" ref="D57:D61" si="11">VLOOKUP($A57, $A$2:$P$52, 14)</f>
        <v>-311228.08999999997</v>
      </c>
    </row>
    <row r="58" spans="1:16" x14ac:dyDescent="0.25">
      <c r="A58" t="s">
        <v>32</v>
      </c>
      <c r="B58" s="9">
        <f t="shared" si="9"/>
        <v>-149396.10000000987</v>
      </c>
      <c r="C58" s="9">
        <f t="shared" si="10"/>
        <v>-189254.06000000006</v>
      </c>
      <c r="D58" s="9">
        <f t="shared" si="11"/>
        <v>-374962.91000000015</v>
      </c>
    </row>
    <row r="59" spans="1:16" x14ac:dyDescent="0.25">
      <c r="A59" t="s">
        <v>38</v>
      </c>
      <c r="B59" s="9">
        <f>VLOOKUP($A59, $A$2:$P$52, 4)</f>
        <v>-12230.810000000056</v>
      </c>
      <c r="C59" s="9">
        <f t="shared" si="10"/>
        <v>-45485.580000000075</v>
      </c>
      <c r="D59" s="9">
        <f t="shared" si="11"/>
        <v>-72.879999999888241</v>
      </c>
    </row>
    <row r="60" spans="1:16" x14ac:dyDescent="0.25">
      <c r="A60" t="s">
        <v>39</v>
      </c>
      <c r="B60" s="9">
        <f t="shared" si="9"/>
        <v>-4950.4699999999721</v>
      </c>
      <c r="C60" s="9">
        <f t="shared" si="10"/>
        <v>-8005.7900000010268</v>
      </c>
      <c r="D60" s="9">
        <f t="shared" si="11"/>
        <v>-1724.9000000000233</v>
      </c>
    </row>
    <row r="61" spans="1:16" x14ac:dyDescent="0.25">
      <c r="A61" t="s">
        <v>55</v>
      </c>
      <c r="B61" s="9">
        <f t="shared" si="9"/>
        <v>-184239.79000001028</v>
      </c>
      <c r="C61" s="9">
        <f t="shared" si="10"/>
        <v>-133456.33000001032</v>
      </c>
      <c r="D61" s="9">
        <f t="shared" si="11"/>
        <v>-82077.349999999627</v>
      </c>
    </row>
    <row r="63" spans="1:16" x14ac:dyDescent="0.25">
      <c r="A63" s="17" t="s">
        <v>68</v>
      </c>
    </row>
    <row r="64" spans="1:16" x14ac:dyDescent="0.25">
      <c r="A64" s="1" t="s">
        <v>0</v>
      </c>
      <c r="B64" s="13" t="s">
        <v>3</v>
      </c>
      <c r="C64" s="13" t="s">
        <v>8</v>
      </c>
      <c r="D64" s="13" t="s">
        <v>13</v>
      </c>
    </row>
    <row r="65" spans="1:4" x14ac:dyDescent="0.25">
      <c r="A65" t="s">
        <v>24</v>
      </c>
      <c r="B65" s="9">
        <f>_xlfn.XLOOKUP($A65, $A:$A, $D:$D)</f>
        <v>-36209.630000000005</v>
      </c>
      <c r="C65" s="9">
        <f>_xlfn.XLOOKUP($A65, $A:$A, $I:$I)</f>
        <v>-27292.159999999974</v>
      </c>
      <c r="D65" s="9">
        <f>_xlfn.XLOOKUP($A65, $A:$A, $N:$N)</f>
        <v>-9181.0800000000163</v>
      </c>
    </row>
    <row r="66" spans="1:4" x14ac:dyDescent="0.25">
      <c r="A66" t="s">
        <v>25</v>
      </c>
      <c r="B66" s="9">
        <f t="shared" ref="B66:B70" si="12">_xlfn.XLOOKUP($A66, $A:$A, $D:$D)</f>
        <v>0</v>
      </c>
      <c r="C66" s="9">
        <f t="shared" ref="C66:C70" si="13">_xlfn.XLOOKUP($A66, $A:$A, $I:$I)</f>
        <v>0</v>
      </c>
      <c r="D66" s="9">
        <f t="shared" ref="D66:D70" si="14">_xlfn.XLOOKUP($A66, $A:$A, $N:$N)</f>
        <v>-311228.08999999997</v>
      </c>
    </row>
    <row r="67" spans="1:4" x14ac:dyDescent="0.25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25">
      <c r="A72" s="17" t="s">
        <v>69</v>
      </c>
    </row>
    <row r="73" spans="1:4" x14ac:dyDescent="0.25">
      <c r="A73" s="1" t="s">
        <v>0</v>
      </c>
      <c r="B73" s="13" t="s">
        <v>3</v>
      </c>
      <c r="C73" s="13" t="s">
        <v>8</v>
      </c>
      <c r="D73" s="13" t="s">
        <v>13</v>
      </c>
    </row>
    <row r="74" spans="1:4" x14ac:dyDescent="0.25">
      <c r="A74" t="s">
        <v>24</v>
      </c>
      <c r="B74" s="9">
        <f>INDEX($D$2:$D$52, MATCH($A74, $A$2:$A$52, 0))</f>
        <v>-36209.630000000005</v>
      </c>
      <c r="C74" s="9">
        <f>INDEX($I$2:$I$52, MATCH($A74, $A$2:$A$52, 0))</f>
        <v>-27292.159999999974</v>
      </c>
      <c r="D74" s="9">
        <f>INDEX($N$2:$N$52, MATCH($A74, $A$2:$A$52, 0))</f>
        <v>-9181.0800000000163</v>
      </c>
    </row>
    <row r="75" spans="1:4" x14ac:dyDescent="0.25">
      <c r="A75" t="s">
        <v>25</v>
      </c>
      <c r="B75" s="9">
        <f t="shared" ref="B75:B79" si="15">INDEX($D$2:$D$52, MATCH($A75, $A$2:$A$52, 0))</f>
        <v>0</v>
      </c>
      <c r="C75" s="9">
        <f t="shared" ref="C75:C79" si="16">INDEX($I$2:$I$52, MATCH($A75, $A$2:$A$52, 0))</f>
        <v>0</v>
      </c>
      <c r="D75" s="9">
        <f t="shared" ref="D75:D79" si="17">INDEX($N$2:$N$52, MATCH($A75, $A$2:$A$52, 0))</f>
        <v>-311228.08999999997</v>
      </c>
    </row>
    <row r="76" spans="1:4" x14ac:dyDescent="0.25">
      <c r="A76" t="s">
        <v>32</v>
      </c>
      <c r="B76" s="9">
        <f t="shared" si="15"/>
        <v>-149396.10000000987</v>
      </c>
      <c r="C76" s="9">
        <f t="shared" si="16"/>
        <v>-189254.06000000006</v>
      </c>
      <c r="D76" s="9">
        <f t="shared" si="17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6"/>
        <v>-45485.580000000075</v>
      </c>
      <c r="D77" s="9">
        <f t="shared" si="17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6"/>
        <v>-8005.7900000010268</v>
      </c>
      <c r="D78" s="9">
        <f t="shared" si="17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6"/>
        <v>-133456.33000001032</v>
      </c>
      <c r="D79" s="9">
        <f t="shared" si="17"/>
        <v>-82077.349999999627</v>
      </c>
    </row>
    <row r="81" spans="1:7" x14ac:dyDescent="0.25">
      <c r="A81" s="17" t="s">
        <v>70</v>
      </c>
    </row>
    <row r="82" spans="1:7" x14ac:dyDescent="0.25">
      <c r="A82" t="s">
        <v>0</v>
      </c>
      <c r="B82" s="9" t="s">
        <v>16</v>
      </c>
    </row>
    <row r="83" spans="1:7" x14ac:dyDescent="0.25">
      <c r="B83" s="13" t="s">
        <v>71</v>
      </c>
      <c r="C83" s="13" t="s">
        <v>72</v>
      </c>
    </row>
    <row r="84" spans="1:7" x14ac:dyDescent="0.25">
      <c r="A84" t="s">
        <v>73</v>
      </c>
      <c r="B84" s="9">
        <f>INDEX(B2:B52, MATCH(B82, A2:A52, 0))</f>
        <v>356640100</v>
      </c>
      <c r="C84" s="9">
        <f>INDEX(C2:C52, MATCH(B82, A2:A52, 0))</f>
        <v>341243679.13</v>
      </c>
    </row>
    <row r="85" spans="1:7" x14ac:dyDescent="0.25">
      <c r="A85" t="s">
        <v>74</v>
      </c>
      <c r="B85" s="9">
        <f>INDEX(G2:G52, MATCH(B82, A2:A52, 0))</f>
        <v>382685200</v>
      </c>
      <c r="C85" s="9">
        <f>INDEX(H2:H52, MATCH(B82, A2:A52, 0))</f>
        <v>346340810.81999999</v>
      </c>
    </row>
    <row r="86" spans="1:7" x14ac:dyDescent="0.25">
      <c r="A86" t="s">
        <v>75</v>
      </c>
      <c r="B86" s="9">
        <f>INDEX(L2:L52, MATCH(B82, A2:A52, 0))</f>
        <v>376548600</v>
      </c>
      <c r="C86" s="9">
        <f>INDEX(M2:M52, MATCH(B82, A2:A52, 0))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14">
        <v>1</v>
      </c>
      <c r="C89" s="14"/>
      <c r="D89" s="14">
        <v>2</v>
      </c>
      <c r="E89" s="7"/>
      <c r="F89" s="7">
        <v>3</v>
      </c>
    </row>
    <row r="90" spans="1:7" x14ac:dyDescent="0.25">
      <c r="B90" s="15" t="s">
        <v>0</v>
      </c>
      <c r="C90" s="15" t="s">
        <v>78</v>
      </c>
      <c r="D90" s="15" t="s">
        <v>0</v>
      </c>
      <c r="E90" s="8" t="s">
        <v>78</v>
      </c>
      <c r="F90" s="8" t="s">
        <v>0</v>
      </c>
      <c r="G90" s="15" t="s">
        <v>78</v>
      </c>
    </row>
    <row r="91" spans="1:7" x14ac:dyDescent="0.25">
      <c r="A91" t="s">
        <v>73</v>
      </c>
      <c r="E91" s="5"/>
    </row>
    <row r="92" spans="1:7" x14ac:dyDescent="0.25">
      <c r="A92" t="s">
        <v>74</v>
      </c>
      <c r="E92" s="5"/>
    </row>
    <row r="93" spans="1:7" x14ac:dyDescent="0.25">
      <c r="A93" t="s">
        <v>75</v>
      </c>
      <c r="E93" s="5"/>
    </row>
    <row r="95" spans="1:7" x14ac:dyDescent="0.25">
      <c r="A95" s="7" t="s">
        <v>79</v>
      </c>
    </row>
    <row r="96" spans="1:7" x14ac:dyDescent="0.25">
      <c r="A96" t="s">
        <v>77</v>
      </c>
      <c r="B96" s="14">
        <v>1</v>
      </c>
      <c r="C96" s="14"/>
      <c r="D96" s="14">
        <v>2</v>
      </c>
      <c r="E96" s="7"/>
      <c r="F96" s="7">
        <v>3</v>
      </c>
    </row>
    <row r="97" spans="1:7" x14ac:dyDescent="0.25">
      <c r="B97" s="15" t="s">
        <v>0</v>
      </c>
      <c r="C97" s="15" t="s">
        <v>78</v>
      </c>
      <c r="D97" s="15" t="s">
        <v>0</v>
      </c>
      <c r="E97" s="8" t="s">
        <v>78</v>
      </c>
      <c r="F97" s="8" t="s">
        <v>0</v>
      </c>
      <c r="G97" s="15" t="s">
        <v>78</v>
      </c>
    </row>
    <row r="98" spans="1:7" x14ac:dyDescent="0.25">
      <c r="A98" t="s">
        <v>73</v>
      </c>
      <c r="E98" s="4"/>
    </row>
    <row r="99" spans="1:7" x14ac:dyDescent="0.25">
      <c r="A99" t="s">
        <v>74</v>
      </c>
      <c r="E99" s="4"/>
    </row>
    <row r="100" spans="1:7" x14ac:dyDescent="0.25">
      <c r="A100" t="s">
        <v>75</v>
      </c>
      <c r="E100" s="4"/>
    </row>
  </sheetData>
  <dataValidations count="2">
    <dataValidation allowBlank="1" showInputMessage="1" showErrorMessage="1" sqref="B83" xr:uid="{7752C00C-89D6-498E-95A4-7E1F5A6BCF46}"/>
    <dataValidation type="list" allowBlank="1" showInputMessage="1" showErrorMessage="1" sqref="A83 B82" xr:uid="{57D8FB2D-0B2F-4964-B4CF-13A06979EF9A}">
      <formula1>$A$2:$A$52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workbookViewId="0">
      <selection activeCell="D2" sqref="D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E2" s="5"/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E3" s="5"/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E4" s="5"/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E5" s="5"/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E6" s="5"/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E7" s="5"/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E8" s="5"/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E9" s="5"/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E10" s="5"/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E11" s="5"/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E12" s="5"/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E13" s="5"/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E14" s="5"/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E15" s="5"/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E16" s="5"/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E17" s="5"/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E18" s="5"/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E19" s="5"/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E20" s="5"/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E21" s="5"/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E22" s="5"/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E23" s="5"/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E24" s="5"/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E25" s="5"/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E26" s="5"/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E27" s="5"/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E28" s="5"/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E29" s="5"/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E30" s="5"/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E31" s="5"/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E32" s="5"/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E33" s="5"/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E34" s="5"/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E35" s="5"/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E36" s="5"/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E37" s="5"/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E38" s="5"/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E39" s="5"/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E40" s="5"/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E41" s="5"/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E42" s="5"/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E43" s="5"/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E44" s="5"/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E45" s="5"/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E46" s="5"/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E47" s="5"/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E48" s="5"/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E49" s="5"/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E50" s="5"/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E51" s="5"/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E52" s="5"/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</row>
    <row r="57" spans="1:15" x14ac:dyDescent="0.25">
      <c r="A57" t="s">
        <v>25</v>
      </c>
    </row>
    <row r="58" spans="1:15" x14ac:dyDescent="0.25">
      <c r="A58" t="s">
        <v>32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55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metro_budget (bonus Qs)</vt:lpstr>
      <vt:lpstr>metro_budget (copy)</vt:lpstr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Jennifer Toppins</cp:lastModifiedBy>
  <cp:revision/>
  <dcterms:created xsi:type="dcterms:W3CDTF">2020-02-26T17:00:38Z</dcterms:created>
  <dcterms:modified xsi:type="dcterms:W3CDTF">2024-05-23T22:41:10Z</dcterms:modified>
  <cp:category/>
  <cp:contentStatus/>
</cp:coreProperties>
</file>