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12\projects\excel-lookups-da12-Zavello\"/>
    </mc:Choice>
  </mc:AlternateContent>
  <xr:revisionPtr revIDLastSave="0" documentId="13_ncr:1_{7BE51527-3454-4B26-BF8F-730E5E58A6A1}" xr6:coauthVersionLast="47" xr6:coauthVersionMax="47" xr10:uidLastSave="{00000000-0000-0000-0000-000000000000}"/>
  <bookViews>
    <workbookView xWindow="-28920" yWindow="-795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1" i="1" l="1" a="1"/>
  <c r="K91" i="1" s="1"/>
  <c r="L91" i="1" s="1"/>
  <c r="O93" i="1"/>
  <c r="P93" i="1" s="1"/>
  <c r="N93" i="1"/>
  <c r="M93" i="1"/>
  <c r="K93" i="1"/>
  <c r="L93" i="1" s="1"/>
  <c r="O92" i="1"/>
  <c r="P92" i="1" s="1"/>
  <c r="M92" i="1"/>
  <c r="N92" i="1" s="1"/>
  <c r="K92" i="1"/>
  <c r="L92" i="1" s="1"/>
  <c r="O91" i="1"/>
  <c r="P91" i="1" s="1"/>
  <c r="N91" i="1"/>
  <c r="M91" i="1"/>
  <c r="B92" i="1"/>
  <c r="B91" i="1"/>
  <c r="G93" i="1"/>
  <c r="G92" i="1"/>
  <c r="G91" i="1"/>
  <c r="E93" i="1"/>
  <c r="E92" i="1"/>
  <c r="E91" i="1"/>
  <c r="C91" i="1"/>
  <c r="C93" i="1"/>
  <c r="C92" i="1"/>
  <c r="F93" i="1"/>
  <c r="F92" i="1"/>
  <c r="F91" i="1"/>
  <c r="D93" i="1"/>
  <c r="D92" i="1"/>
  <c r="D91" i="1"/>
  <c r="B93" i="1"/>
  <c r="G100" i="1"/>
  <c r="G99" i="1"/>
  <c r="G98" i="1"/>
  <c r="E100" i="1"/>
  <c r="E99" i="1"/>
  <c r="E98" i="1"/>
  <c r="C100" i="1"/>
  <c r="C99" i="1"/>
  <c r="C98" i="1"/>
  <c r="F100" i="1"/>
  <c r="D100" i="1"/>
  <c r="B100" i="1"/>
  <c r="F99" i="1"/>
  <c r="D99" i="1"/>
  <c r="B99" i="1"/>
  <c r="F98" i="1"/>
  <c r="D98" i="1"/>
  <c r="B98" i="1"/>
  <c r="B74" i="1"/>
  <c r="C74" i="1"/>
  <c r="D74" i="1"/>
  <c r="C75" i="1"/>
  <c r="D75" i="1"/>
  <c r="C76" i="1"/>
  <c r="D76" i="1"/>
  <c r="C77" i="1"/>
  <c r="D77" i="1"/>
  <c r="C78" i="1"/>
  <c r="D78" i="1"/>
  <c r="C79" i="1"/>
  <c r="D79" i="1"/>
  <c r="B75" i="1"/>
  <c r="B76" i="1"/>
  <c r="B77" i="1"/>
  <c r="B78" i="1"/>
  <c r="B79" i="1"/>
  <c r="C86" i="1"/>
  <c r="B86" i="1"/>
  <c r="C85" i="1"/>
  <c r="B85" i="1"/>
  <c r="C84" i="1"/>
  <c r="B84" i="1"/>
  <c r="D65" i="1"/>
  <c r="D66" i="1"/>
  <c r="D67" i="1"/>
  <c r="D68" i="1"/>
  <c r="D69" i="1"/>
  <c r="D70" i="1"/>
  <c r="C66" i="1"/>
  <c r="C67" i="1"/>
  <c r="C68" i="1"/>
  <c r="C69" i="1"/>
  <c r="C70" i="1"/>
  <c r="C65" i="1"/>
  <c r="B66" i="1"/>
  <c r="B67" i="1"/>
  <c r="B68" i="1"/>
  <c r="B69" i="1"/>
  <c r="B70" i="1"/>
  <c r="B65" i="1"/>
  <c r="D61" i="1"/>
  <c r="D57" i="1"/>
  <c r="D58" i="1"/>
  <c r="D59" i="1"/>
  <c r="D60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O3" i="1"/>
  <c r="P4" i="1" s="1"/>
  <c r="P3" i="1"/>
  <c r="O4" i="1"/>
  <c r="O5" i="1"/>
  <c r="O6" i="1"/>
  <c r="O7" i="1"/>
  <c r="O8" i="1"/>
  <c r="O9" i="1"/>
  <c r="P9" i="1"/>
  <c r="O10" i="1"/>
  <c r="O11" i="1"/>
  <c r="O12" i="1"/>
  <c r="O13" i="1"/>
  <c r="O14" i="1"/>
  <c r="O15" i="1"/>
  <c r="P15" i="1"/>
  <c r="O16" i="1"/>
  <c r="O17" i="1"/>
  <c r="O18" i="1"/>
  <c r="O19" i="1"/>
  <c r="O20" i="1"/>
  <c r="O21" i="1"/>
  <c r="P21" i="1"/>
  <c r="O22" i="1"/>
  <c r="O23" i="1"/>
  <c r="O24" i="1"/>
  <c r="O25" i="1"/>
  <c r="O26" i="1"/>
  <c r="O27" i="1"/>
  <c r="P27" i="1"/>
  <c r="O28" i="1"/>
  <c r="O29" i="1"/>
  <c r="O30" i="1"/>
  <c r="O31" i="1"/>
  <c r="O32" i="1"/>
  <c r="O33" i="1"/>
  <c r="P33" i="1"/>
  <c r="O34" i="1"/>
  <c r="O35" i="1"/>
  <c r="O36" i="1"/>
  <c r="O37" i="1"/>
  <c r="O38" i="1"/>
  <c r="O39" i="1"/>
  <c r="P39" i="1"/>
  <c r="O40" i="1"/>
  <c r="O41" i="1"/>
  <c r="O42" i="1"/>
  <c r="O43" i="1"/>
  <c r="O44" i="1"/>
  <c r="O45" i="1"/>
  <c r="P45" i="1"/>
  <c r="O46" i="1"/>
  <c r="O47" i="1"/>
  <c r="O48" i="1"/>
  <c r="O49" i="1"/>
  <c r="O50" i="1"/>
  <c r="O51" i="1"/>
  <c r="P51" i="1"/>
  <c r="O52" i="1"/>
  <c r="O2" i="1"/>
  <c r="J3" i="1"/>
  <c r="J4" i="1"/>
  <c r="K3" i="1" s="1"/>
  <c r="J5" i="1"/>
  <c r="K16" i="1" s="1"/>
  <c r="J6" i="1"/>
  <c r="K11" i="1" s="1"/>
  <c r="J7" i="1"/>
  <c r="K42" i="1" s="1"/>
  <c r="J8" i="1"/>
  <c r="K13" i="1" s="1"/>
  <c r="K8" i="1"/>
  <c r="J9" i="1"/>
  <c r="J10" i="1"/>
  <c r="J11" i="1"/>
  <c r="J12" i="1"/>
  <c r="J13" i="1"/>
  <c r="J14" i="1"/>
  <c r="K14" i="1"/>
  <c r="J15" i="1"/>
  <c r="J16" i="1"/>
  <c r="J17" i="1"/>
  <c r="J18" i="1"/>
  <c r="J19" i="1"/>
  <c r="J20" i="1"/>
  <c r="K20" i="1"/>
  <c r="J21" i="1"/>
  <c r="J22" i="1"/>
  <c r="J23" i="1"/>
  <c r="J24" i="1"/>
  <c r="J25" i="1"/>
  <c r="J26" i="1"/>
  <c r="K26" i="1"/>
  <c r="J27" i="1"/>
  <c r="J28" i="1"/>
  <c r="J29" i="1"/>
  <c r="J30" i="1"/>
  <c r="J31" i="1"/>
  <c r="J32" i="1"/>
  <c r="K32" i="1"/>
  <c r="J33" i="1"/>
  <c r="J34" i="1"/>
  <c r="J35" i="1"/>
  <c r="J36" i="1"/>
  <c r="J37" i="1"/>
  <c r="J38" i="1"/>
  <c r="K38" i="1"/>
  <c r="J39" i="1"/>
  <c r="J40" i="1"/>
  <c r="J41" i="1"/>
  <c r="J42" i="1"/>
  <c r="J43" i="1"/>
  <c r="J44" i="1"/>
  <c r="K44" i="1"/>
  <c r="J45" i="1"/>
  <c r="J46" i="1"/>
  <c r="J47" i="1"/>
  <c r="J48" i="1"/>
  <c r="J49" i="1"/>
  <c r="J50" i="1"/>
  <c r="K50" i="1"/>
  <c r="J51" i="1"/>
  <c r="J52" i="1"/>
  <c r="J2" i="1"/>
  <c r="E3" i="1"/>
  <c r="F19" i="1" s="1"/>
  <c r="E4" i="1"/>
  <c r="F4" i="1" s="1"/>
  <c r="E5" i="1"/>
  <c r="E6" i="1"/>
  <c r="F27" i="1" s="1"/>
  <c r="E7" i="1"/>
  <c r="E8" i="1"/>
  <c r="E9" i="1"/>
  <c r="E10" i="1"/>
  <c r="E11" i="1"/>
  <c r="E12" i="1"/>
  <c r="F31" i="1" s="1"/>
  <c r="E13" i="1"/>
  <c r="F11" i="1" s="1"/>
  <c r="E14" i="1"/>
  <c r="F14" i="1" s="1"/>
  <c r="E15" i="1"/>
  <c r="E16" i="1"/>
  <c r="E17" i="1"/>
  <c r="E18" i="1"/>
  <c r="E19" i="1"/>
  <c r="E20" i="1"/>
  <c r="E21" i="1"/>
  <c r="E22" i="1"/>
  <c r="E23" i="1"/>
  <c r="E24" i="1"/>
  <c r="E25" i="1"/>
  <c r="F25" i="1" s="1"/>
  <c r="E26" i="1"/>
  <c r="F13" i="1" s="1"/>
  <c r="E27" i="1"/>
  <c r="E28" i="1"/>
  <c r="E29" i="1"/>
  <c r="E30" i="1"/>
  <c r="F30" i="1" s="1"/>
  <c r="E31" i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E40" i="1"/>
  <c r="E41" i="1"/>
  <c r="E42" i="1"/>
  <c r="F42" i="1" s="1"/>
  <c r="E43" i="1"/>
  <c r="E44" i="1"/>
  <c r="E45" i="1"/>
  <c r="F45" i="1" s="1"/>
  <c r="E46" i="1"/>
  <c r="F46" i="1" s="1"/>
  <c r="E47" i="1"/>
  <c r="F47" i="1" s="1"/>
  <c r="E48" i="1"/>
  <c r="F48" i="1" s="1"/>
  <c r="E49" i="1"/>
  <c r="F52" i="1" s="1"/>
  <c r="E50" i="1"/>
  <c r="F50" i="1" s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P44" i="1" l="1"/>
  <c r="P32" i="1"/>
  <c r="P20" i="1"/>
  <c r="P14" i="1"/>
  <c r="P49" i="1"/>
  <c r="P37" i="1"/>
  <c r="P31" i="1"/>
  <c r="P19" i="1"/>
  <c r="P13" i="1"/>
  <c r="P48" i="1"/>
  <c r="P36" i="1"/>
  <c r="P30" i="1"/>
  <c r="P18" i="1"/>
  <c r="P6" i="1"/>
  <c r="P47" i="1"/>
  <c r="P41" i="1"/>
  <c r="P35" i="1"/>
  <c r="P29" i="1"/>
  <c r="P23" i="1"/>
  <c r="P17" i="1"/>
  <c r="P11" i="1"/>
  <c r="P5" i="1"/>
  <c r="P2" i="1"/>
  <c r="P50" i="1"/>
  <c r="P38" i="1"/>
  <c r="P26" i="1"/>
  <c r="P8" i="1"/>
  <c r="P43" i="1"/>
  <c r="P25" i="1"/>
  <c r="P7" i="1"/>
  <c r="P42" i="1"/>
  <c r="P24" i="1"/>
  <c r="P12" i="1"/>
  <c r="P52" i="1"/>
  <c r="P46" i="1"/>
  <c r="P40" i="1"/>
  <c r="P34" i="1"/>
  <c r="P28" i="1"/>
  <c r="P22" i="1"/>
  <c r="P16" i="1"/>
  <c r="P10" i="1"/>
  <c r="K49" i="1"/>
  <c r="K37" i="1"/>
  <c r="K25" i="1"/>
  <c r="K19" i="1"/>
  <c r="K7" i="1"/>
  <c r="K48" i="1"/>
  <c r="K36" i="1"/>
  <c r="K30" i="1"/>
  <c r="K24" i="1"/>
  <c r="K18" i="1"/>
  <c r="K12" i="1"/>
  <c r="K6" i="1"/>
  <c r="K47" i="1"/>
  <c r="K41" i="1"/>
  <c r="K35" i="1"/>
  <c r="K29" i="1"/>
  <c r="K5" i="1"/>
  <c r="K52" i="1"/>
  <c r="K46" i="1"/>
  <c r="K40" i="1"/>
  <c r="K34" i="1"/>
  <c r="K28" i="1"/>
  <c r="K4" i="1"/>
  <c r="K43" i="1"/>
  <c r="K23" i="1"/>
  <c r="K22" i="1"/>
  <c r="K31" i="1"/>
  <c r="K17" i="1"/>
  <c r="K2" i="1"/>
  <c r="K10" i="1"/>
  <c r="K51" i="1"/>
  <c r="K45" i="1"/>
  <c r="K39" i="1"/>
  <c r="K33" i="1"/>
  <c r="K27" i="1"/>
  <c r="K21" i="1"/>
  <c r="K15" i="1"/>
  <c r="K9" i="1"/>
  <c r="F39" i="1"/>
  <c r="F26" i="1"/>
  <c r="F51" i="1"/>
  <c r="F12" i="1"/>
  <c r="F24" i="1"/>
  <c r="F49" i="1"/>
  <c r="F23" i="1"/>
  <c r="F10" i="1"/>
  <c r="F22" i="1"/>
  <c r="F9" i="1"/>
  <c r="F21" i="1"/>
  <c r="F8" i="1"/>
  <c r="F20" i="1"/>
  <c r="F7" i="1"/>
  <c r="F3" i="1"/>
  <c r="F18" i="1"/>
  <c r="F43" i="1"/>
  <c r="F16" i="1"/>
  <c r="F5" i="1"/>
  <c r="F44" i="1"/>
  <c r="F28" i="1"/>
  <c r="F15" i="1"/>
  <c r="F40" i="1"/>
  <c r="F6" i="1"/>
  <c r="F2" i="1"/>
  <c r="F41" i="1"/>
  <c r="F29" i="1"/>
  <c r="F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<sst xmlns="http://schemas.openxmlformats.org/spreadsheetml/2006/main" count="171" uniqueCount="90">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</sst>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Budget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8-46D2-B138-A01B693C6365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8-46D2-B138-A01B693C6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8591488"/>
        <c:axId val="1148591968"/>
      </c:barChart>
      <c:catAx>
        <c:axId val="114859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591968"/>
        <c:crosses val="autoZero"/>
        <c:auto val="1"/>
        <c:lblAlgn val="ctr"/>
        <c:lblOffset val="100"/>
        <c:noMultiLvlLbl val="0"/>
      </c:catAx>
      <c:valAx>
        <c:axId val="11485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59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230504</xdr:colOff>
      <xdr:row>72</xdr:row>
      <xdr:rowOff>66674</xdr:rowOff>
    </xdr:from>
    <xdr:to>
      <xdr:col>7</xdr:col>
      <xdr:colOff>885824</xdr:colOff>
      <xdr:row>85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5C402A-C679-0AB2-FACF-2BFF29B05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D64" workbookViewId="0">
      <selection activeCell="K92" sqref="K92"/>
    </sheetView>
  </sheetViews>
  <sheetFormatPr defaultRowHeight="14.4" x14ac:dyDescent="0.3"/>
  <cols>
    <col min="1" max="1" width="32.33203125" bestFit="1" customWidth="1"/>
    <col min="2" max="2" width="31.5546875" bestFit="1" customWidth="1"/>
    <col min="3" max="4" width="26.33203125" bestFit="1" customWidth="1"/>
    <col min="5" max="5" width="15.88671875" customWidth="1"/>
    <col min="6" max="6" width="31.5546875" bestFit="1" customWidth="1"/>
    <col min="7" max="7" width="11.88671875" bestFit="1" customWidth="1"/>
    <col min="8" max="8" width="12" bestFit="1" customWidth="1"/>
    <col min="9" max="9" width="12.6640625" bestFit="1" customWidth="1"/>
    <col min="10" max="10" width="12.44140625" bestFit="1" customWidth="1"/>
    <col min="11" max="11" width="25.6640625" bestFit="1" customWidth="1"/>
    <col min="12" max="12" width="11.88671875" bestFit="1" customWidth="1"/>
    <col min="13" max="13" width="25.44140625" bestFit="1" customWidth="1"/>
    <col min="14" max="14" width="12.6640625" bestFit="1" customWidth="1"/>
    <col min="15" max="15" width="20.77734375" bestFit="1" customWidth="1"/>
    <col min="16" max="16" width="9.5546875" bestFit="1" customWidth="1"/>
    <col min="17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RANK(E2,$E$2:$E$52,1)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RANK(J2,$J$2:$J$52,1)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RANK(E3,$E$2:$E$52,1)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3">
      <c r="A56" t="s">
        <v>24</v>
      </c>
      <c r="B56">
        <f>VLOOKUP($A56,$A$2:$P$52,4,FALSE)</f>
        <v>-36209.630000000005</v>
      </c>
      <c r="C56">
        <f>VLOOKUP($A56,$A$2:$P$52,9,FALSE)</f>
        <v>-27292.159999999974</v>
      </c>
      <c r="D56">
        <f>VLOOKUP($A56,$A$2:$P$52,14,FALSE)</f>
        <v>-9181.0800000000163</v>
      </c>
      <c r="F56" t="s">
        <v>24</v>
      </c>
    </row>
    <row r="57" spans="1:16" x14ac:dyDescent="0.3">
      <c r="A57" t="s">
        <v>25</v>
      </c>
      <c r="B57">
        <f t="shared" ref="B57:D61" si="9">VLOOKUP($A57,$A$2:$P$52,4,FALSE)</f>
        <v>0</v>
      </c>
      <c r="C57">
        <f t="shared" ref="C57:C61" si="10">VLOOKUP($A57,$A$2:$P$52,9,FALSE)</f>
        <v>0</v>
      </c>
      <c r="D57">
        <f t="shared" ref="D57:D61" si="11">VLOOKUP($A57,$A$2:$P$52,14,FALSE)</f>
        <v>-311228.08999999997</v>
      </c>
      <c r="F57" t="s">
        <v>25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  <c r="F58" t="s">
        <v>32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  <c r="F59" t="s">
        <v>38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  <c r="F60" t="s">
        <v>39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>VLOOKUP($A61,$A$2:$P$52,14,FALSE)</f>
        <v>-82077.349999999627</v>
      </c>
      <c r="F61" t="s">
        <v>55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_xlfn.XLOOKUP($A65,$A$2:$A$52,$D$2:$D$52,"Not Found",0,1)</f>
        <v>-36209.630000000005</v>
      </c>
      <c r="C65">
        <f>_xlfn.XLOOKUP($A65,$A$2:$A$52,$I$2:$I$52,"Not Found",0,1)</f>
        <v>-27292.159999999974</v>
      </c>
      <c r="D65">
        <f>_xlfn.XLOOKUP($A65,$A$2:$A$52,$N$2:$N$52,"Not Found",0,1)</f>
        <v>-9181.0800000000163</v>
      </c>
    </row>
    <row r="66" spans="1:4" x14ac:dyDescent="0.3">
      <c r="A66" t="s">
        <v>25</v>
      </c>
      <c r="B66">
        <f t="shared" ref="B66:B70" si="12">_xlfn.XLOOKUP($A66,$A$2:$A$52,$D$2:$D$52,"Not Found",0,1)</f>
        <v>0</v>
      </c>
      <c r="C66">
        <f t="shared" ref="C66:C70" si="13">_xlfn.XLOOKUP($A66,$A$2:$A$52,$I$2:$I$52,"Not Found",0,1)</f>
        <v>0</v>
      </c>
      <c r="D66">
        <f t="shared" ref="D66:D70" si="14">_xlfn.XLOOKUP($A66,$A$2:$A$52,$N$2:$N$52,"Not Found",0,1)</f>
        <v>-311228.08999999997</v>
      </c>
    </row>
    <row r="67" spans="1:4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INDEX($A$2:$P$52,MATCH($A74,$A$2:$A$52,0),MATCH(B$73,$A$1:$P$1,0))</f>
        <v>-36209.630000000005</v>
      </c>
      <c r="C74">
        <f t="shared" ref="C74:D74" si="15">INDEX($A$2:$P$52,MATCH($A74,$A$2:$A$52,0),MATCH(C$73,$A$1:$P$1,0))</f>
        <v>-27292.159999999974</v>
      </c>
      <c r="D74">
        <f t="shared" si="15"/>
        <v>-9181.0800000000163</v>
      </c>
    </row>
    <row r="75" spans="1:4" x14ac:dyDescent="0.3">
      <c r="A75" t="s">
        <v>25</v>
      </c>
      <c r="B75">
        <f t="shared" ref="B75:D79" si="16">INDEX($A$2:$P$52,MATCH($A75,$A$2:$A$52,0),MATCH(B$73,$A$1:$P$1,0))</f>
        <v>0</v>
      </c>
      <c r="C75">
        <f t="shared" si="16"/>
        <v>0</v>
      </c>
      <c r="D75">
        <f t="shared" si="16"/>
        <v>-311228.08999999997</v>
      </c>
    </row>
    <row r="76" spans="1:4" x14ac:dyDescent="0.3">
      <c r="A76" t="s">
        <v>32</v>
      </c>
      <c r="B76">
        <f t="shared" si="16"/>
        <v>-149396.10000000987</v>
      </c>
      <c r="C76">
        <f t="shared" si="16"/>
        <v>-189254.06000000006</v>
      </c>
      <c r="D76">
        <f t="shared" si="16"/>
        <v>-374962.91000000015</v>
      </c>
    </row>
    <row r="77" spans="1:4" x14ac:dyDescent="0.3">
      <c r="A77" t="s">
        <v>38</v>
      </c>
      <c r="B77">
        <f t="shared" si="16"/>
        <v>-12230.810000000056</v>
      </c>
      <c r="C77">
        <f t="shared" si="16"/>
        <v>-45485.580000000075</v>
      </c>
      <c r="D77">
        <f t="shared" si="16"/>
        <v>-72.879999999888241</v>
      </c>
    </row>
    <row r="78" spans="1:4" x14ac:dyDescent="0.3">
      <c r="A78" t="s">
        <v>39</v>
      </c>
      <c r="B78">
        <f t="shared" si="16"/>
        <v>-4950.4699999999721</v>
      </c>
      <c r="C78">
        <f t="shared" si="16"/>
        <v>-8005.7900000010268</v>
      </c>
      <c r="D78">
        <f t="shared" si="16"/>
        <v>-1724.9000000000233</v>
      </c>
    </row>
    <row r="79" spans="1:4" x14ac:dyDescent="0.3">
      <c r="A79" t="s">
        <v>55</v>
      </c>
      <c r="B79">
        <f t="shared" si="16"/>
        <v>-184239.79000001028</v>
      </c>
      <c r="C79">
        <f t="shared" si="16"/>
        <v>-133456.33000001032</v>
      </c>
      <c r="D79">
        <f t="shared" si="16"/>
        <v>-82077.349999999627</v>
      </c>
    </row>
    <row r="81" spans="1:16" x14ac:dyDescent="0.3">
      <c r="A81" s="7" t="s">
        <v>70</v>
      </c>
    </row>
    <row r="82" spans="1:16" x14ac:dyDescent="0.3">
      <c r="A82" t="s">
        <v>0</v>
      </c>
      <c r="B82" t="s">
        <v>16</v>
      </c>
    </row>
    <row r="83" spans="1:16" x14ac:dyDescent="0.3">
      <c r="B83" s="1" t="s">
        <v>71</v>
      </c>
      <c r="C83" s="1" t="s">
        <v>72</v>
      </c>
    </row>
    <row r="84" spans="1:16" x14ac:dyDescent="0.3">
      <c r="A84" t="s">
        <v>73</v>
      </c>
      <c r="B84" s="6">
        <f>INDEX($A$2:$P$52,MATCH($B$82,$A$2:$A$52,0),2)</f>
        <v>356640100</v>
      </c>
      <c r="C84" s="6">
        <f>INDEX($A$2:$P$52,MATCH($B$82,$A$2:$A$52,0),3)</f>
        <v>341243679.13</v>
      </c>
    </row>
    <row r="85" spans="1:16" x14ac:dyDescent="0.3">
      <c r="A85" t="s">
        <v>74</v>
      </c>
      <c r="B85" s="6">
        <f>INDEX($A$2:$P$52,MATCH($B$82,$A$2:$A$52,0),7)</f>
        <v>382685200</v>
      </c>
      <c r="C85" s="6">
        <f>INDEX($A$2:$P$52,MATCH($B$82,$A$2:$A$52,0),8)</f>
        <v>346340810.81999999</v>
      </c>
    </row>
    <row r="86" spans="1:16" x14ac:dyDescent="0.3">
      <c r="A86" t="s">
        <v>75</v>
      </c>
      <c r="B86" s="6">
        <f>INDEX($A$2:$P$52,MATCH($B$82,$A$2:$A$52,0),12)</f>
        <v>376548600</v>
      </c>
      <c r="C86" s="6">
        <f>INDEX($A$2:$P$52,MATCH($B$82,$A$2:$A$52,0),13)</f>
        <v>355279492.22999901</v>
      </c>
    </row>
    <row r="88" spans="1:16" x14ac:dyDescent="0.3">
      <c r="A88" s="7" t="s">
        <v>76</v>
      </c>
      <c r="J88" s="7" t="s">
        <v>76</v>
      </c>
    </row>
    <row r="89" spans="1:16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  <c r="J89" t="s">
        <v>77</v>
      </c>
      <c r="K89" s="7">
        <v>1</v>
      </c>
      <c r="L89" s="7"/>
      <c r="M89" s="7">
        <v>2</v>
      </c>
      <c r="N89" s="7"/>
      <c r="O89" s="7">
        <v>3</v>
      </c>
    </row>
    <row r="90" spans="1:16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  <c r="K90" s="8" t="s">
        <v>0</v>
      </c>
      <c r="L90" s="8" t="s">
        <v>78</v>
      </c>
      <c r="M90" s="8" t="s">
        <v>0</v>
      </c>
      <c r="N90" s="8" t="s">
        <v>78</v>
      </c>
      <c r="O90" s="8" t="s">
        <v>0</v>
      </c>
      <c r="P90" s="8" t="s">
        <v>78</v>
      </c>
    </row>
    <row r="91" spans="1:16" x14ac:dyDescent="0.3">
      <c r="A91" t="s">
        <v>73</v>
      </c>
      <c r="B91" t="str">
        <f>_xlfn.XLOOKUP(B$89,$F$2:$F$52,$A$2:$A$52,"Not Found",0,1)</f>
        <v>Clerk and Master - Chancery</v>
      </c>
      <c r="C91" s="9">
        <f>_xlfn.XLOOKUP(B91,$A$2:$A$52,$E$2:$E$52,"Not Found",0,1)</f>
        <v>-0.15235918433091292</v>
      </c>
      <c r="D91" t="str">
        <f>_xlfn.XLOOKUP(D$89,$F$2:$F$52,$A$2:$A$52,"Not Found",0,1)</f>
        <v>Circuit Court Clerk</v>
      </c>
      <c r="E91" s="9">
        <f>_xlfn.XLOOKUP(D91,$A$2:$A$52,$E$2:$E$52,"Not Found",0,1)</f>
        <v>-0.11502817362571344</v>
      </c>
      <c r="F91" t="str">
        <f>_xlfn.XLOOKUP(F$89,$F$2:$F$52,$A$2:$A$52,"Not Found",0,1)</f>
        <v>Internal Audit</v>
      </c>
      <c r="G91" s="9">
        <f>_xlfn.XLOOKUP(F91,$A$2:$A$52,$E$2:$E$52,"Not Found",0,1)</f>
        <v>-9.5782760864849215E-2</v>
      </c>
      <c r="J91" t="s">
        <v>4</v>
      </c>
      <c r="K91" t="e" cm="1">
        <f t="array" ref="K91">_xlfn.XLOOKUP(K$89,,$A$2:$A$52,"Not Found",0,1)</f>
        <v>#VALUE!</v>
      </c>
      <c r="L91" s="9" t="e">
        <f>_xlfn.XLOOKUP(K91,$A$2:$A$52,$E$2:$E$52,"Not Found",0,1)</f>
        <v>#VALUE!</v>
      </c>
      <c r="M91" t="str">
        <f>_xlfn.XLOOKUP(M$89,$F$2:$F$52,$A$2:$A$52,"Not Found",0,1)</f>
        <v>Circuit Court Clerk</v>
      </c>
      <c r="N91" s="9">
        <f>_xlfn.XLOOKUP(M91,$A$2:$A$52,$E$2:$E$52,"Not Found",0,1)</f>
        <v>-0.11502817362571344</v>
      </c>
      <c r="O91" t="str">
        <f>_xlfn.XLOOKUP(O$89,$F$2:$F$52,$A$2:$A$52,"Not Found",0,1)</f>
        <v>Internal Audit</v>
      </c>
      <c r="P91" s="9">
        <f>_xlfn.XLOOKUP(O91,$A$2:$A$52,$E$2:$E$52,"Not Found",0,1)</f>
        <v>-9.5782760864849215E-2</v>
      </c>
    </row>
    <row r="92" spans="1:16" x14ac:dyDescent="0.3">
      <c r="A92" t="s">
        <v>74</v>
      </c>
      <c r="B92" t="str">
        <f>_xlfn.XLOOKUP(B$89,$K$2:$K$52,$A$2:$A$52,"Not Found",0,1)</f>
        <v>Metropolitan Clerk</v>
      </c>
      <c r="C92" s="9">
        <f>_xlfn.XLOOKUP(B92,$A$2:$A$52,$J$2:$J$52,"Not Found",0,1)</f>
        <v>-0.17551246244575608</v>
      </c>
      <c r="D92" t="str">
        <f>_xlfn.XLOOKUP(D$89,$K$2:$K$52,$A$2:$A$52,"Not Found",0,1)</f>
        <v>Internal Audit</v>
      </c>
      <c r="E92" s="9">
        <f>_xlfn.XLOOKUP(D92,$A$2:$A$52,$J$2:$J$52,"Not Found",0,1)</f>
        <v>-0.17103239309050916</v>
      </c>
      <c r="F92" t="str">
        <f>_xlfn.XLOOKUP(F$89,$K$2:$K$52,$A$2:$A$52,"Not Found",0,1)</f>
        <v>Office of Family Safety</v>
      </c>
      <c r="G92" s="9">
        <f>_xlfn.XLOOKUP(F92,$A$2:$A$52,$J$2:$J$52,"Not Found",0,1)</f>
        <v>-0.13918241656366656</v>
      </c>
      <c r="J92" t="s">
        <v>9</v>
      </c>
      <c r="K92" t="str">
        <f>_xlfn.XLOOKUP(K$89,$K$2:$K$52,$A$2:$A$52,"Not Found",0,1)</f>
        <v>Metropolitan Clerk</v>
      </c>
      <c r="L92" s="9">
        <f>_xlfn.XLOOKUP(K92,$A$2:$A$52,$J$2:$J$52,"Not Found",0,1)</f>
        <v>-0.17551246244575608</v>
      </c>
      <c r="M92" t="str">
        <f>_xlfn.XLOOKUP(M$89,$K$2:$K$52,$A$2:$A$52,"Not Found",0,1)</f>
        <v>Internal Audit</v>
      </c>
      <c r="N92" s="9">
        <f>_xlfn.XLOOKUP(M92,$A$2:$A$52,$J$2:$J$52,"Not Found",0,1)</f>
        <v>-0.17103239309050916</v>
      </c>
      <c r="O92" t="str">
        <f>_xlfn.XLOOKUP(O$89,$K$2:$K$52,$A$2:$A$52,"Not Found",0,1)</f>
        <v>Office of Family Safety</v>
      </c>
      <c r="P92" s="9">
        <f>_xlfn.XLOOKUP(O92,$A$2:$A$52,$J$2:$J$52,"Not Found",0,1)</f>
        <v>-0.13918241656366656</v>
      </c>
    </row>
    <row r="93" spans="1:16" x14ac:dyDescent="0.3">
      <c r="A93" t="s">
        <v>75</v>
      </c>
      <c r="B93" t="str">
        <f>_xlfn.XLOOKUP(B$89,$P$2:$P$52,$A$2:$A$52,"Not Found",0,1)</f>
        <v>Community Oversight Board</v>
      </c>
      <c r="C93" s="9">
        <f>_xlfn.XLOOKUP(B93,$A$2:$A$52,$O$2:$O$52,"Not Found",0,1)</f>
        <v>-0.82994157333333329</v>
      </c>
      <c r="D93" t="str">
        <f>_xlfn.XLOOKUP(D$89,$P$2:$P$52,$A$2:$A$52,"Not Found",0,1)</f>
        <v>Clerk and Master - Chancery</v>
      </c>
      <c r="E93" s="9">
        <f>_xlfn.XLOOKUP(D93,$A$2:$A$52,$O$2:$O$52,"Not Found",0,1)</f>
        <v>-0.15295680364719175</v>
      </c>
      <c r="F93" t="str">
        <f>_xlfn.XLOOKUP(F$89,$P$2:$P$52,$A$2:$A$52,"Not Found",0,1)</f>
        <v>Election Commission</v>
      </c>
      <c r="G93" s="9">
        <f>_xlfn.XLOOKUP(F93,$A$2:$A$52,$O$2:$O$52,"Not Found",0,1)</f>
        <v>-0.12882667147667154</v>
      </c>
      <c r="J93" t="s">
        <v>14</v>
      </c>
      <c r="K93" t="str">
        <f>_xlfn.XLOOKUP(K$89,$P$2:$P$52,$A$2:$A$52,"Not Found",0,1)</f>
        <v>Community Oversight Board</v>
      </c>
      <c r="L93" s="9">
        <f>_xlfn.XLOOKUP(K93,$A$2:$A$52,$O$2:$O$52,"Not Found",0,1)</f>
        <v>-0.82994157333333329</v>
      </c>
      <c r="M93" t="str">
        <f>_xlfn.XLOOKUP(M$89,$P$2:$P$52,$A$2:$A$52,"Not Found",0,1)</f>
        <v>Clerk and Master - Chancery</v>
      </c>
      <c r="N93" s="9">
        <f>_xlfn.XLOOKUP(M93,$A$2:$A$52,$O$2:$O$52,"Not Found",0,1)</f>
        <v>-0.15295680364719175</v>
      </c>
      <c r="O93" t="str">
        <f>_xlfn.XLOOKUP(O$89,$P$2:$P$52,$A$2:$A$52,"Not Found",0,1)</f>
        <v>Election Commission</v>
      </c>
      <c r="P93" s="9">
        <f>_xlfn.XLOOKUP(O93,$A$2:$A$52,$O$2:$O$52,"Not Found",0,1)</f>
        <v>-0.12882667147667154</v>
      </c>
    </row>
    <row r="95" spans="1:16" x14ac:dyDescent="0.3">
      <c r="A95" s="7" t="s">
        <v>79</v>
      </c>
    </row>
    <row r="96" spans="1:16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>INDEX($A$2:$P$52,MATCH(B$96,$F$2:$F$52,),1)</f>
        <v>Clerk and Master - Chancery</v>
      </c>
      <c r="C98" s="4">
        <f>INDEX($A$2:$P$52,MATCH(B98,$A$2:$A$52,0),5)</f>
        <v>-0.15235918433091292</v>
      </c>
      <c r="D98" t="str">
        <f>INDEX($A$2:$P$52,MATCH(D$96,$F$2:$F$52,),1)</f>
        <v>Circuit Court Clerk</v>
      </c>
      <c r="E98" s="4">
        <f>INDEX($A$2:$P$52,MATCH(D98,$A$2:$A$52,0),5)</f>
        <v>-0.11502817362571344</v>
      </c>
      <c r="F98" t="str">
        <f>INDEX($A$2:$P$52,MATCH(F$96,$F$2:$F$52,),1)</f>
        <v>Internal Audit</v>
      </c>
      <c r="G98" s="4">
        <f>INDEX($A$2:$P$52,MATCH(F98,$A$2:$A$52,0),5)</f>
        <v>-9.5782760864849215E-2</v>
      </c>
      <c r="I98" s="4"/>
    </row>
    <row r="99" spans="1:9" x14ac:dyDescent="0.3">
      <c r="A99" t="s">
        <v>74</v>
      </c>
      <c r="B99" t="str">
        <f>INDEX($A$2:$P$52,MATCH(B$96,$K$2:$K$52,),1)</f>
        <v>Metropolitan Clerk</v>
      </c>
      <c r="C99" s="4">
        <f>INDEX($A$2:$P$52,MATCH(B99,$A$2:$A$52,0),10)</f>
        <v>-0.17551246244575608</v>
      </c>
      <c r="D99" t="str">
        <f>INDEX($A$2:$P$52,MATCH(D$96,$K$2:$K$52,),1)</f>
        <v>Internal Audit</v>
      </c>
      <c r="E99" s="4">
        <f>INDEX($A$2:$P$52,MATCH(D99,$A$2:$A$52,0),10)</f>
        <v>-0.17103239309050916</v>
      </c>
      <c r="F99" t="str">
        <f>INDEX($A$2:$P$52,MATCH(F$96,$K$2:$K$52,),1)</f>
        <v>Office of Family Safety</v>
      </c>
      <c r="G99" s="4">
        <f>INDEX($A$2:$P$52,MATCH(F99,$A$2:$A$52,0),10)</f>
        <v>-0.13918241656366656</v>
      </c>
      <c r="I99" s="4"/>
    </row>
    <row r="100" spans="1:9" x14ac:dyDescent="0.3">
      <c r="A100" t="s">
        <v>75</v>
      </c>
      <c r="B100" t="str">
        <f>INDEX($A$2:$P$52,MATCH(B$96,$P$2:$P$52,),1)</f>
        <v>Community Oversight Board</v>
      </c>
      <c r="C100" s="4">
        <f>INDEX($A$2:$P$52,MATCH(B100,$A$2:$A$52,0),15)</f>
        <v>-0.82994157333333329</v>
      </c>
      <c r="D100" t="str">
        <f>INDEX($A$2:$P$52,MATCH(D$96,$P$2:$P$52,),1)</f>
        <v>Clerk and Master - Chancery</v>
      </c>
      <c r="E100" s="4">
        <f>INDEX($A$2:$P$52,MATCH(D100,$A$2:$A$52,0),15)</f>
        <v>-0.15295680364719175</v>
      </c>
      <c r="F100" t="str">
        <f>INDEX($A$2:$P$52,MATCH(F$96,$P$2:$P$52,),1)</f>
        <v>Election Commission</v>
      </c>
      <c r="G100" s="4">
        <f>INDEX($A$2:$P$52,MATCH(F100,$A$2:$A$52,0),15)</f>
        <v>-0.12882667147667154</v>
      </c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Department" sqref="B82" xr:uid="{C917EAC0-F7CC-415A-9530-DB2CE4AFCA4F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Zechariah Avello</cp:lastModifiedBy>
  <cp:revision/>
  <dcterms:created xsi:type="dcterms:W3CDTF">2020-02-26T17:00:38Z</dcterms:created>
  <dcterms:modified xsi:type="dcterms:W3CDTF">2024-05-22T02:28:30Z</dcterms:modified>
  <cp:category/>
  <cp:contentStatus/>
</cp:coreProperties>
</file>