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12\Projects\Spradsheets\excel-lookups-da12-jessbonillac\"/>
    </mc:Choice>
  </mc:AlternateContent>
  <xr:revisionPtr revIDLastSave="0" documentId="13_ncr:1_{268F2F52-26FE-4CCD-B34E-0426B67C80D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6" i="1" l="1"/>
  <c r="C56" i="1"/>
  <c r="D56" i="1"/>
  <c r="C86" i="1"/>
  <c r="C85" i="1"/>
  <c r="C84" i="1"/>
  <c r="B86" i="1"/>
  <c r="B85" i="1"/>
  <c r="B84" i="1"/>
  <c r="D75" i="1"/>
  <c r="D76" i="1"/>
  <c r="D77" i="1"/>
  <c r="D78" i="1"/>
  <c r="D79" i="1"/>
  <c r="D74" i="1"/>
  <c r="C75" i="1"/>
  <c r="C76" i="1"/>
  <c r="C77" i="1"/>
  <c r="C78" i="1"/>
  <c r="C79" i="1"/>
  <c r="C74" i="1"/>
  <c r="B75" i="1"/>
  <c r="B76" i="1"/>
  <c r="B77" i="1"/>
  <c r="B78" i="1"/>
  <c r="B79" i="1"/>
  <c r="B74" i="1"/>
  <c r="D66" i="1"/>
  <c r="D67" i="1"/>
  <c r="D68" i="1"/>
  <c r="D69" i="1"/>
  <c r="D70" i="1"/>
  <c r="D65" i="1"/>
  <c r="C66" i="1"/>
  <c r="C67" i="1"/>
  <c r="C68" i="1"/>
  <c r="C69" i="1"/>
  <c r="C70" i="1"/>
  <c r="C65" i="1"/>
  <c r="B66" i="1"/>
  <c r="B67" i="1"/>
  <c r="B68" i="1"/>
  <c r="B69" i="1"/>
  <c r="B70" i="1"/>
  <c r="B65" i="1"/>
  <c r="D57" i="1"/>
  <c r="D58" i="1"/>
  <c r="D59" i="1"/>
  <c r="D60" i="1"/>
  <c r="D61" i="1"/>
  <c r="C57" i="1"/>
  <c r="C58" i="1"/>
  <c r="C59" i="1"/>
  <c r="C60" i="1"/>
  <c r="C6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B57" i="1"/>
  <c r="B58" i="1"/>
  <c r="B59" i="1"/>
  <c r="B60" i="1"/>
  <c r="B6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<sst xmlns="http://schemas.openxmlformats.org/spreadsheetml/2006/main" count="150" uniqueCount="90">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</sst>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metro_budget!$B$83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metro_budget!$B$84:$B$86</c:f>
              <c:numCache>
                <c:formatCode>_([$$-409]* #,##0.00_);_([$$-409]* \(#,##0.00\);_([$$-409]* "-"??_);_(@_)</c:formatCode>
                <c:ptCount val="3"/>
                <c:pt idx="0">
                  <c:v>356640100</c:v>
                </c:pt>
                <c:pt idx="1">
                  <c:v>382685200</c:v>
                </c:pt>
                <c:pt idx="2">
                  <c:v>376548600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13-4B80-971F-B2EF9CD5EA38}"/>
            </c:ext>
          </c:extLst>
        </c:ser>
        <c:ser>
          <c:idx val="1"/>
          <c:order val="1"/>
          <c:tx>
            <c:strRef>
              <c:f>metro_budget!$C$83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metro_budget!$C$84:$C$86</c:f>
              <c:numCache>
                <c:formatCode>_([$$-409]* #,##0.00_);_([$$-409]* \(#,##0.00\);_([$$-409]* "-"??_);_(@_)</c:formatCode>
                <c:ptCount val="3"/>
                <c:pt idx="0">
                  <c:v>341243679.13</c:v>
                </c:pt>
                <c:pt idx="1">
                  <c:v>346340810.81999999</c:v>
                </c:pt>
                <c:pt idx="2">
                  <c:v>355279492.22999901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13-4B80-971F-B2EF9CD5E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1614591"/>
        <c:axId val="781615071"/>
      </c:barChart>
      <c:catAx>
        <c:axId val="78161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615071"/>
        <c:crosses val="autoZero"/>
        <c:auto val="1"/>
        <c:lblAlgn val="ctr"/>
        <c:lblOffset val="100"/>
        <c:noMultiLvlLbl val="0"/>
      </c:catAx>
      <c:valAx>
        <c:axId val="78161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61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635000</xdr:colOff>
      <xdr:row>71</xdr:row>
      <xdr:rowOff>131762</xdr:rowOff>
    </xdr:from>
    <xdr:to>
      <xdr:col>7</xdr:col>
      <xdr:colOff>1552575</xdr:colOff>
      <xdr:row>86</xdr:row>
      <xdr:rowOff>160337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D2B7E6-75CB-9BBF-5D14-20AAEC9A31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70" zoomScaleNormal="100" workbookViewId="0">
      <selection activeCell="E105" sqref="E105"/>
    </sheetView>
  </sheetViews>
  <sheetFormatPr defaultRowHeight="14.5" x14ac:dyDescent="0.35"/>
  <cols>
    <col min="1" max="1" width="32.26953125" bestFit="1" customWidth="1"/>
    <col min="2" max="4" width="26.26953125" bestFit="1" customWidth="1"/>
    <col min="5" max="5" width="15.81640625" customWidth="1"/>
    <col min="6" max="6" width="21" bestFit="1" customWidth="1"/>
    <col min="7" max="7" width="15.54296875" customWidth="1"/>
    <col min="8" max="8" width="26.26953125" bestFit="1" customWidth="1"/>
    <col min="9" max="12" width="15.81640625" customWidth="1"/>
    <col min="13" max="13" width="15.453125" customWidth="1"/>
    <col min="14" max="15" width="17.81640625" customWidth="1"/>
    <col min="16" max="17" width="13.26953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t="s">
        <v>16</v>
      </c>
      <c r="B2">
        <v>356640100</v>
      </c>
      <c r="C2">
        <v>341243679.13</v>
      </c>
      <c r="D2">
        <f>(C2-B2)</f>
        <v>-15396420.870000005</v>
      </c>
      <c r="E2" s="5">
        <f>IFERROR(D2/B2, " ")</f>
        <v>-4.3170750765267295E-2</v>
      </c>
      <c r="F2">
        <f>IFERROR(_xlfn.RANK.EQ(E2,$E$2:$E$52,1), " ")</f>
        <v>14</v>
      </c>
      <c r="G2">
        <v>382685200</v>
      </c>
      <c r="H2">
        <v>346340810.81999999</v>
      </c>
      <c r="I2">
        <f>H2-G2</f>
        <v>-36344389.180000007</v>
      </c>
      <c r="J2" s="5">
        <f>IFERROR(I2/G2," ")</f>
        <v>-9.4972027086493035E-2</v>
      </c>
      <c r="K2">
        <f>IFERROR(_xlfn.RANK.EQ(J2,$J$2:$J$52,1), " ")</f>
        <v>10</v>
      </c>
      <c r="L2">
        <v>376548600</v>
      </c>
      <c r="M2">
        <v>355279492.22999901</v>
      </c>
      <c r="N2">
        <f>M2-L2</f>
        <v>-21269107.770000994</v>
      </c>
      <c r="O2" s="5">
        <f>IFERROR(N2/L2, " ")</f>
        <v>-5.6484362894991494E-2</v>
      </c>
      <c r="P2">
        <f>IFERROR(_xlfn.RANK.EQ(O2,O2:O52,1), " ")</f>
        <v>14</v>
      </c>
    </row>
    <row r="3" spans="1:16" x14ac:dyDescent="0.35">
      <c r="A3" t="s">
        <v>17</v>
      </c>
      <c r="B3">
        <v>328800</v>
      </c>
      <c r="C3">
        <v>321214.59000000003</v>
      </c>
      <c r="D3">
        <f t="shared" ref="D3:D52" si="0">(C3-B3)</f>
        <v>-7585.4099999999744</v>
      </c>
      <c r="E3" s="5">
        <f t="shared" ref="E3:E52" si="1">IFERROR(D3/B3, " ")</f>
        <v>-2.3069981751824741E-2</v>
      </c>
      <c r="F3">
        <f t="shared" ref="F3:F52" si="2">IFERROR(_xlfn.RANK.EQ(E3,$E$2:$E$52,1), " ")</f>
        <v>22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IFERROR(I3/G3," ")</f>
        <v>-6.6804928315415249E-2</v>
      </c>
      <c r="K3">
        <f t="shared" ref="K3:K52" si="5">IFERROR(_xlfn.RANK.EQ(J3,$J$2:$J$52,1), " ")</f>
        <v>14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IFERROR(N3/L3, " ")</f>
        <v>-1.3540749922529313E-3</v>
      </c>
      <c r="P3">
        <f t="shared" ref="P3:P52" si="8">IFERROR(_xlfn.RANK.EQ(O3,O3:O53,1), " ")</f>
        <v>36</v>
      </c>
    </row>
    <row r="4" spans="1:16" x14ac:dyDescent="0.3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36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24</v>
      </c>
    </row>
    <row r="5" spans="1:16" x14ac:dyDescent="0.3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21</v>
      </c>
    </row>
    <row r="6" spans="1:16" x14ac:dyDescent="0.35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11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44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35</v>
      </c>
    </row>
    <row r="7" spans="1:16" x14ac:dyDescent="0.35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8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</v>
      </c>
    </row>
    <row r="8" spans="1:16" x14ac:dyDescent="0.3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2</v>
      </c>
    </row>
    <row r="9" spans="1:16" x14ac:dyDescent="0.3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7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7</v>
      </c>
    </row>
    <row r="10" spans="1:16" x14ac:dyDescent="0.35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17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23</v>
      </c>
    </row>
    <row r="11" spans="1:16" x14ac:dyDescent="0.35">
      <c r="A11" t="s">
        <v>25</v>
      </c>
      <c r="B11">
        <v>0</v>
      </c>
      <c r="C11">
        <v>0</v>
      </c>
      <c r="D11">
        <f t="shared" si="0"/>
        <v>0</v>
      </c>
      <c r="E11" s="5" t="str">
        <f t="shared" si="1"/>
        <v xml:space="preserve"> </v>
      </c>
      <c r="F11" t="str">
        <f t="shared" si="2"/>
        <v xml:space="preserve"> </v>
      </c>
      <c r="G11">
        <v>0</v>
      </c>
      <c r="H11">
        <v>0</v>
      </c>
      <c r="I11">
        <f t="shared" si="3"/>
        <v>0</v>
      </c>
      <c r="J11" s="5" t="str">
        <f t="shared" si="4"/>
        <v xml:space="preserve"> </v>
      </c>
      <c r="K11" t="str">
        <f t="shared" si="5"/>
        <v xml:space="preserve"> 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1</v>
      </c>
    </row>
    <row r="12" spans="1:16" x14ac:dyDescent="0.35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6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6</v>
      </c>
    </row>
    <row r="13" spans="1:16" x14ac:dyDescent="0.3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18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19</v>
      </c>
    </row>
    <row r="14" spans="1:16" x14ac:dyDescent="0.35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40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13</v>
      </c>
    </row>
    <row r="15" spans="1:16" x14ac:dyDescent="0.3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48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24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18</v>
      </c>
    </row>
    <row r="16" spans="1:16" x14ac:dyDescent="0.3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46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29</v>
      </c>
    </row>
    <row r="17" spans="1:16" x14ac:dyDescent="0.3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25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6</v>
      </c>
    </row>
    <row r="18" spans="1:16" x14ac:dyDescent="0.3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15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1</v>
      </c>
    </row>
    <row r="19" spans="1:16" x14ac:dyDescent="0.3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12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5</v>
      </c>
    </row>
    <row r="20" spans="1:16" x14ac:dyDescent="0.3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47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28</v>
      </c>
    </row>
    <row r="21" spans="1:16" x14ac:dyDescent="0.3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11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11</v>
      </c>
    </row>
    <row r="22" spans="1:16" x14ac:dyDescent="0.3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38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24</v>
      </c>
    </row>
    <row r="23" spans="1:16" x14ac:dyDescent="0.3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13</v>
      </c>
    </row>
    <row r="24" spans="1:16" x14ac:dyDescent="0.35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28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22</v>
      </c>
    </row>
    <row r="25" spans="1:16" x14ac:dyDescent="0.35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37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18</v>
      </c>
    </row>
    <row r="26" spans="1:16" x14ac:dyDescent="0.35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16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5</v>
      </c>
    </row>
    <row r="27" spans="1:16" x14ac:dyDescent="0.35">
      <c r="A27" t="s">
        <v>41</v>
      </c>
      <c r="B27">
        <v>0</v>
      </c>
      <c r="C27">
        <v>0</v>
      </c>
      <c r="D27">
        <f t="shared" si="0"/>
        <v>0</v>
      </c>
      <c r="E27" s="5" t="str">
        <f t="shared" si="1"/>
        <v xml:space="preserve"> </v>
      </c>
      <c r="F27" t="str">
        <f t="shared" si="2"/>
        <v xml:space="preserve"> </v>
      </c>
      <c r="G27">
        <v>0</v>
      </c>
      <c r="H27">
        <v>0</v>
      </c>
      <c r="I27">
        <f t="shared" si="3"/>
        <v>0</v>
      </c>
      <c r="J27" s="5" t="str">
        <f t="shared" si="4"/>
        <v xml:space="preserve"> </v>
      </c>
      <c r="K27" t="str">
        <f t="shared" si="5"/>
        <v xml:space="preserve"> </v>
      </c>
      <c r="L27">
        <v>0</v>
      </c>
      <c r="M27">
        <v>0</v>
      </c>
      <c r="N27">
        <f t="shared" si="6"/>
        <v>0</v>
      </c>
      <c r="O27" s="5" t="str">
        <f t="shared" si="7"/>
        <v xml:space="preserve"> </v>
      </c>
      <c r="P27" t="str">
        <f t="shared" si="8"/>
        <v xml:space="preserve"> </v>
      </c>
    </row>
    <row r="28" spans="1:16" x14ac:dyDescent="0.35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2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3</v>
      </c>
    </row>
    <row r="29" spans="1:16" x14ac:dyDescent="0.35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27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19</v>
      </c>
    </row>
    <row r="30" spans="1:16" x14ac:dyDescent="0.3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42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16</v>
      </c>
    </row>
    <row r="31" spans="1:16" x14ac:dyDescent="0.35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32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8</v>
      </c>
    </row>
    <row r="32" spans="1:16" x14ac:dyDescent="0.3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35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8</v>
      </c>
    </row>
    <row r="33" spans="1:16" x14ac:dyDescent="0.3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13</v>
      </c>
    </row>
    <row r="34" spans="1:16" x14ac:dyDescent="0.35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21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8</v>
      </c>
    </row>
    <row r="35" spans="1:16" x14ac:dyDescent="0.35">
      <c r="A35" t="s">
        <v>49</v>
      </c>
      <c r="B35">
        <v>0</v>
      </c>
      <c r="C35">
        <v>0</v>
      </c>
      <c r="D35">
        <f t="shared" si="0"/>
        <v>0</v>
      </c>
      <c r="E35" s="5" t="str">
        <f t="shared" si="1"/>
        <v xml:space="preserve"> </v>
      </c>
      <c r="F35" t="str">
        <f t="shared" si="2"/>
        <v xml:space="preserve"> </v>
      </c>
      <c r="G35">
        <v>0</v>
      </c>
      <c r="H35">
        <v>0</v>
      </c>
      <c r="I35">
        <f t="shared" si="3"/>
        <v>0</v>
      </c>
      <c r="J35" s="5" t="str">
        <f t="shared" si="4"/>
        <v xml:space="preserve"> </v>
      </c>
      <c r="K35" t="str">
        <f t="shared" si="5"/>
        <v xml:space="preserve"> </v>
      </c>
      <c r="L35">
        <v>0</v>
      </c>
      <c r="M35">
        <v>0</v>
      </c>
      <c r="N35">
        <f t="shared" si="6"/>
        <v>0</v>
      </c>
      <c r="O35" s="5" t="str">
        <f t="shared" si="7"/>
        <v xml:space="preserve"> </v>
      </c>
      <c r="P35" t="str">
        <f t="shared" si="8"/>
        <v xml:space="preserve"> </v>
      </c>
    </row>
    <row r="36" spans="1:16" x14ac:dyDescent="0.35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1</v>
      </c>
    </row>
    <row r="37" spans="1:16" x14ac:dyDescent="0.35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20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2</v>
      </c>
    </row>
    <row r="38" spans="1:16" x14ac:dyDescent="0.35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19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11</v>
      </c>
    </row>
    <row r="39" spans="1:16" x14ac:dyDescent="0.35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3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4</v>
      </c>
    </row>
    <row r="40" spans="1:16" x14ac:dyDescent="0.35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22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6</v>
      </c>
    </row>
    <row r="41" spans="1:16" x14ac:dyDescent="0.35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34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5</v>
      </c>
    </row>
    <row r="42" spans="1:16" x14ac:dyDescent="0.35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39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9</v>
      </c>
    </row>
    <row r="43" spans="1:16" x14ac:dyDescent="0.35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23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4</v>
      </c>
    </row>
    <row r="44" spans="1:16" x14ac:dyDescent="0.35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41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7</v>
      </c>
    </row>
    <row r="45" spans="1:16" x14ac:dyDescent="0.35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30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4</v>
      </c>
    </row>
    <row r="46" spans="1:16" x14ac:dyDescent="0.35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33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3</v>
      </c>
    </row>
    <row r="47" spans="1:16" x14ac:dyDescent="0.35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45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4</v>
      </c>
    </row>
    <row r="48" spans="1:16" x14ac:dyDescent="0.35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29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2</v>
      </c>
    </row>
    <row r="49" spans="1:16" x14ac:dyDescent="0.35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5" t="str">
        <f t="shared" si="7"/>
        <v xml:space="preserve"> </v>
      </c>
      <c r="P49" t="str">
        <f t="shared" si="8"/>
        <v xml:space="preserve"> </v>
      </c>
    </row>
    <row r="50" spans="1:16" x14ac:dyDescent="0.3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3</v>
      </c>
    </row>
    <row r="51" spans="1:16" x14ac:dyDescent="0.35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31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2</v>
      </c>
    </row>
    <row r="52" spans="1:16" x14ac:dyDescent="0.35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9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1</v>
      </c>
    </row>
    <row r="54" spans="1:16" x14ac:dyDescent="0.35">
      <c r="A54" s="2" t="s">
        <v>67</v>
      </c>
    </row>
    <row r="55" spans="1:16" x14ac:dyDescent="0.3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5">
      <c r="A56" t="s">
        <v>24</v>
      </c>
      <c r="B56">
        <f>VLOOKUP(A56,$A$2:$D$52,4)</f>
        <v>-36209.630000000005</v>
      </c>
      <c r="C56">
        <f>VLOOKUP(A56,$A$2:$O$52,9)</f>
        <v>-27292.159999999974</v>
      </c>
      <c r="D56">
        <f>VLOOKUP(A56,$A$2:$P$52,14)</f>
        <v>-9181.0800000000163</v>
      </c>
    </row>
    <row r="57" spans="1:16" x14ac:dyDescent="0.35">
      <c r="A57" t="s">
        <v>25</v>
      </c>
      <c r="B57">
        <f t="shared" ref="B57:B61" si="9">VLOOKUP(A57,$A$2:$D$52,4)</f>
        <v>0</v>
      </c>
      <c r="C57">
        <f t="shared" ref="C57:C61" si="10">VLOOKUP(A57,$A$2:$O$52,9)</f>
        <v>0</v>
      </c>
      <c r="D57">
        <f t="shared" ref="D57:D61" si="11">VLOOKUP(A57,$A$2:$P$52,14)</f>
        <v>-311228.08999999997</v>
      </c>
    </row>
    <row r="58" spans="1:16" x14ac:dyDescent="0.35">
      <c r="A58" t="s">
        <v>32</v>
      </c>
      <c r="B58">
        <f t="shared" si="9"/>
        <v>-149396.10000000987</v>
      </c>
      <c r="C58">
        <f t="shared" si="10"/>
        <v>-189254.06000000006</v>
      </c>
      <c r="D58">
        <f t="shared" si="11"/>
        <v>-374962.91000000015</v>
      </c>
    </row>
    <row r="59" spans="1:16" x14ac:dyDescent="0.35">
      <c r="A59" t="s">
        <v>38</v>
      </c>
      <c r="B59">
        <f t="shared" si="9"/>
        <v>-12230.810000000056</v>
      </c>
      <c r="C59">
        <f t="shared" si="10"/>
        <v>-45485.580000000075</v>
      </c>
      <c r="D59">
        <f t="shared" si="11"/>
        <v>-72.879999999888241</v>
      </c>
    </row>
    <row r="60" spans="1:16" x14ac:dyDescent="0.35">
      <c r="A60" t="s">
        <v>39</v>
      </c>
      <c r="B60">
        <f t="shared" si="9"/>
        <v>-4950.4699999999721</v>
      </c>
      <c r="C60">
        <f t="shared" si="10"/>
        <v>-8005.7900000010268</v>
      </c>
      <c r="D60">
        <f t="shared" si="11"/>
        <v>-1724.9000000000233</v>
      </c>
    </row>
    <row r="61" spans="1:16" x14ac:dyDescent="0.35">
      <c r="A61" t="s">
        <v>55</v>
      </c>
      <c r="B61">
        <f t="shared" si="9"/>
        <v>-184239.79000001028</v>
      </c>
      <c r="C61">
        <f t="shared" si="10"/>
        <v>-133456.33000001032</v>
      </c>
      <c r="D61">
        <f t="shared" si="11"/>
        <v>-82077.349999999627</v>
      </c>
    </row>
    <row r="63" spans="1:16" x14ac:dyDescent="0.35">
      <c r="A63" s="7" t="s">
        <v>68</v>
      </c>
    </row>
    <row r="64" spans="1:16" x14ac:dyDescent="0.3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5">
      <c r="A65" t="s">
        <v>24</v>
      </c>
      <c r="B65">
        <f>_xlfn.XLOOKUP(A65,$A$2:$A$52,$D$2:$D$52)</f>
        <v>-36209.630000000005</v>
      </c>
      <c r="C65">
        <f>_xlfn.XLOOKUP(A65,$A$2:$A$52,$I$2:$I$52)</f>
        <v>-27292.159999999974</v>
      </c>
      <c r="D65">
        <f>_xlfn.XLOOKUP(A65,$A$2:$A$52,$N$2:$N$52)</f>
        <v>-9181.0800000000163</v>
      </c>
    </row>
    <row r="66" spans="1:4" x14ac:dyDescent="0.35">
      <c r="A66" t="s">
        <v>25</v>
      </c>
      <c r="B66">
        <f t="shared" ref="B66:B70" si="12">_xlfn.XLOOKUP(A66,$A$2:$A$52,$D$2:$D$52)</f>
        <v>0</v>
      </c>
      <c r="C66">
        <f t="shared" ref="C66:C70" si="13">_xlfn.XLOOKUP(A66,$A$2:$A$52,$I$2:$I$52)</f>
        <v>0</v>
      </c>
      <c r="D66">
        <f t="shared" ref="D66:D70" si="14">_xlfn.XLOOKUP(A66,$A$2:$A$52,$N$2:$N$52)</f>
        <v>-311228.08999999997</v>
      </c>
    </row>
    <row r="67" spans="1:4" x14ac:dyDescent="0.35">
      <c r="A67" t="s">
        <v>32</v>
      </c>
      <c r="B67">
        <f t="shared" si="12"/>
        <v>-149396.10000000987</v>
      </c>
      <c r="C67">
        <f t="shared" si="13"/>
        <v>-189254.06000000006</v>
      </c>
      <c r="D67">
        <f t="shared" si="14"/>
        <v>-374962.91000000015</v>
      </c>
    </row>
    <row r="68" spans="1:4" x14ac:dyDescent="0.35">
      <c r="A68" t="s">
        <v>38</v>
      </c>
      <c r="B68">
        <f t="shared" si="12"/>
        <v>-12230.810000000056</v>
      </c>
      <c r="C68">
        <f t="shared" si="13"/>
        <v>-45485.580000000075</v>
      </c>
      <c r="D68">
        <f t="shared" si="14"/>
        <v>-72.879999999888241</v>
      </c>
    </row>
    <row r="69" spans="1:4" x14ac:dyDescent="0.35">
      <c r="A69" t="s">
        <v>39</v>
      </c>
      <c r="B69">
        <f t="shared" si="12"/>
        <v>-4950.4699999999721</v>
      </c>
      <c r="C69">
        <f t="shared" si="13"/>
        <v>-8005.7900000010268</v>
      </c>
      <c r="D69">
        <f t="shared" si="14"/>
        <v>-1724.9000000000233</v>
      </c>
    </row>
    <row r="70" spans="1:4" x14ac:dyDescent="0.35">
      <c r="A70" t="s">
        <v>55</v>
      </c>
      <c r="B70">
        <f t="shared" si="12"/>
        <v>-184239.79000001028</v>
      </c>
      <c r="C70">
        <f t="shared" si="13"/>
        <v>-133456.33000001032</v>
      </c>
      <c r="D70">
        <f t="shared" si="14"/>
        <v>-82077.349999999627</v>
      </c>
    </row>
    <row r="72" spans="1:4" x14ac:dyDescent="0.35">
      <c r="A72" s="7" t="s">
        <v>69</v>
      </c>
    </row>
    <row r="73" spans="1:4" x14ac:dyDescent="0.3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5">
      <c r="A74" t="s">
        <v>24</v>
      </c>
      <c r="B74">
        <f>INDEX($D$2:$D$52,MATCH(A74,$A$2:$A$52,0))</f>
        <v>-36209.630000000005</v>
      </c>
      <c r="C74">
        <f>INDEX(I2:I52,MATCH(A74,A2:A52,0))</f>
        <v>-27292.159999999974</v>
      </c>
      <c r="D74">
        <f>INDEX(N2:N52,MATCH(A74,A2:A52,0))</f>
        <v>-9181.0800000000163</v>
      </c>
    </row>
    <row r="75" spans="1:4" x14ac:dyDescent="0.35">
      <c r="A75" t="s">
        <v>25</v>
      </c>
      <c r="B75">
        <f t="shared" ref="B75:B79" si="15">INDEX($D$2:$D$52,MATCH(A75,$A$2:$A$52,0))</f>
        <v>0</v>
      </c>
      <c r="C75">
        <f t="shared" ref="C75:C79" si="16">INDEX(I3:I53,MATCH(A75,A3:A53,0))</f>
        <v>0</v>
      </c>
      <c r="D75">
        <f t="shared" ref="D75:D79" si="17">INDEX(N3:N53,MATCH(A75,A3:A53,0))</f>
        <v>-311228.08999999997</v>
      </c>
    </row>
    <row r="76" spans="1:4" x14ac:dyDescent="0.35">
      <c r="A76" t="s">
        <v>32</v>
      </c>
      <c r="B76">
        <f t="shared" si="15"/>
        <v>-149396.10000000987</v>
      </c>
      <c r="C76">
        <f t="shared" si="16"/>
        <v>-189254.06000000006</v>
      </c>
      <c r="D76">
        <f t="shared" si="17"/>
        <v>-374962.91000000015</v>
      </c>
    </row>
    <row r="77" spans="1:4" x14ac:dyDescent="0.35">
      <c r="A77" t="s">
        <v>38</v>
      </c>
      <c r="B77">
        <f t="shared" si="15"/>
        <v>-12230.810000000056</v>
      </c>
      <c r="C77">
        <f t="shared" si="16"/>
        <v>-45485.580000000075</v>
      </c>
      <c r="D77">
        <f t="shared" si="17"/>
        <v>-72.879999999888241</v>
      </c>
    </row>
    <row r="78" spans="1:4" x14ac:dyDescent="0.35">
      <c r="A78" t="s">
        <v>39</v>
      </c>
      <c r="B78">
        <f t="shared" si="15"/>
        <v>-4950.4699999999721</v>
      </c>
      <c r="C78">
        <f t="shared" si="16"/>
        <v>-8005.7900000010268</v>
      </c>
      <c r="D78">
        <f t="shared" si="17"/>
        <v>-1724.9000000000233</v>
      </c>
    </row>
    <row r="79" spans="1:4" x14ac:dyDescent="0.35">
      <c r="A79" t="s">
        <v>55</v>
      </c>
      <c r="B79">
        <f t="shared" si="15"/>
        <v>-184239.79000001028</v>
      </c>
      <c r="C79">
        <f t="shared" si="16"/>
        <v>-133456.33000001032</v>
      </c>
      <c r="D79">
        <f t="shared" si="17"/>
        <v>-82077.349999999627</v>
      </c>
    </row>
    <row r="81" spans="1:7" x14ac:dyDescent="0.35">
      <c r="A81" s="7" t="s">
        <v>70</v>
      </c>
    </row>
    <row r="82" spans="1:7" x14ac:dyDescent="0.35">
      <c r="A82" t="s">
        <v>0</v>
      </c>
      <c r="B82" t="s">
        <v>16</v>
      </c>
    </row>
    <row r="83" spans="1:7" x14ac:dyDescent="0.35">
      <c r="B83" s="1" t="s">
        <v>71</v>
      </c>
      <c r="C83" s="1" t="s">
        <v>72</v>
      </c>
    </row>
    <row r="84" spans="1:7" x14ac:dyDescent="0.35">
      <c r="A84" t="s">
        <v>73</v>
      </c>
      <c r="B84" s="6">
        <f>INDEX(B2:B52,MATCH(B82,A2:A52,0))</f>
        <v>356640100</v>
      </c>
      <c r="C84" s="6">
        <f>INDEX(C2:C52,MATCH(B82,A2:A52,0))</f>
        <v>341243679.13</v>
      </c>
    </row>
    <row r="85" spans="1:7" x14ac:dyDescent="0.35">
      <c r="A85" t="s">
        <v>74</v>
      </c>
      <c r="B85" s="6">
        <f>INDEX(G2:G52,MATCH(B82,A2:A52,0))</f>
        <v>382685200</v>
      </c>
      <c r="C85" s="6">
        <f>INDEX(H2:H52,MATCH(B82,A2:A52,0))</f>
        <v>346340810.81999999</v>
      </c>
    </row>
    <row r="86" spans="1:7" x14ac:dyDescent="0.35">
      <c r="A86" t="s">
        <v>75</v>
      </c>
      <c r="B86" s="6">
        <f>INDEX(L2:L52,MATCH(B82,A2:A52,0))</f>
        <v>376548600</v>
      </c>
      <c r="C86" s="6">
        <f>INDEX(M2:M52,MATCH(B82,A2:A52,0))</f>
        <v>355279492.22999901</v>
      </c>
    </row>
    <row r="88" spans="1:7" x14ac:dyDescent="0.35">
      <c r="A88" s="7" t="s">
        <v>76</v>
      </c>
    </row>
    <row r="89" spans="1:7" x14ac:dyDescent="0.3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5">
      <c r="A91" t="s">
        <v>73</v>
      </c>
      <c r="C91" s="5"/>
      <c r="E91" s="5"/>
      <c r="G91" s="5"/>
    </row>
    <row r="92" spans="1:7" x14ac:dyDescent="0.35">
      <c r="A92" t="s">
        <v>74</v>
      </c>
      <c r="C92" s="5"/>
      <c r="E92" s="5"/>
      <c r="G92" s="5"/>
    </row>
    <row r="93" spans="1:7" x14ac:dyDescent="0.35">
      <c r="A93" t="s">
        <v>75</v>
      </c>
      <c r="C93" s="5"/>
      <c r="E93" s="5"/>
      <c r="G93" s="5"/>
    </row>
    <row r="95" spans="1:7" x14ac:dyDescent="0.35">
      <c r="A95" s="7" t="s">
        <v>79</v>
      </c>
    </row>
    <row r="96" spans="1:7" x14ac:dyDescent="0.3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5">
      <c r="A98" t="s">
        <v>73</v>
      </c>
      <c r="C98" s="4"/>
      <c r="E98" s="4"/>
      <c r="G98" s="4"/>
      <c r="I98" s="4"/>
    </row>
    <row r="99" spans="1:9" x14ac:dyDescent="0.35">
      <c r="A99" t="s">
        <v>74</v>
      </c>
      <c r="C99" s="4"/>
      <c r="E99" s="4"/>
      <c r="G99" s="4"/>
      <c r="I99" s="4"/>
    </row>
    <row r="100" spans="1:9" x14ac:dyDescent="0.35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 B82" xr:uid="{0ECE0BAD-DC74-4E7B-8842-0609702F3664}">
      <formula1>$A$2:$A$52</formula1>
    </dataValidation>
    <dataValidation allowBlank="1" showInputMessage="1" showErrorMessage="1" sqref="B83" xr:uid="{1248789C-8354-428B-8B98-C97B02054C67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5" x14ac:dyDescent="0.35"/>
  <cols>
    <col min="1" max="1" width="12.81640625" bestFit="1" customWidth="1"/>
    <col min="2" max="2" width="52.7265625" bestFit="1" customWidth="1"/>
  </cols>
  <sheetData>
    <row r="1" spans="1:2" x14ac:dyDescent="0.35">
      <c r="A1" s="2" t="s">
        <v>0</v>
      </c>
      <c r="B1" s="3" t="s">
        <v>80</v>
      </c>
    </row>
    <row r="2" spans="1:2" x14ac:dyDescent="0.35">
      <c r="A2" s="2" t="s">
        <v>1</v>
      </c>
      <c r="B2" s="3" t="s">
        <v>81</v>
      </c>
    </row>
    <row r="3" spans="1:2" x14ac:dyDescent="0.35">
      <c r="A3" s="2" t="s">
        <v>2</v>
      </c>
      <c r="B3" s="3" t="s">
        <v>82</v>
      </c>
    </row>
    <row r="4" spans="1:2" x14ac:dyDescent="0.35">
      <c r="A4" s="2" t="s">
        <v>3</v>
      </c>
      <c r="B4" s="3" t="s">
        <v>83</v>
      </c>
    </row>
    <row r="5" spans="1:2" x14ac:dyDescent="0.35">
      <c r="A5" s="2" t="s">
        <v>6</v>
      </c>
      <c r="B5" s="3" t="s">
        <v>84</v>
      </c>
    </row>
    <row r="6" spans="1:2" x14ac:dyDescent="0.35">
      <c r="A6" s="2" t="s">
        <v>7</v>
      </c>
      <c r="B6" s="3" t="s">
        <v>85</v>
      </c>
    </row>
    <row r="7" spans="1:2" x14ac:dyDescent="0.35">
      <c r="A7" s="2" t="s">
        <v>8</v>
      </c>
      <c r="B7" s="3" t="s">
        <v>86</v>
      </c>
    </row>
    <row r="8" spans="1:2" x14ac:dyDescent="0.35">
      <c r="A8" s="2" t="s">
        <v>11</v>
      </c>
      <c r="B8" s="3" t="s">
        <v>87</v>
      </c>
    </row>
    <row r="9" spans="1:2" x14ac:dyDescent="0.35">
      <c r="A9" s="2" t="s">
        <v>12</v>
      </c>
      <c r="B9" s="3" t="s">
        <v>88</v>
      </c>
    </row>
    <row r="10" spans="1:2" x14ac:dyDescent="0.3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Jessica Bonilla</cp:lastModifiedBy>
  <cp:revision/>
  <dcterms:created xsi:type="dcterms:W3CDTF">2020-02-26T17:00:38Z</dcterms:created>
  <dcterms:modified xsi:type="dcterms:W3CDTF">2024-05-22T02:27:55Z</dcterms:modified>
  <cp:category/>
  <cp:contentStatus/>
</cp:coreProperties>
</file>