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boba\Documents\DA-13\lookups-exercise-AbidAli1988\"/>
    </mc:Choice>
  </mc:AlternateContent>
  <xr:revisionPtr revIDLastSave="0" documentId="13_ncr:1_{9D7AD1D2-CC9E-4F6E-8E63-45B682C87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0" hidden="1">metro_budget!$A$1:$P$1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4" i="1" l="1"/>
  <c r="H74" i="1"/>
  <c r="G75" i="1"/>
  <c r="H75" i="1"/>
  <c r="G76" i="1"/>
  <c r="H76" i="1"/>
  <c r="G77" i="1"/>
  <c r="H77" i="1"/>
  <c r="G78" i="1"/>
  <c r="H78" i="1"/>
  <c r="G79" i="1"/>
  <c r="H79" i="1"/>
  <c r="F75" i="1"/>
  <c r="F76" i="1"/>
  <c r="F77" i="1"/>
  <c r="F78" i="1"/>
  <c r="F79" i="1"/>
  <c r="F74" i="1"/>
  <c r="G65" i="1" a="1"/>
  <c r="G65" i="1"/>
  <c r="H65" i="1" a="1"/>
  <c r="H65" i="1"/>
  <c r="G66" i="1" a="1"/>
  <c r="G66" i="1"/>
  <c r="H66" i="1" a="1"/>
  <c r="H66" i="1"/>
  <c r="G67" i="1" a="1"/>
  <c r="G67" i="1"/>
  <c r="H67" i="1" a="1"/>
  <c r="H67" i="1"/>
  <c r="G68" i="1" a="1"/>
  <c r="G68" i="1"/>
  <c r="H68" i="1" a="1"/>
  <c r="H68" i="1"/>
  <c r="G69" i="1" a="1"/>
  <c r="G69" i="1"/>
  <c r="H69" i="1" a="1"/>
  <c r="H69" i="1"/>
  <c r="G70" i="1" a="1"/>
  <c r="G70" i="1"/>
  <c r="H70" i="1" a="1"/>
  <c r="H70" i="1"/>
  <c r="F66" i="1" a="1"/>
  <c r="F66" i="1" s="1"/>
  <c r="F67" i="1" a="1"/>
  <c r="F67" i="1"/>
  <c r="F68" i="1" a="1"/>
  <c r="F68" i="1"/>
  <c r="F69" i="1" a="1"/>
  <c r="F69" i="1"/>
  <c r="F70" i="1" a="1"/>
  <c r="F70" i="1" s="1"/>
  <c r="F65" i="1" a="1"/>
  <c r="F65" i="1" s="1"/>
  <c r="G56" i="1"/>
  <c r="H56" i="1"/>
  <c r="G57" i="1"/>
  <c r="H57" i="1"/>
  <c r="G58" i="1"/>
  <c r="H58" i="1"/>
  <c r="G59" i="1"/>
  <c r="H59" i="1"/>
  <c r="G60" i="1"/>
  <c r="H60" i="1"/>
  <c r="G61" i="1"/>
  <c r="H61" i="1"/>
  <c r="F57" i="1"/>
  <c r="F58" i="1"/>
  <c r="F59" i="1"/>
  <c r="F60" i="1"/>
  <c r="F61" i="1"/>
  <c r="F56" i="1"/>
  <c r="B74" i="1"/>
  <c r="B56" i="1"/>
  <c r="B57" i="1"/>
  <c r="C86" i="1"/>
  <c r="C85" i="1"/>
  <c r="C84" i="1"/>
  <c r="B86" i="1"/>
  <c r="B85" i="1"/>
  <c r="B84" i="1"/>
  <c r="D79" i="1"/>
  <c r="D78" i="1"/>
  <c r="D77" i="1"/>
  <c r="D76" i="1"/>
  <c r="D75" i="1"/>
  <c r="D74" i="1"/>
  <c r="C75" i="1"/>
  <c r="C76" i="1"/>
  <c r="C77" i="1"/>
  <c r="C78" i="1"/>
  <c r="C79" i="1"/>
  <c r="C74" i="1"/>
  <c r="B75" i="1"/>
  <c r="B76" i="1"/>
  <c r="B77" i="1"/>
  <c r="B78" i="1"/>
  <c r="B79" i="1"/>
  <c r="D66" i="1"/>
  <c r="D67" i="1"/>
  <c r="D68" i="1"/>
  <c r="D69" i="1"/>
  <c r="D70" i="1"/>
  <c r="D65" i="1"/>
  <c r="C66" i="1"/>
  <c r="C67" i="1"/>
  <c r="C68" i="1"/>
  <c r="C69" i="1"/>
  <c r="C70" i="1"/>
  <c r="C65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I52" i="1"/>
  <c r="I3" i="1"/>
  <c r="I4" i="1"/>
  <c r="I5" i="1"/>
  <c r="I6" i="1"/>
  <c r="I7" i="1"/>
  <c r="I8" i="1"/>
  <c r="I9" i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I21" i="1"/>
  <c r="I22" i="1"/>
  <c r="I23" i="1"/>
  <c r="I24" i="1"/>
  <c r="I25" i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I36" i="1"/>
  <c r="I37" i="1"/>
  <c r="I38" i="1"/>
  <c r="I39" i="1"/>
  <c r="I40" i="1"/>
  <c r="I41" i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I2" i="1"/>
  <c r="J2" i="1" s="1"/>
  <c r="B58" i="1"/>
  <c r="B59" i="1"/>
  <c r="B60" i="1"/>
  <c r="B61" i="1"/>
  <c r="B66" i="1"/>
  <c r="B67" i="1"/>
  <c r="B68" i="1"/>
  <c r="B69" i="1"/>
  <c r="B7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J3" i="1"/>
  <c r="J4" i="1"/>
  <c r="J5" i="1"/>
  <c r="J6" i="1"/>
  <c r="J7" i="1"/>
  <c r="J8" i="1"/>
  <c r="J9" i="1"/>
  <c r="J19" i="1"/>
  <c r="J20" i="1"/>
  <c r="J21" i="1"/>
  <c r="J22" i="1"/>
  <c r="J23" i="1"/>
  <c r="J24" i="1"/>
  <c r="J25" i="1"/>
  <c r="J35" i="1"/>
  <c r="J36" i="1"/>
  <c r="J37" i="1"/>
  <c r="J38" i="1"/>
  <c r="J39" i="1"/>
  <c r="J40" i="1"/>
  <c r="J41" i="1"/>
  <c r="J51" i="1"/>
  <c r="J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E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K13" i="1" l="1"/>
  <c r="K37" i="1"/>
  <c r="K14" i="1"/>
  <c r="K38" i="1"/>
  <c r="K15" i="1"/>
  <c r="K39" i="1"/>
  <c r="K7" i="1"/>
  <c r="K29" i="1"/>
  <c r="K10" i="1"/>
  <c r="K11" i="1"/>
  <c r="K36" i="1"/>
  <c r="K28" i="1"/>
  <c r="K16" i="1"/>
  <c r="K20" i="1"/>
  <c r="K40" i="1"/>
  <c r="K22" i="1"/>
  <c r="K42" i="1"/>
  <c r="K23" i="1"/>
  <c r="K24" i="1"/>
  <c r="K25" i="1"/>
  <c r="K6" i="1"/>
  <c r="K27" i="1"/>
  <c r="K8" i="1"/>
  <c r="K9" i="1"/>
  <c r="K30" i="1"/>
  <c r="K21" i="1"/>
  <c r="K41" i="1"/>
  <c r="K43" i="1"/>
  <c r="K4" i="1"/>
  <c r="K44" i="1"/>
  <c r="K5" i="1"/>
  <c r="K45" i="1"/>
  <c r="K26" i="1"/>
  <c r="K46" i="1"/>
  <c r="K47" i="1"/>
  <c r="K52" i="1"/>
  <c r="K2" i="1"/>
  <c r="K31" i="1"/>
  <c r="K12" i="1"/>
  <c r="K3" i="1"/>
  <c r="K19" i="1"/>
  <c r="K50" i="1"/>
  <c r="K34" i="1"/>
  <c r="K18" i="1"/>
  <c r="K35" i="1"/>
  <c r="K49" i="1"/>
  <c r="K33" i="1"/>
  <c r="K17" i="1"/>
  <c r="K51" i="1"/>
  <c r="K48" i="1"/>
  <c r="K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<sst xmlns="http://schemas.openxmlformats.org/spreadsheetml/2006/main" count="160" uniqueCount="91">
  <si>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</si>
  <si>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</si>
  <si>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</si>
  <si>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</si>
  <si>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</si>
  <si>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</si>
  <si>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</si>
  <si>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</si>
  <si>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</si>
  <si>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</si>
  <si>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</si>
  <si>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</si>
  <si>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</si>
  <si>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</si>
  <si>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</si>
  <si>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</si>
  <si>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</si>
  <si>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</si>
  <si>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</si>
  <si>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</si>
  <si>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</si>
  <si>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</si>
  <si>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</si>
  <si>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</si>
  <si>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</si>
  <si>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</si>
  <si>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</si>
  <si>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</si>
  <si>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</si>
  <si>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</si>
  <si>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</si>
  <si>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</si>
  <si>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</si>
  <si>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</si>
  <si>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</si>
  <si>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</si>
  <si>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</si>
  <si>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</si>
  <si>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</si>
  <si>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</si>
  <si>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</si>
  <si>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</si>
  <si>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</si>
  <si>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</si>
  <si>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</si>
  <si>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</si>
  <si>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</si>
  <si>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</si>
  <si>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</si>
  <si>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</si>
  <si>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</si>
  <si>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</si>
  <si>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</si>
  <si>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</si>
  <si>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</si>
  <si>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</si>
  <si>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</si>
  <si>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</si>
  <si>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</si>
  <si>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</si>
  <si>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</si>
  <si>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</si>
  <si>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</si>
  <si>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</si>
  <si>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</si>
  <si>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</si>
  <si>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</si>
  <si>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</si>
  <si>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</si>
  <si>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</si>
  <si>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</si>
  <si>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</si>
  <si>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</si>
  <si>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</si>
  <si>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</si>
  <si>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</si>
  <si>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</si>
  <si>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</si>
  <si>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</si>
  <si>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</si>
  <si>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</si>
  <si>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</si>
  <si>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</si>
  <si>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</si>
  <si>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</si>
  <si>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</si>
  <si>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</si>
  <si>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</si>
  <si>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</si>
  <si>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</si>
  <si>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CHALLENGE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</si>
</sst>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328800</c:v>
                </c:pt>
                <c:pt idx="1">
                  <c:v>334800</c:v>
                </c:pt>
                <c:pt idx="2">
                  <c:v>#N/A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D-4F61-B3DF-03484742A4A0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321214.59000000003</c:v>
                </c:pt>
                <c:pt idx="1">
                  <c:v>334800</c:v>
                </c:pt>
                <c:pt idx="2">
                  <c:v>322700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5D-4F61-B3DF-03484742A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514879"/>
        <c:axId val="1448518719"/>
      </c:barChart>
      <c:catAx>
        <c:axId val="144851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518719"/>
        <c:crosses val="autoZero"/>
        <c:auto val="1"/>
        <c:lblAlgn val="ctr"/>
        <c:lblOffset val="100"/>
        <c:noMultiLvlLbl val="0"/>
      </c:catAx>
      <c:valAx>
        <c:axId val="144851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51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731520</xdr:colOff>
      <xdr:row>79</xdr:row>
      <xdr:rowOff>41910</xdr:rowOff>
    </xdr:from>
    <xdr:to>
      <xdr:col>7</xdr:col>
      <xdr:colOff>1706880</xdr:colOff>
      <xdr:row>94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886744-388C-51D2-9A1A-1D1115106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4" workbookViewId="0">
      <selection activeCell="D83" sqref="D83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 t="shared" ref="D2:D33" si="0">C2-B2</f>
        <v>-15396420.870000005</v>
      </c>
      <c r="E2" s="5">
        <f>IFERROR(D2/C2,0)</f>
        <v>-4.5118552552396413E-2</v>
      </c>
      <c r="F2">
        <f>RANK(E2,$E$2:$E$53,1)</f>
        <v>14</v>
      </c>
      <c r="G2">
        <v>382685200</v>
      </c>
      <c r="H2">
        <v>346340810.81999999</v>
      </c>
      <c r="I2">
        <f>H2-G2</f>
        <v>-36344389.180000007</v>
      </c>
      <c r="J2" s="5">
        <f t="shared" ref="J2:J33" si="1">IFERROR(I2/G2,0)</f>
        <v>-9.4972027086493035E-2</v>
      </c>
      <c r="K2">
        <f>RANK(J2,$J$2:$J$53,1)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si="0"/>
        <v>-7585.4099999999744</v>
      </c>
      <c r="E3" s="5">
        <f t="shared" ref="E3:E34" si="2">IFERROR((C3-B3)/B3,0)</f>
        <v>-2.3069981751824741E-2</v>
      </c>
      <c r="F3">
        <f t="shared" ref="F3:F51" si="3">RANK(E3,$E$2:$E$53,1)</f>
        <v>22</v>
      </c>
      <c r="G3">
        <v>334800</v>
      </c>
      <c r="H3">
        <v>312433.70999999897</v>
      </c>
      <c r="I3">
        <f t="shared" ref="I3:I52" si="4">H3-G3</f>
        <v>-22366.290000001027</v>
      </c>
      <c r="J3" s="5">
        <f t="shared" si="1"/>
        <v>-6.6804928315415249E-2</v>
      </c>
      <c r="K3">
        <f t="shared" ref="K3:K52" si="5">RANK(J3,$J$2:$J$53,1)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2"/>
        <v>-4.9327413275443007E-3</v>
      </c>
      <c r="F4">
        <f t="shared" si="3"/>
        <v>42</v>
      </c>
      <c r="G4">
        <v>3652300</v>
      </c>
      <c r="H4">
        <v>3589693.2099999902</v>
      </c>
      <c r="I4">
        <f t="shared" si="4"/>
        <v>-62606.790000009816</v>
      </c>
      <c r="J4" s="5">
        <f t="shared" si="1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2"/>
        <v>-9.4273968477453174E-2</v>
      </c>
      <c r="F5">
        <f t="shared" si="3"/>
        <v>4</v>
      </c>
      <c r="G5">
        <v>7968300</v>
      </c>
      <c r="H5">
        <v>7020609.3200000003</v>
      </c>
      <c r="I5">
        <f t="shared" si="4"/>
        <v>-947690.6799999997</v>
      </c>
      <c r="J5" s="5">
        <f t="shared" si="1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2"/>
        <v>-5.7149963352064452E-2</v>
      </c>
      <c r="F6">
        <f t="shared" si="3"/>
        <v>11</v>
      </c>
      <c r="G6">
        <v>428500</v>
      </c>
      <c r="H6">
        <v>427758.64</v>
      </c>
      <c r="I6">
        <f t="shared" si="4"/>
        <v>-741.35999999998603</v>
      </c>
      <c r="J6" s="5">
        <f t="shared" si="1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2"/>
        <v>-0.11502817362571344</v>
      </c>
      <c r="F7">
        <f t="shared" si="3"/>
        <v>2</v>
      </c>
      <c r="G7">
        <v>3390900</v>
      </c>
      <c r="H7">
        <v>3051483.41</v>
      </c>
      <c r="I7">
        <f t="shared" si="4"/>
        <v>-339416.58999999985</v>
      </c>
      <c r="J7" s="5">
        <f t="shared" si="1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2"/>
        <v>-0.15235918433091292</v>
      </c>
      <c r="F8">
        <f t="shared" si="3"/>
        <v>1</v>
      </c>
      <c r="G8">
        <v>1590700</v>
      </c>
      <c r="H8">
        <v>1383905.98999999</v>
      </c>
      <c r="I8">
        <f t="shared" si="4"/>
        <v>-206794.01000001002</v>
      </c>
      <c r="J8" s="5">
        <f t="shared" si="1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2"/>
        <v>-4.2417130511048909E-2</v>
      </c>
      <c r="F9">
        <f t="shared" si="3"/>
        <v>16</v>
      </c>
      <c r="G9">
        <v>11073700</v>
      </c>
      <c r="H9">
        <v>9929059.5199999996</v>
      </c>
      <c r="I9">
        <f t="shared" si="4"/>
        <v>-1144640.4800000004</v>
      </c>
      <c r="J9" s="5">
        <f t="shared" si="1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2"/>
        <v>-8.1681998646514792E-2</v>
      </c>
      <c r="F10">
        <f t="shared" si="3"/>
        <v>6</v>
      </c>
      <c r="G10">
        <v>495200</v>
      </c>
      <c r="H10">
        <v>467907.84000000003</v>
      </c>
      <c r="I10">
        <f t="shared" si="4"/>
        <v>-27292.159999999974</v>
      </c>
      <c r="J10" s="5">
        <f t="shared" si="1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2"/>
        <v>0</v>
      </c>
      <c r="F11">
        <f t="shared" si="3"/>
        <v>47</v>
      </c>
      <c r="G11">
        <v>0</v>
      </c>
      <c r="H11">
        <v>0</v>
      </c>
      <c r="I11">
        <f t="shared" si="4"/>
        <v>0</v>
      </c>
      <c r="J11" s="5">
        <f t="shared" si="1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2"/>
        <v>-5.0060657805601608E-2</v>
      </c>
      <c r="F12">
        <f t="shared" si="3"/>
        <v>13</v>
      </c>
      <c r="G12">
        <v>4700400</v>
      </c>
      <c r="H12">
        <v>4205555.5999999996</v>
      </c>
      <c r="I12">
        <f t="shared" si="4"/>
        <v>-494844.40000000037</v>
      </c>
      <c r="J12" s="5">
        <f t="shared" si="1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2"/>
        <v>-1.2912833886247806E-2</v>
      </c>
      <c r="F13">
        <f t="shared" si="3"/>
        <v>33</v>
      </c>
      <c r="G13">
        <v>6223700</v>
      </c>
      <c r="H13">
        <v>5909077.9399999902</v>
      </c>
      <c r="I13">
        <f t="shared" si="4"/>
        <v>-314622.06000000983</v>
      </c>
      <c r="J13" s="5">
        <f t="shared" si="1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2"/>
        <v>-1.3637949218750009E-2</v>
      </c>
      <c r="F14">
        <f t="shared" si="3"/>
        <v>30</v>
      </c>
      <c r="G14">
        <v>530500</v>
      </c>
      <c r="H14">
        <v>524402.98</v>
      </c>
      <c r="I14">
        <f t="shared" si="4"/>
        <v>-6097.0200000000186</v>
      </c>
      <c r="J14" s="5">
        <f t="shared" si="1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2"/>
        <v>3.1837408866824991E-3</v>
      </c>
      <c r="F15">
        <f t="shared" si="3"/>
        <v>51</v>
      </c>
      <c r="G15">
        <v>184167800</v>
      </c>
      <c r="H15">
        <v>175966389.24999899</v>
      </c>
      <c r="I15">
        <f t="shared" si="4"/>
        <v>-8201410.7500010133</v>
      </c>
      <c r="J15" s="5">
        <f t="shared" si="1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2"/>
        <v>-1.1850188616360429E-2</v>
      </c>
      <c r="F16">
        <f t="shared" si="3"/>
        <v>37</v>
      </c>
      <c r="G16">
        <v>7352500</v>
      </c>
      <c r="H16">
        <v>7350464.0800000001</v>
      </c>
      <c r="I16">
        <f t="shared" si="4"/>
        <v>-2035.9199999999255</v>
      </c>
      <c r="J16" s="5">
        <f t="shared" si="1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2"/>
        <v>-2.8351094826658003E-2</v>
      </c>
      <c r="F17">
        <f t="shared" si="3"/>
        <v>21</v>
      </c>
      <c r="G17">
        <v>15309700</v>
      </c>
      <c r="H17">
        <v>14645233.51</v>
      </c>
      <c r="I17">
        <f t="shared" si="4"/>
        <v>-664466.49000000022</v>
      </c>
      <c r="J17" s="5">
        <f t="shared" si="1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2"/>
        <v>-5.4037002206391245E-2</v>
      </c>
      <c r="F18">
        <f t="shared" si="3"/>
        <v>12</v>
      </c>
      <c r="G18">
        <v>2861000</v>
      </c>
      <c r="H18">
        <v>2671745.94</v>
      </c>
      <c r="I18">
        <f t="shared" si="4"/>
        <v>-189254.06000000006</v>
      </c>
      <c r="J18" s="5">
        <f t="shared" si="1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2"/>
        <v>-4.258504294298146E-2</v>
      </c>
      <c r="F19">
        <f t="shared" si="3"/>
        <v>15</v>
      </c>
      <c r="G19">
        <v>9713300</v>
      </c>
      <c r="H19">
        <v>8991707.2399999909</v>
      </c>
      <c r="I19">
        <f t="shared" si="4"/>
        <v>-721592.76000000909</v>
      </c>
      <c r="J19" s="5">
        <f t="shared" si="1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2"/>
        <v>-1.2379538203300809E-5</v>
      </c>
      <c r="F20">
        <f t="shared" si="3"/>
        <v>46</v>
      </c>
      <c r="G20">
        <v>131849400</v>
      </c>
      <c r="H20">
        <v>131839624.37</v>
      </c>
      <c r="I20">
        <f t="shared" si="4"/>
        <v>-9775.6299999952316</v>
      </c>
      <c r="J20" s="5">
        <f t="shared" si="1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2"/>
        <v>-7.9052463618023094E-2</v>
      </c>
      <c r="F21">
        <f t="shared" si="3"/>
        <v>9</v>
      </c>
      <c r="G21">
        <v>24497400</v>
      </c>
      <c r="H21">
        <v>22655993.629999999</v>
      </c>
      <c r="I21">
        <f t="shared" si="4"/>
        <v>-1841406.370000001</v>
      </c>
      <c r="J21" s="5">
        <f t="shared" si="1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2"/>
        <v>-1.3285502334437123E-2</v>
      </c>
      <c r="F22">
        <f t="shared" si="3"/>
        <v>32</v>
      </c>
      <c r="G22">
        <v>11980700</v>
      </c>
      <c r="H22">
        <v>11791977.9699999</v>
      </c>
      <c r="I22">
        <f t="shared" si="4"/>
        <v>-188722.03000009991</v>
      </c>
      <c r="J22" s="5">
        <f t="shared" si="1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2"/>
        <v>-3.9590110100806722E-2</v>
      </c>
      <c r="F23">
        <f t="shared" si="3"/>
        <v>18</v>
      </c>
      <c r="G23">
        <v>22683800</v>
      </c>
      <c r="H23">
        <v>21722126.219999898</v>
      </c>
      <c r="I23">
        <f t="shared" si="4"/>
        <v>-961673.78000010177</v>
      </c>
      <c r="J23" s="5">
        <f t="shared" si="1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2"/>
        <v>-1.3334943305713101E-2</v>
      </c>
      <c r="F24">
        <f t="shared" si="3"/>
        <v>31</v>
      </c>
      <c r="G24">
        <v>1112700</v>
      </c>
      <c r="H24">
        <v>1067214.42</v>
      </c>
      <c r="I24">
        <f t="shared" si="4"/>
        <v>-45485.580000000075</v>
      </c>
      <c r="J24" s="5">
        <f t="shared" si="1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2"/>
        <v>-1.0226130964676661E-2</v>
      </c>
      <c r="F25">
        <f t="shared" si="3"/>
        <v>38</v>
      </c>
      <c r="G25">
        <v>505200</v>
      </c>
      <c r="H25">
        <v>497194.20999999897</v>
      </c>
      <c r="I25">
        <f t="shared" si="4"/>
        <v>-8005.7900000010268</v>
      </c>
      <c r="J25" s="5">
        <f t="shared" si="1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2"/>
        <v>-8.5306091660634673E-2</v>
      </c>
      <c r="F26">
        <f t="shared" si="3"/>
        <v>5</v>
      </c>
      <c r="G26">
        <v>5442200</v>
      </c>
      <c r="H26">
        <v>5122329.02999999</v>
      </c>
      <c r="I26">
        <f t="shared" si="4"/>
        <v>-319870.97000000998</v>
      </c>
      <c r="J26" s="5">
        <f t="shared" si="1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2"/>
        <v>0</v>
      </c>
      <c r="F27">
        <f t="shared" si="3"/>
        <v>47</v>
      </c>
      <c r="G27">
        <v>0</v>
      </c>
      <c r="H27">
        <v>0</v>
      </c>
      <c r="I27">
        <f t="shared" si="4"/>
        <v>0</v>
      </c>
      <c r="J27" s="5">
        <f t="shared" si="1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2"/>
        <v>-9.5782760864849215E-2</v>
      </c>
      <c r="F28">
        <f t="shared" si="3"/>
        <v>3</v>
      </c>
      <c r="G28">
        <v>1545700</v>
      </c>
      <c r="H28">
        <v>1281335.23</v>
      </c>
      <c r="I28">
        <f t="shared" si="4"/>
        <v>-264364.77</v>
      </c>
      <c r="J28" s="5">
        <f t="shared" si="1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2"/>
        <v>-1.4800253727847622E-2</v>
      </c>
      <c r="F29">
        <f t="shared" si="3"/>
        <v>28</v>
      </c>
      <c r="G29">
        <v>2779500</v>
      </c>
      <c r="H29">
        <v>2665264.4399999902</v>
      </c>
      <c r="I29">
        <f t="shared" si="4"/>
        <v>-114235.56000000983</v>
      </c>
      <c r="J29" s="5">
        <f t="shared" si="1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2"/>
        <v>-8.3831374359143746E-3</v>
      </c>
      <c r="F30">
        <f t="shared" si="3"/>
        <v>40</v>
      </c>
      <c r="G30">
        <v>12735900</v>
      </c>
      <c r="H30">
        <v>12685514.279999901</v>
      </c>
      <c r="I30">
        <f t="shared" si="4"/>
        <v>-50385.720000099391</v>
      </c>
      <c r="J30" s="5">
        <f t="shared" si="1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2"/>
        <v>-1.4030533529678329E-2</v>
      </c>
      <c r="F31">
        <f t="shared" si="3"/>
        <v>29</v>
      </c>
      <c r="G31">
        <v>1823300</v>
      </c>
      <c r="H31">
        <v>1762676.85</v>
      </c>
      <c r="I31">
        <f t="shared" si="4"/>
        <v>-60623.149999999907</v>
      </c>
      <c r="J31" s="5">
        <f t="shared" si="1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2"/>
        <v>-1.2294942827617691E-2</v>
      </c>
      <c r="F32">
        <f t="shared" si="3"/>
        <v>36</v>
      </c>
      <c r="G32">
        <v>6195500</v>
      </c>
      <c r="H32">
        <v>6084985.4699999997</v>
      </c>
      <c r="I32">
        <f t="shared" si="4"/>
        <v>-110514.53000000026</v>
      </c>
      <c r="J32" s="5">
        <f t="shared" si="1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2"/>
        <v>-7.9969930789269058E-3</v>
      </c>
      <c r="F33">
        <f t="shared" si="3"/>
        <v>41</v>
      </c>
      <c r="G33">
        <v>979671000</v>
      </c>
      <c r="H33">
        <v>977068513.48000002</v>
      </c>
      <c r="I33">
        <f t="shared" si="4"/>
        <v>-2602486.5199999809</v>
      </c>
      <c r="J33" s="5">
        <f t="shared" si="1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ref="D34:D65" si="9">C34-B34</f>
        <v>-79341.779999999795</v>
      </c>
      <c r="E34" s="5">
        <f t="shared" si="2"/>
        <v>-1.8939149738619768E-2</v>
      </c>
      <c r="F34">
        <f t="shared" si="3"/>
        <v>26</v>
      </c>
      <c r="G34">
        <v>4350600</v>
      </c>
      <c r="H34">
        <v>4137588.7699999898</v>
      </c>
      <c r="I34">
        <f t="shared" si="4"/>
        <v>-213011.23000001023</v>
      </c>
      <c r="J34" s="5">
        <f t="shared" ref="J34:J65" si="10">IFERROR(I34/G34,0)</f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9"/>
        <v>0</v>
      </c>
      <c r="E35" s="5">
        <f t="shared" ref="E35:E52" si="11">IFERROR((C35-B35)/B35,0)</f>
        <v>0</v>
      </c>
      <c r="F35">
        <f t="shared" si="3"/>
        <v>47</v>
      </c>
      <c r="G35">
        <v>0</v>
      </c>
      <c r="H35">
        <v>0</v>
      </c>
      <c r="I35">
        <f t="shared" si="4"/>
        <v>0</v>
      </c>
      <c r="J35" s="5">
        <f t="shared" si="10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5">
        <f t="shared" si="11"/>
        <v>-7.8647857679780775E-2</v>
      </c>
      <c r="F36">
        <f t="shared" si="3"/>
        <v>10</v>
      </c>
      <c r="G36">
        <v>898700</v>
      </c>
      <c r="H36">
        <v>740966.94999999902</v>
      </c>
      <c r="I36">
        <f t="shared" si="4"/>
        <v>-157733.05000000098</v>
      </c>
      <c r="J36" s="5">
        <f t="shared" si="10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5">
        <f t="shared" si="11"/>
        <v>-3.9444515758219188E-2</v>
      </c>
      <c r="F37">
        <f t="shared" si="3"/>
        <v>19</v>
      </c>
      <c r="G37">
        <v>2229200</v>
      </c>
      <c r="H37">
        <v>2118943.21</v>
      </c>
      <c r="I37">
        <f t="shared" si="4"/>
        <v>-110256.79000000004</v>
      </c>
      <c r="J37" s="5">
        <f t="shared" si="10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9"/>
        <v>-16630.180000000051</v>
      </c>
      <c r="E38" s="5">
        <f t="shared" si="11"/>
        <v>-1.9443680579913542E-2</v>
      </c>
      <c r="F38">
        <f t="shared" si="3"/>
        <v>25</v>
      </c>
      <c r="G38">
        <v>792800</v>
      </c>
      <c r="H38">
        <v>753451.96</v>
      </c>
      <c r="I38">
        <f t="shared" si="4"/>
        <v>-39348.040000000037</v>
      </c>
      <c r="J38" s="5">
        <f t="shared" si="10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9"/>
        <v>-70791.13</v>
      </c>
      <c r="E39" s="5">
        <f t="shared" si="11"/>
        <v>-8.008952370177623E-2</v>
      </c>
      <c r="F39">
        <f t="shared" si="3"/>
        <v>8</v>
      </c>
      <c r="G39">
        <v>1294400</v>
      </c>
      <c r="H39">
        <v>1114242.27999999</v>
      </c>
      <c r="I39">
        <f t="shared" si="4"/>
        <v>-180157.72000000998</v>
      </c>
      <c r="J39" s="5">
        <f t="shared" si="10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5">
        <f t="shared" si="11"/>
        <v>-2.1279773539092578E-2</v>
      </c>
      <c r="F40">
        <f t="shared" si="3"/>
        <v>23</v>
      </c>
      <c r="G40">
        <v>39964900</v>
      </c>
      <c r="H40">
        <v>38095240.189999901</v>
      </c>
      <c r="I40">
        <f t="shared" si="4"/>
        <v>-1869659.8100000992</v>
      </c>
      <c r="J40" s="5">
        <f t="shared" si="10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5">
        <f t="shared" si="11"/>
        <v>-4.0110550149132493E-2</v>
      </c>
      <c r="F41">
        <f t="shared" si="3"/>
        <v>17</v>
      </c>
      <c r="G41">
        <v>5089500</v>
      </c>
      <c r="H41">
        <v>4956043.6699999897</v>
      </c>
      <c r="I41">
        <f t="shared" si="4"/>
        <v>-133456.33000001032</v>
      </c>
      <c r="J41" s="5">
        <f t="shared" si="10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5">
        <f t="shared" si="11"/>
        <v>-2.2070943135841053E-4</v>
      </c>
      <c r="F42">
        <f t="shared" si="3"/>
        <v>44</v>
      </c>
      <c r="G42">
        <v>199130300</v>
      </c>
      <c r="H42">
        <v>196755033.31</v>
      </c>
      <c r="I42">
        <f t="shared" si="4"/>
        <v>-2375266.6899999976</v>
      </c>
      <c r="J42" s="5">
        <f t="shared" si="10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5">
        <f t="shared" si="11"/>
        <v>-2.0497353541313264E-2</v>
      </c>
      <c r="F43">
        <f t="shared" si="3"/>
        <v>24</v>
      </c>
      <c r="G43">
        <v>8560800</v>
      </c>
      <c r="H43">
        <v>8171472.0199999996</v>
      </c>
      <c r="I43">
        <f t="shared" si="4"/>
        <v>-389327.98000000045</v>
      </c>
      <c r="J43" s="5">
        <f t="shared" si="10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5">
        <f t="shared" si="11"/>
        <v>-9.7760750186150751E-3</v>
      </c>
      <c r="F44">
        <f t="shared" si="3"/>
        <v>39</v>
      </c>
      <c r="G44">
        <v>31040700</v>
      </c>
      <c r="H44">
        <v>30793711.48</v>
      </c>
      <c r="I44">
        <f t="shared" si="4"/>
        <v>-246988.51999999955</v>
      </c>
      <c r="J44" s="5">
        <f t="shared" si="10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5">
        <f t="shared" si="11"/>
        <v>-1.287514194887851E-2</v>
      </c>
      <c r="F45">
        <f t="shared" si="3"/>
        <v>34</v>
      </c>
      <c r="G45">
        <v>56792200</v>
      </c>
      <c r="H45">
        <v>54594953.959999897</v>
      </c>
      <c r="I45">
        <f t="shared" si="4"/>
        <v>-2197246.0400001034</v>
      </c>
      <c r="J45" s="5">
        <f t="shared" si="10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9"/>
        <v>-777.57000000000698</v>
      </c>
      <c r="E46" s="5">
        <f t="shared" si="11"/>
        <v>-3.0010420686993711E-3</v>
      </c>
      <c r="F46">
        <f t="shared" si="3"/>
        <v>43</v>
      </c>
      <c r="G46">
        <v>266000</v>
      </c>
      <c r="H46">
        <v>257402.90999999901</v>
      </c>
      <c r="I46">
        <f t="shared" si="4"/>
        <v>-8597.090000000986</v>
      </c>
      <c r="J46" s="5">
        <f t="shared" si="10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5">
        <f t="shared" si="11"/>
        <v>-1.7435939690898361E-4</v>
      </c>
      <c r="F47">
        <f t="shared" si="3"/>
        <v>45</v>
      </c>
      <c r="G47">
        <v>73467000</v>
      </c>
      <c r="H47">
        <v>73442541.659999996</v>
      </c>
      <c r="I47">
        <f t="shared" si="4"/>
        <v>-24458.340000003576</v>
      </c>
      <c r="J47" s="5">
        <f t="shared" si="10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5">
        <f t="shared" si="11"/>
        <v>-3.1133192323107857E-2</v>
      </c>
      <c r="F48">
        <f t="shared" si="3"/>
        <v>20</v>
      </c>
      <c r="G48">
        <v>7214700</v>
      </c>
      <c r="H48">
        <v>6922072.5599999996</v>
      </c>
      <c r="I48">
        <f t="shared" si="4"/>
        <v>-292627.44000000041</v>
      </c>
      <c r="J48" s="5">
        <f t="shared" si="10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9"/>
        <v>-1700.570000000007</v>
      </c>
      <c r="E49" s="5">
        <f t="shared" si="11"/>
        <v>-1.8444360086767971E-2</v>
      </c>
      <c r="F49">
        <f t="shared" si="3"/>
        <v>27</v>
      </c>
      <c r="G49">
        <v>102600</v>
      </c>
      <c r="H49">
        <v>95466.880000000005</v>
      </c>
      <c r="I49">
        <f t="shared" si="4"/>
        <v>-7133.1199999999953</v>
      </c>
      <c r="J49" s="5">
        <f t="shared" si="10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1"/>
        <v>0</v>
      </c>
      <c r="F50">
        <f t="shared" si="3"/>
        <v>47</v>
      </c>
      <c r="G50">
        <v>859100</v>
      </c>
      <c r="H50">
        <v>859100</v>
      </c>
      <c r="I50">
        <f t="shared" si="4"/>
        <v>0</v>
      </c>
      <c r="J50" s="5">
        <f t="shared" si="10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5">
        <f t="shared" si="11"/>
        <v>-1.2785255822058129E-2</v>
      </c>
      <c r="F51">
        <f t="shared" si="3"/>
        <v>35</v>
      </c>
      <c r="G51">
        <v>8925500</v>
      </c>
      <c r="H51">
        <v>8599059.6199999992</v>
      </c>
      <c r="I51">
        <f t="shared" si="4"/>
        <v>-326440.38000000082</v>
      </c>
      <c r="J51" s="5">
        <f t="shared" si="10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5">
        <f t="shared" si="11"/>
        <v>-8.009596083231342E-2</v>
      </c>
      <c r="G52">
        <v>2440700</v>
      </c>
      <c r="H52">
        <v>2204672.88</v>
      </c>
      <c r="I52">
        <f t="shared" si="4"/>
        <v>-236027.12000000011</v>
      </c>
      <c r="J52" s="5">
        <f t="shared" si="10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  <c r="F54" s="9" t="s">
        <v>90</v>
      </c>
      <c r="G54" s="9"/>
      <c r="H54" s="9"/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  <c r="F55" s="1" t="s">
        <v>3</v>
      </c>
      <c r="G55" s="1" t="s">
        <v>8</v>
      </c>
      <c r="H55" s="1" t="s">
        <v>13</v>
      </c>
    </row>
    <row r="56" spans="1:16" x14ac:dyDescent="0.3">
      <c r="A56" t="s">
        <v>24</v>
      </c>
      <c r="B56">
        <f>VLOOKUP(A56,$A$1:$P$52,4,FALSE)</f>
        <v>-36209.630000000005</v>
      </c>
      <c r="C56">
        <f>VLOOKUP(A56,$A$1:$P$52,9,FALSE)</f>
        <v>-27292.159999999974</v>
      </c>
      <c r="D56">
        <f>VLOOKUP(A56,$A$1:$P$52,14,FALSE)</f>
        <v>-9181.0800000000163</v>
      </c>
      <c r="F56">
        <f>VLOOKUP($A56,$A$1:$P$52,MATCH(F$55,$1:$1,0),FALSE)</f>
        <v>-36209.630000000005</v>
      </c>
      <c r="G56">
        <f t="shared" ref="G56:H56" si="12">VLOOKUP($A56,$A$1:$P$52,MATCH(G$55,$1:$1,0),FALSE)</f>
        <v>-27292.159999999974</v>
      </c>
      <c r="H56">
        <f t="shared" si="12"/>
        <v>-9181.0800000000163</v>
      </c>
    </row>
    <row r="57" spans="1:16" x14ac:dyDescent="0.3">
      <c r="A57" t="s">
        <v>25</v>
      </c>
      <c r="B57">
        <f t="shared" ref="B56:B61" si="13">VLOOKUP(A57,$A$1:$P$52,4,FALSE)</f>
        <v>0</v>
      </c>
      <c r="C57">
        <f t="shared" ref="C57:C61" si="14">VLOOKUP(A57,$A$1:$P$52,9,FALSE)</f>
        <v>0</v>
      </c>
      <c r="D57">
        <f t="shared" ref="D57:D61" si="15">VLOOKUP(A57,$A$1:$P$52,14,FALSE)</f>
        <v>-311228.08999999997</v>
      </c>
      <c r="F57">
        <f t="shared" ref="F57:H61" si="16">VLOOKUP($A57,$A$1:$P$52,MATCH(F$55,$1:$1,0),FALSE)</f>
        <v>0</v>
      </c>
      <c r="G57">
        <f t="shared" si="16"/>
        <v>0</v>
      </c>
      <c r="H57">
        <f t="shared" si="16"/>
        <v>-311228.08999999997</v>
      </c>
    </row>
    <row r="58" spans="1:16" x14ac:dyDescent="0.3">
      <c r="A58" t="s">
        <v>32</v>
      </c>
      <c r="B58">
        <f t="shared" si="13"/>
        <v>-149396.10000000987</v>
      </c>
      <c r="C58">
        <f t="shared" si="14"/>
        <v>-189254.06000000006</v>
      </c>
      <c r="D58">
        <f t="shared" si="15"/>
        <v>-374962.91000000015</v>
      </c>
      <c r="F58">
        <f t="shared" si="16"/>
        <v>-149396.10000000987</v>
      </c>
      <c r="G58">
        <f t="shared" si="16"/>
        <v>-189254.06000000006</v>
      </c>
      <c r="H58">
        <f t="shared" si="16"/>
        <v>-374962.91000000015</v>
      </c>
    </row>
    <row r="59" spans="1:16" x14ac:dyDescent="0.3">
      <c r="A59" t="s">
        <v>38</v>
      </c>
      <c r="B59">
        <f t="shared" si="13"/>
        <v>-12230.810000000056</v>
      </c>
      <c r="C59">
        <f t="shared" si="14"/>
        <v>-45485.580000000075</v>
      </c>
      <c r="D59">
        <f t="shared" si="15"/>
        <v>-72.879999999888241</v>
      </c>
      <c r="F59">
        <f t="shared" si="16"/>
        <v>-12230.810000000056</v>
      </c>
      <c r="G59">
        <f t="shared" si="16"/>
        <v>-45485.580000000075</v>
      </c>
      <c r="H59">
        <f t="shared" si="16"/>
        <v>-72.879999999888241</v>
      </c>
    </row>
    <row r="60" spans="1:16" x14ac:dyDescent="0.3">
      <c r="A60" t="s">
        <v>39</v>
      </c>
      <c r="B60">
        <f t="shared" si="13"/>
        <v>-4950.4699999999721</v>
      </c>
      <c r="C60">
        <f t="shared" si="14"/>
        <v>-8005.7900000010268</v>
      </c>
      <c r="D60">
        <f t="shared" si="15"/>
        <v>-1724.9000000000233</v>
      </c>
      <c r="F60">
        <f t="shared" si="16"/>
        <v>-4950.4699999999721</v>
      </c>
      <c r="G60">
        <f t="shared" si="16"/>
        <v>-8005.7900000010268</v>
      </c>
      <c r="H60">
        <f t="shared" si="16"/>
        <v>-1724.9000000000233</v>
      </c>
    </row>
    <row r="61" spans="1:16" x14ac:dyDescent="0.3">
      <c r="A61" t="s">
        <v>55</v>
      </c>
      <c r="B61">
        <f t="shared" si="13"/>
        <v>-184239.79000001028</v>
      </c>
      <c r="C61">
        <f t="shared" si="14"/>
        <v>-133456.33000001032</v>
      </c>
      <c r="D61">
        <f t="shared" si="15"/>
        <v>-82077.349999999627</v>
      </c>
      <c r="F61">
        <f t="shared" si="16"/>
        <v>-184239.79000001028</v>
      </c>
      <c r="G61">
        <f t="shared" si="16"/>
        <v>-133456.33000001032</v>
      </c>
      <c r="H61">
        <f t="shared" si="16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F64" s="1" t="s">
        <v>3</v>
      </c>
      <c r="G64" s="1" t="s">
        <v>8</v>
      </c>
      <c r="H64" s="1" t="s">
        <v>13</v>
      </c>
    </row>
    <row r="65" spans="1:8" x14ac:dyDescent="0.3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F65" cm="1">
        <f t="array" ref="F65">_xlfn.XLOOKUP($A65,$A$2:$A$52, INDEX($A$2:$P$52,,MATCH(F$64,$A$1:$P$1)),,0)</f>
        <v>-36209.630000000005</v>
      </c>
      <c r="G65" cm="1">
        <f t="array" ref="G65">_xlfn.XLOOKUP($A65,$A$2:$A$52, INDEX($A$2:$P$52,,MATCH(G$64,$A$1:$P$1)),,0)</f>
        <v>-27292.159999999974</v>
      </c>
      <c r="H65" cm="1">
        <f t="array" ref="H65">_xlfn.XLOOKUP($A65,$A$2:$A$52, INDEX($A$2:$P$52,,MATCH(H$64,$A$1:$P$1)),,0)</f>
        <v>-9181.0800000000163</v>
      </c>
    </row>
    <row r="66" spans="1:8" x14ac:dyDescent="0.3">
      <c r="A66" t="s">
        <v>25</v>
      </c>
      <c r="B66">
        <f t="shared" ref="B66:B70" si="17">_xlfn.XLOOKUP(A66,$A$2:$A$52,$D$2:$D$52)</f>
        <v>0</v>
      </c>
      <c r="C66">
        <f t="shared" ref="C66:C70" si="18">_xlfn.XLOOKUP(A66,$A$2:$A$52,$I$2:$I$52)</f>
        <v>0</v>
      </c>
      <c r="D66">
        <f t="shared" ref="D66:D70" si="19">_xlfn.XLOOKUP(A66,$A$2:$A$52,$N$2:$N$52)</f>
        <v>-311228.08999999997</v>
      </c>
      <c r="F66" cm="1">
        <f t="array" ref="F66">_xlfn.XLOOKUP($A66,$A$2:$A$52, INDEX($A$2:$P$52,,MATCH(F$64,$A$1:$P$1)),,0)</f>
        <v>0</v>
      </c>
      <c r="G66" cm="1">
        <f t="array" ref="G66">_xlfn.XLOOKUP($A66,$A$2:$A$52, INDEX($A$2:$P$52,,MATCH(G$64,$A$1:$P$1)),,0)</f>
        <v>0</v>
      </c>
      <c r="H66" cm="1">
        <f t="array" ref="H66">_xlfn.XLOOKUP($A66,$A$2:$A$52, INDEX($A$2:$P$52,,MATCH(H$64,$A$1:$P$1)),,0)</f>
        <v>-311228.08999999997</v>
      </c>
    </row>
    <row r="67" spans="1:8" x14ac:dyDescent="0.3">
      <c r="A67" t="s">
        <v>32</v>
      </c>
      <c r="B67">
        <f t="shared" si="17"/>
        <v>-149396.10000000987</v>
      </c>
      <c r="C67">
        <f t="shared" si="18"/>
        <v>-189254.06000000006</v>
      </c>
      <c r="D67">
        <f t="shared" si="19"/>
        <v>-374962.91000000015</v>
      </c>
      <c r="F67" cm="1">
        <f t="array" ref="F67">_xlfn.XLOOKUP($A67,$A$2:$A$52, INDEX($A$2:$P$52,,MATCH(F$64,$A$1:$P$1)),,0)</f>
        <v>-149396.10000000987</v>
      </c>
      <c r="G67" cm="1">
        <f t="array" ref="G67">_xlfn.XLOOKUP($A67,$A$2:$A$52, INDEX($A$2:$P$52,,MATCH(G$64,$A$1:$P$1)),,0)</f>
        <v>-189254.06000000006</v>
      </c>
      <c r="H67" cm="1">
        <f t="array" ref="H67">_xlfn.XLOOKUP($A67,$A$2:$A$52, INDEX($A$2:$P$52,,MATCH(H$64,$A$1:$P$1)),,0)</f>
        <v>-374962.91000000015</v>
      </c>
    </row>
    <row r="68" spans="1:8" x14ac:dyDescent="0.3">
      <c r="A68" t="s">
        <v>38</v>
      </c>
      <c r="B68">
        <f t="shared" si="17"/>
        <v>-12230.810000000056</v>
      </c>
      <c r="C68">
        <f t="shared" si="18"/>
        <v>-45485.580000000075</v>
      </c>
      <c r="D68">
        <f t="shared" si="19"/>
        <v>-72.879999999888241</v>
      </c>
      <c r="F68" cm="1">
        <f t="array" ref="F68">_xlfn.XLOOKUP($A68,$A$2:$A$52, INDEX($A$2:$P$52,,MATCH(F$64,$A$1:$P$1)),,0)</f>
        <v>-12230.810000000056</v>
      </c>
      <c r="G68" cm="1">
        <f t="array" ref="G68">_xlfn.XLOOKUP($A68,$A$2:$A$52, INDEX($A$2:$P$52,,MATCH(G$64,$A$1:$P$1)),,0)</f>
        <v>-45485.580000000075</v>
      </c>
      <c r="H68" cm="1">
        <f t="array" ref="H68">_xlfn.XLOOKUP($A68,$A$2:$A$52, INDEX($A$2:$P$52,,MATCH(H$64,$A$1:$P$1)),,0)</f>
        <v>-72.879999999888241</v>
      </c>
    </row>
    <row r="69" spans="1:8" x14ac:dyDescent="0.3">
      <c r="A69" t="s">
        <v>39</v>
      </c>
      <c r="B69">
        <f t="shared" si="17"/>
        <v>-4950.4699999999721</v>
      </c>
      <c r="C69">
        <f t="shared" si="18"/>
        <v>-8005.7900000010268</v>
      </c>
      <c r="D69">
        <f t="shared" si="19"/>
        <v>-1724.9000000000233</v>
      </c>
      <c r="F69" cm="1">
        <f t="array" ref="F69">_xlfn.XLOOKUP($A69,$A$2:$A$52, INDEX($A$2:$P$52,,MATCH(F$64,$A$1:$P$1)),,0)</f>
        <v>-4950.4699999999721</v>
      </c>
      <c r="G69" cm="1">
        <f t="array" ref="G69">_xlfn.XLOOKUP($A69,$A$2:$A$52, INDEX($A$2:$P$52,,MATCH(G$64,$A$1:$P$1)),,0)</f>
        <v>-8005.7900000010268</v>
      </c>
      <c r="H69" cm="1">
        <f t="array" ref="H69">_xlfn.XLOOKUP($A69,$A$2:$A$52, INDEX($A$2:$P$52,,MATCH(H$64,$A$1:$P$1)),,0)</f>
        <v>-1724.9000000000233</v>
      </c>
    </row>
    <row r="70" spans="1:8" x14ac:dyDescent="0.3">
      <c r="A70" t="s">
        <v>55</v>
      </c>
      <c r="B70">
        <f t="shared" si="17"/>
        <v>-184239.79000001028</v>
      </c>
      <c r="C70">
        <f t="shared" si="18"/>
        <v>-133456.33000001032</v>
      </c>
      <c r="D70">
        <f t="shared" si="19"/>
        <v>-82077.349999999627</v>
      </c>
      <c r="F70" cm="1">
        <f t="array" ref="F70">_xlfn.XLOOKUP($A70,$A$2:$A$52, INDEX($A$2:$P$52,,MATCH(F$64,$A$1:$P$1)),,0)</f>
        <v>-184239.79000001028</v>
      </c>
      <c r="G70" cm="1">
        <f t="array" ref="G70">_xlfn.XLOOKUP($A70,$A$2:$A$52, INDEX($A$2:$P$52,,MATCH(G$64,$A$1:$P$1)),,0)</f>
        <v>-133456.33000001032</v>
      </c>
      <c r="H70" cm="1">
        <f t="array" ref="H70">_xlfn.XLOOKUP($A70,$A$2:$A$52, INDEX($A$2:$P$52,,MATCH(H$64,$A$1:$P$1)),,0)</f>
        <v>-82077.349999999627</v>
      </c>
    </row>
    <row r="72" spans="1:8" x14ac:dyDescent="0.3">
      <c r="A72" s="7" t="s">
        <v>69</v>
      </c>
    </row>
    <row r="73" spans="1:8" x14ac:dyDescent="0.3">
      <c r="A73" s="1" t="s">
        <v>0</v>
      </c>
      <c r="B73" s="1" t="s">
        <v>3</v>
      </c>
      <c r="C73" s="1" t="s">
        <v>8</v>
      </c>
      <c r="D73" s="1" t="s">
        <v>13</v>
      </c>
      <c r="F73" s="1" t="s">
        <v>3</v>
      </c>
      <c r="G73" s="1" t="s">
        <v>8</v>
      </c>
      <c r="H73" s="1" t="s">
        <v>13</v>
      </c>
    </row>
    <row r="74" spans="1:8" x14ac:dyDescent="0.3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  <c r="F74">
        <f>INDEX($A$2:$P$52,MATCH($A74,$A$2:$A$52,0),MATCH(F$73,$A$1:$P$1,0))</f>
        <v>-36209.630000000005</v>
      </c>
      <c r="G74">
        <f t="shared" ref="G74:H74" si="20">INDEX($A$2:$P$52,MATCH($A74,$A$2:$A$52,0),MATCH(G$73,$A$1:$P$1,0))</f>
        <v>-27292.159999999974</v>
      </c>
      <c r="H74">
        <f t="shared" si="20"/>
        <v>-9181.0800000000163</v>
      </c>
    </row>
    <row r="75" spans="1:8" x14ac:dyDescent="0.3">
      <c r="A75" t="s">
        <v>25</v>
      </c>
      <c r="B75">
        <f t="shared" ref="B75:B79" si="21">INDEX($D$2:$D$52,MATCH(A75,$A$2:$A$52,0))</f>
        <v>0</v>
      </c>
      <c r="C75">
        <f t="shared" ref="C75:C79" si="22">INDEX($I$2:$I$52,MATCH(A75,$A$2:$A$52,0))</f>
        <v>0</v>
      </c>
      <c r="D75">
        <f t="shared" ref="D75:D79" si="23">INDEX($N$2:$N$52,MATCH(A75,$A$2:$A$52,0))</f>
        <v>-311228.08999999997</v>
      </c>
      <c r="F75">
        <f t="shared" ref="F75:H79" si="24">INDEX($A$2:$P$52,MATCH($A75,$A$2:$A$52,0),MATCH(F$73,$A$1:$P$1,0))</f>
        <v>0</v>
      </c>
      <c r="G75">
        <f t="shared" si="24"/>
        <v>0</v>
      </c>
      <c r="H75">
        <f t="shared" si="24"/>
        <v>-311228.08999999997</v>
      </c>
    </row>
    <row r="76" spans="1:8" x14ac:dyDescent="0.3">
      <c r="A76" t="s">
        <v>32</v>
      </c>
      <c r="B76">
        <f t="shared" si="21"/>
        <v>-149396.10000000987</v>
      </c>
      <c r="C76">
        <f t="shared" si="22"/>
        <v>-189254.06000000006</v>
      </c>
      <c r="D76">
        <f t="shared" si="23"/>
        <v>-374962.91000000015</v>
      </c>
      <c r="F76">
        <f t="shared" si="24"/>
        <v>-149396.10000000987</v>
      </c>
      <c r="G76">
        <f t="shared" si="24"/>
        <v>-189254.06000000006</v>
      </c>
      <c r="H76">
        <f t="shared" si="24"/>
        <v>-374962.91000000015</v>
      </c>
    </row>
    <row r="77" spans="1:8" x14ac:dyDescent="0.3">
      <c r="A77" t="s">
        <v>38</v>
      </c>
      <c r="B77">
        <f t="shared" si="21"/>
        <v>-12230.810000000056</v>
      </c>
      <c r="C77">
        <f t="shared" si="22"/>
        <v>-45485.580000000075</v>
      </c>
      <c r="D77">
        <f t="shared" si="23"/>
        <v>-72.879999999888241</v>
      </c>
      <c r="F77">
        <f t="shared" si="24"/>
        <v>-12230.810000000056</v>
      </c>
      <c r="G77">
        <f t="shared" si="24"/>
        <v>-45485.580000000075</v>
      </c>
      <c r="H77">
        <f t="shared" si="24"/>
        <v>-72.879999999888241</v>
      </c>
    </row>
    <row r="78" spans="1:8" x14ac:dyDescent="0.3">
      <c r="A78" t="s">
        <v>39</v>
      </c>
      <c r="B78">
        <f t="shared" si="21"/>
        <v>-4950.4699999999721</v>
      </c>
      <c r="C78">
        <f t="shared" si="22"/>
        <v>-8005.7900000010268</v>
      </c>
      <c r="D78">
        <f t="shared" si="23"/>
        <v>-1724.9000000000233</v>
      </c>
      <c r="F78">
        <f t="shared" si="24"/>
        <v>-4950.4699999999721</v>
      </c>
      <c r="G78">
        <f t="shared" si="24"/>
        <v>-8005.7900000010268</v>
      </c>
      <c r="H78">
        <f t="shared" si="24"/>
        <v>-1724.9000000000233</v>
      </c>
    </row>
    <row r="79" spans="1:8" x14ac:dyDescent="0.3">
      <c r="A79" t="s">
        <v>55</v>
      </c>
      <c r="B79">
        <f t="shared" si="21"/>
        <v>-184239.79000001028</v>
      </c>
      <c r="C79">
        <f t="shared" si="22"/>
        <v>-133456.33000001032</v>
      </c>
      <c r="D79">
        <f t="shared" si="23"/>
        <v>-82077.349999999627</v>
      </c>
      <c r="F79">
        <f t="shared" si="24"/>
        <v>-184239.79000001028</v>
      </c>
      <c r="G79">
        <f t="shared" si="24"/>
        <v>-133456.33000001032</v>
      </c>
      <c r="H79">
        <f t="shared" si="24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INDEX($B$2:$B$52,MATCH($B$87,$A$2:$A$52,0))</f>
        <v>328800</v>
      </c>
      <c r="C84" s="6">
        <f>INDEX($C$2:$C$52,MATCH($B$87,$A$2:$A$52,0))</f>
        <v>321214.59000000003</v>
      </c>
    </row>
    <row r="85" spans="1:7" x14ac:dyDescent="0.3">
      <c r="A85" t="s">
        <v>74</v>
      </c>
      <c r="B85" s="6">
        <f>INDEX($G$3:$G$53,MATCH($B$87,$A$3:$A$53,0))</f>
        <v>334800</v>
      </c>
      <c r="C85" s="6">
        <f>INDEX($G$2:$G$52,MATCH($B$87,$A$2:$A$52,0))</f>
        <v>334800</v>
      </c>
    </row>
    <row r="86" spans="1:7" x14ac:dyDescent="0.3">
      <c r="A86" t="s">
        <v>75</v>
      </c>
      <c r="B86" s="6" t="e">
        <f>INDEX($L$4:$L$54,MATCH($B$87,$A$4:$A$54,0))</f>
        <v>#N/A</v>
      </c>
      <c r="C86" s="6">
        <f>INDEX($L$2:$L$52,MATCH($B$87,$A$2:$A$52,0))</f>
        <v>322700</v>
      </c>
    </row>
    <row r="87" spans="1:7" x14ac:dyDescent="0.3">
      <c r="B87" t="s">
        <v>17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mergeCells count="1">
    <mergeCell ref="F54:H54"/>
  </mergeCells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9" sqref="B9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Amerkhille, Mahboba (mamerkhi)</cp:lastModifiedBy>
  <cp:revision/>
  <dcterms:created xsi:type="dcterms:W3CDTF">2020-02-26T17:00:38Z</dcterms:created>
  <dcterms:modified xsi:type="dcterms:W3CDTF">2024-09-20T00:15:04Z</dcterms:modified>
  <cp:category/>
  <cp:contentStatus/>
</cp:coreProperties>
</file>