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DA13\Excel DA13\lookups-exercise-JesseCrawford89\"/>
    </mc:Choice>
  </mc:AlternateContent>
  <xr:revisionPtr revIDLastSave="0" documentId="13_ncr:1_{27D3A0ED-09FE-467A-AB0E-E8696FCBA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3" i="1" l="1" a="1"/>
  <c r="J83" i="1" s="1"/>
  <c r="B84" i="1"/>
  <c r="E85" i="1"/>
  <c r="E86" i="1"/>
  <c r="E84" i="1"/>
  <c r="C65" i="1" a="1"/>
  <c r="C65" i="1" s="1"/>
  <c r="D65" i="1" a="1"/>
  <c r="D65" i="1" s="1"/>
  <c r="C66" i="1" a="1"/>
  <c r="C66" i="1" s="1"/>
  <c r="D66" i="1" a="1"/>
  <c r="D66" i="1" s="1"/>
  <c r="C67" i="1" a="1"/>
  <c r="C67" i="1"/>
  <c r="D67" i="1" a="1"/>
  <c r="D67" i="1" s="1"/>
  <c r="C68" i="1" a="1"/>
  <c r="C68" i="1" s="1"/>
  <c r="D68" i="1" a="1"/>
  <c r="D68" i="1" s="1"/>
  <c r="C69" i="1" a="1"/>
  <c r="C69" i="1" s="1"/>
  <c r="D69" i="1" a="1"/>
  <c r="D69" i="1" s="1"/>
  <c r="C70" i="1" a="1"/>
  <c r="C70" i="1"/>
  <c r="D70" i="1" a="1"/>
  <c r="D70" i="1" s="1"/>
  <c r="B66" i="1" a="1"/>
  <c r="B66" i="1" s="1"/>
  <c r="B67" i="1" a="1"/>
  <c r="B67" i="1" s="1"/>
  <c r="B68" i="1" a="1"/>
  <c r="B68" i="1" s="1"/>
  <c r="B69" i="1" a="1"/>
  <c r="B69" i="1" s="1"/>
  <c r="B70" i="1" a="1"/>
  <c r="B70" i="1"/>
  <c r="B65" i="1" a="1"/>
  <c r="B65" i="1" s="1"/>
  <c r="B91" i="1"/>
  <c r="C91" i="1" s="1"/>
  <c r="B92" i="1"/>
  <c r="B93" i="1"/>
  <c r="J90" i="1" a="1"/>
  <c r="J90" i="1" s="1"/>
  <c r="J92" i="1"/>
  <c r="J91" i="1"/>
  <c r="G99" i="1"/>
  <c r="G100" i="1"/>
  <c r="G98" i="1"/>
  <c r="E100" i="1"/>
  <c r="E99" i="1"/>
  <c r="E98" i="1"/>
  <c r="F100" i="1"/>
  <c r="F99" i="1"/>
  <c r="F98" i="1"/>
  <c r="D100" i="1"/>
  <c r="D99" i="1"/>
  <c r="D98" i="1"/>
  <c r="B99" i="1"/>
  <c r="C99" i="1" s="1"/>
  <c r="B100" i="1"/>
  <c r="B98" i="1"/>
  <c r="C98" i="1" s="1"/>
  <c r="C100" i="1"/>
  <c r="G93" i="1" a="1"/>
  <c r="G93" i="1" s="1"/>
  <c r="G92" i="1"/>
  <c r="G91" i="1"/>
  <c r="E93" i="1"/>
  <c r="E92" i="1"/>
  <c r="E91" i="1"/>
  <c r="F92" i="1"/>
  <c r="F93" i="1"/>
  <c r="D93" i="1"/>
  <c r="D92" i="1"/>
  <c r="F91" i="1"/>
  <c r="D91" i="1"/>
  <c r="D74" i="1"/>
  <c r="D75" i="1"/>
  <c r="D76" i="1"/>
  <c r="D77" i="1"/>
  <c r="D78" i="1"/>
  <c r="D79" i="1"/>
  <c r="C74" i="1"/>
  <c r="C75" i="1"/>
  <c r="C76" i="1"/>
  <c r="C77" i="1"/>
  <c r="C78" i="1"/>
  <c r="C79" i="1"/>
  <c r="B75" i="1"/>
  <c r="B76" i="1"/>
  <c r="B77" i="1"/>
  <c r="B78" i="1"/>
  <c r="B79" i="1"/>
  <c r="B74" i="1"/>
  <c r="B60" i="1"/>
  <c r="B61" i="1"/>
  <c r="B57" i="1"/>
  <c r="C57" i="1"/>
  <c r="D57" i="1"/>
  <c r="B58" i="1"/>
  <c r="C58" i="1"/>
  <c r="D58" i="1"/>
  <c r="B59" i="1"/>
  <c r="C59" i="1"/>
  <c r="D59" i="1"/>
  <c r="C60" i="1"/>
  <c r="D60" i="1"/>
  <c r="C61" i="1"/>
  <c r="D61" i="1"/>
  <c r="C56" i="1"/>
  <c r="D56" i="1"/>
  <c r="B56" i="1"/>
  <c r="C86" i="1"/>
  <c r="C85" i="1"/>
  <c r="C84" i="1"/>
  <c r="B86" i="1"/>
  <c r="B8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D2" i="1"/>
  <c r="C93" i="1" l="1"/>
  <c r="C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<sst xmlns="http://schemas.openxmlformats.org/spreadsheetml/2006/main" count="154" uniqueCount="94">
  <si>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</si>
  <si>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</si>
  <si>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</si>
  <si>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</si>
  <si>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</si>
  <si>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</si>
  <si>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</si>
  <si>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</si>
  <si>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</si>
  <si>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</si>
  <si>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</si>
  <si>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</si>
  <si>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</si>
  <si>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</si>
  <si>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</si>
  <si>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</si>
  <si>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</si>
  <si>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</si>
  <si>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</si>
  <si>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</si>
  <si>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</si>
  <si>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</si>
  <si>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</si>
  <si>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</si>
  <si>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</si>
  <si>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</si>
  <si>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</si>
  <si>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</si>
  <si>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</si>
  <si>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</si>
  <si>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</si>
  <si>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</si>
  <si>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</si>
  <si>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</si>
  <si>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</si>
  <si>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</si>
  <si>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</si>
  <si>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</si>
  <si>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</si>
  <si>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</si>
  <si>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</si>
  <si>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</si>
  <si>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</si>
  <si>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</si>
  <si>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</si>
  <si>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</si>
  <si>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</si>
  <si>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</si>
  <si>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</si>
  <si>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</si>
  <si>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</si>
  <si>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</si>
  <si>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</si>
  <si>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</si>
  <si>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</si>
  <si>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</si>
  <si>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</si>
  <si>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</si>
  <si>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</si>
  <si>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</si>
  <si>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</si>
  <si>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</si>
  <si>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</si>
  <si>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</si>
  <si>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</si>
  <si>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</si>
  <si>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</si>
  <si>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</si>
  <si>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</si>
  <si>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</si>
  <si>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</si>
  <si>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</si>
  <si>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</si>
  <si>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</si>
  <si>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</si>
  <si>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</si>
  <si>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</si>
  <si>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</si>
  <si>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</si>
  <si>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</si>
  <si>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</si>
  <si>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</si>
  <si>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</si>
  <si>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</si>
  <si>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</si>
  <si>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</si>
  <si>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</si>
  <si>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</si>
  <si>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</si>
  <si>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</si>
  <si>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Attempt to solve Bonus Q8</t>
  </si>
  <si>
    <t>Concat for column number</t>
  </si>
  <si>
    <t>Overcomplicated Q4 Solution with Index+Match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</si>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</sst>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2" zoomScaleNormal="100" workbookViewId="0">
      <selection activeCell="B65" sqref="B6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IFERROR(($I$2/$G$2),0)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IFERROR((N2/L2),0)</f>
        <v>-5.6484362894991494E-2</v>
      </c>
      <c r="P2">
        <f>IF(L2=0, "N/A", _xlfn.RANK.EQ(O2,$O$2:$O$52,1))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52" si="0">IFERROR((D3/B3),0)</f>
        <v>-2.3069981751824741E-2</v>
      </c>
      <c r="F3">
        <f t="shared" ref="F3:F52" si="1">IF(B3=0,"N/A",_xlfn.RANK.EQ(E3,$E$2:$E$52,1))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>IFERROR(($I3/$G3),0)</f>
        <v>-6.6804928315415249E-2</v>
      </c>
      <c r="K3">
        <f t="shared" ref="K3:K52" si="3">IF(G3=0,"N/A",_xlfn.RANK.EQ(J3,$J$2:$J$52,1))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IFERROR((N3/L3),0)</f>
        <v>-1.3540749922529313E-3</v>
      </c>
      <c r="P3">
        <f t="shared" ref="P3:P52" si="6">IF(L3=0, "N/A", _xlfn.RANK.EQ(O3,$O$2:$O$52,1))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:D52" si="7">C4-B4</f>
        <v>-15442.440000010189</v>
      </c>
      <c r="E4" s="5">
        <f t="shared" si="0"/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ref="J4:J52" si="8">IFERROR(($I4/$G4),0)</f>
        <v>-1.7141743558856015E-2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>
        <f t="shared" si="6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7"/>
        <v>-723147.33000000007</v>
      </c>
      <c r="E5" s="5">
        <f t="shared" si="0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8"/>
        <v>-0.118932605449092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>
        <f t="shared" si="6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7"/>
        <v>-23391.479999999981</v>
      </c>
      <c r="E6" s="5">
        <f t="shared" si="0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8"/>
        <v>-1.7301283547257551E-3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>
        <f t="shared" si="6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7"/>
        <v>-382928.79000000004</v>
      </c>
      <c r="E7" s="5">
        <f t="shared" si="0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8"/>
        <v>-0.10009631366303927</v>
      </c>
      <c r="K7">
        <f t="shared" si="3"/>
        <v>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>
        <f t="shared" si="6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7"/>
        <v>-236476.69000000996</v>
      </c>
      <c r="E8" s="5">
        <f t="shared" si="0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8"/>
        <v>-0.13000189224870184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>
        <f t="shared" si="6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7"/>
        <v>-396574.72000000067</v>
      </c>
      <c r="E9" s="5">
        <f t="shared" si="0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8"/>
        <v>-0.10336567542917005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>
        <f t="shared" si="6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7"/>
        <v>-36209.630000000005</v>
      </c>
      <c r="E10" s="5">
        <f t="shared" si="0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8"/>
        <v>-5.5113408723747932E-2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>
        <f t="shared" si="6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7"/>
        <v>0</v>
      </c>
      <c r="E11" s="5">
        <f t="shared" si="0"/>
        <v>0</v>
      </c>
      <c r="F11" t="str">
        <f t="shared" si="1"/>
        <v>N/A</v>
      </c>
      <c r="G11">
        <v>0</v>
      </c>
      <c r="H11">
        <v>0</v>
      </c>
      <c r="I11">
        <f t="shared" si="2"/>
        <v>0</v>
      </c>
      <c r="J11" s="5">
        <f t="shared" si="8"/>
        <v>0</v>
      </c>
      <c r="K11" t="str">
        <f t="shared" si="3"/>
        <v>N/A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>
        <f t="shared" si="6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7"/>
        <v>-214304.66999999993</v>
      </c>
      <c r="E12" s="5">
        <f t="shared" si="0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8"/>
        <v>-0.10527708280146378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>
        <f t="shared" si="6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7"/>
        <v>-75511.669999999925</v>
      </c>
      <c r="E13" s="5">
        <f t="shared" si="0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8"/>
        <v>-5.0552253482656594E-2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>
        <f t="shared" si="6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7"/>
        <v>-6982.6300000000047</v>
      </c>
      <c r="E14" s="5">
        <f t="shared" si="0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8"/>
        <v>-1.1492968897266765E-2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>
        <f t="shared" si="6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7"/>
        <v>496819.90000000596</v>
      </c>
      <c r="E15" s="5">
        <f t="shared" si="0"/>
        <v>3.1837408866824991E-3</v>
      </c>
      <c r="F15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8"/>
        <v>-4.4532273014072019E-2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>
        <f t="shared" si="6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7"/>
        <v>-78219.540000010282</v>
      </c>
      <c r="E16" s="5">
        <f t="shared" si="0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8"/>
        <v>-2.769017341040361E-4</v>
      </c>
      <c r="K16">
        <f t="shared" si="3"/>
        <v>46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>
        <f t="shared" si="6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7"/>
        <v>-421319.94999999925</v>
      </c>
      <c r="E17" s="5">
        <f t="shared" si="0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8"/>
        <v>-4.3401666263871937E-2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>
        <f t="shared" si="6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7"/>
        <v>-149396.10000000987</v>
      </c>
      <c r="E18" s="5">
        <f t="shared" si="0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8"/>
        <v>-6.6149619014330668E-2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>
        <f t="shared" si="6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7"/>
        <v>-376336.80000001006</v>
      </c>
      <c r="E19" s="5">
        <f t="shared" si="0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8"/>
        <v>-7.4289145810384635E-2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>
        <f t="shared" si="6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7"/>
        <v>-1539.8400010019541</v>
      </c>
      <c r="E20" s="5">
        <f t="shared" si="0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8"/>
        <v>-7.4142392760188761E-5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>
        <f t="shared" si="6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7"/>
        <v>-1923512.4500000998</v>
      </c>
      <c r="E21" s="5">
        <f t="shared" si="0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8"/>
        <v>-7.5167420624229556E-2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>
        <f t="shared" si="6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7"/>
        <v>-153660.12000009976</v>
      </c>
      <c r="E22" s="5">
        <f t="shared" si="0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8"/>
        <v>-1.5752170574348738E-2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>
        <f t="shared" si="6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7"/>
        <v>-825956.59000010043</v>
      </c>
      <c r="E23" s="5">
        <f t="shared" si="0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8"/>
        <v>-4.2394738976719144E-2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>
        <f t="shared" si="6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7"/>
        <v>-12230.810000000056</v>
      </c>
      <c r="E24" s="5">
        <f t="shared" si="0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8"/>
        <v>-4.087856565111897E-2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>
        <f t="shared" si="6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7"/>
        <v>-4950.4699999999721</v>
      </c>
      <c r="E25" s="5">
        <f t="shared" si="0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8"/>
        <v>-1.5846773555029746E-2</v>
      </c>
      <c r="K25">
        <f t="shared" si="3"/>
        <v>37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>
        <f t="shared" si="6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7"/>
        <v>-447839.91999999993</v>
      </c>
      <c r="E26" s="5">
        <f t="shared" si="0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8"/>
        <v>-5.8776040939327839E-2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>
        <f t="shared" si="6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7"/>
        <v>0</v>
      </c>
      <c r="E27" s="5">
        <f t="shared" si="0"/>
        <v>0</v>
      </c>
      <c r="F27" t="str">
        <f t="shared" si="1"/>
        <v>N/A</v>
      </c>
      <c r="G27">
        <v>0</v>
      </c>
      <c r="H27">
        <v>0</v>
      </c>
      <c r="I27">
        <f t="shared" si="2"/>
        <v>0</v>
      </c>
      <c r="J27" s="5">
        <f t="shared" si="8"/>
        <v>0</v>
      </c>
      <c r="K27" t="str">
        <f t="shared" si="3"/>
        <v>N/A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 t="str">
        <f t="shared" si="6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7"/>
        <v>-132457.97999999998</v>
      </c>
      <c r="E28" s="5">
        <f t="shared" si="0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8"/>
        <v>-0.17103239309050916</v>
      </c>
      <c r="K28">
        <f t="shared" si="3"/>
        <v>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>
        <f t="shared" si="6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7"/>
        <v>-37915.290000000037</v>
      </c>
      <c r="E29" s="5">
        <f t="shared" si="0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8"/>
        <v>-4.1099320021590155E-2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>
        <f t="shared" si="6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7"/>
        <v>-101705.90000000037</v>
      </c>
      <c r="E30" s="5">
        <f t="shared" si="0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8"/>
        <v>-3.9561962641116366E-3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>
        <f t="shared" si="6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7"/>
        <v>-24772.310000000056</v>
      </c>
      <c r="E31" s="5">
        <f t="shared" si="0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8"/>
        <v>-3.3249136181648611E-2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>
        <f t="shared" si="6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7"/>
        <v>-73762.280000009574</v>
      </c>
      <c r="E32" s="5">
        <f t="shared" si="0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8"/>
        <v>-1.7837871035428981E-2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>
        <f t="shared" si="6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7"/>
        <v>-7418835.2699990273</v>
      </c>
      <c r="E33" s="5">
        <f t="shared" si="0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8"/>
        <v>-2.6564903115433454E-3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>
        <f t="shared" si="6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7"/>
        <v>-79341.779999999795</v>
      </c>
      <c r="E34" s="5">
        <f t="shared" si="0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8"/>
        <v>-4.8961345561534093E-2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>
        <f t="shared" si="6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7"/>
        <v>0</v>
      </c>
      <c r="E35" s="5">
        <f t="shared" si="0"/>
        <v>0</v>
      </c>
      <c r="F35" t="str">
        <f t="shared" si="1"/>
        <v>N/A</v>
      </c>
      <c r="G35">
        <v>0</v>
      </c>
      <c r="H35">
        <v>0</v>
      </c>
      <c r="I35">
        <f t="shared" si="2"/>
        <v>0</v>
      </c>
      <c r="J35" s="5">
        <f t="shared" si="8"/>
        <v>0</v>
      </c>
      <c r="K35" t="str">
        <f t="shared" si="3"/>
        <v>N/A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 t="str">
        <f t="shared" si="6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7"/>
        <v>-62776.72000000102</v>
      </c>
      <c r="E36" s="5">
        <f t="shared" si="0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8"/>
        <v>-0.17551246244575608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>
        <f t="shared" si="6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7"/>
        <v>-82352.260000010021</v>
      </c>
      <c r="E37" s="5">
        <f t="shared" si="0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8"/>
        <v>-4.9460250314014013E-2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>
        <f t="shared" si="6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7"/>
        <v>-16630.180000000051</v>
      </c>
      <c r="E38" s="5">
        <f t="shared" si="0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8"/>
        <v>-4.9631735620585316E-2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>
        <f t="shared" si="6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7"/>
        <v>-70791.13</v>
      </c>
      <c r="E39" s="5">
        <f t="shared" si="0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8"/>
        <v>-0.13918241656366656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>
        <f t="shared" si="6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7"/>
        <v>-816758.14000009745</v>
      </c>
      <c r="E40" s="5">
        <f t="shared" si="0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8"/>
        <v>-4.6782546934937892E-2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>
        <f t="shared" si="6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7"/>
        <v>-184239.79000001028</v>
      </c>
      <c r="E41" s="5">
        <f t="shared" si="0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8"/>
        <v>-2.6221894095689226E-2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>
        <f t="shared" si="6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7"/>
        <v>-41624.320001006126</v>
      </c>
      <c r="E42" s="5">
        <f t="shared" si="0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8"/>
        <v>-1.1928203241796942E-2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>
        <f t="shared" si="6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7"/>
        <v>-166754.16999999993</v>
      </c>
      <c r="E43" s="5">
        <f t="shared" si="0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8"/>
        <v>-4.5477990374731388E-2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>
        <f t="shared" si="6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7"/>
        <v>-294095.62000000104</v>
      </c>
      <c r="E44" s="5">
        <f t="shared" si="0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8"/>
        <v>-7.9569249404813532E-3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>
        <f t="shared" si="6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7"/>
        <v>-712015.95000009984</v>
      </c>
      <c r="E45" s="5">
        <f t="shared" si="0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8"/>
        <v>-3.8689222111488959E-2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>
        <f t="shared" si="6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7"/>
        <v>-777.57000000000698</v>
      </c>
      <c r="E46" s="5">
        <f t="shared" si="0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8"/>
        <v>-3.2319887218048821E-2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>
        <f t="shared" si="6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7"/>
        <v>-12273.280000001192</v>
      </c>
      <c r="E47" s="5">
        <f t="shared" si="0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8"/>
        <v>-3.3291600310348285E-4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>
        <f t="shared" si="6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7"/>
        <v>-209747.43000000995</v>
      </c>
      <c r="E48" s="5">
        <f t="shared" si="0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8"/>
        <v>-4.0559890224125802E-2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>
        <f t="shared" si="6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7"/>
        <v>-1700.570000000007</v>
      </c>
      <c r="E49" s="5">
        <f t="shared" si="0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8"/>
        <v>-6.9523586744639335E-2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 t="str">
        <f t="shared" si="6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7"/>
        <v>0</v>
      </c>
      <c r="E50" s="5">
        <f t="shared" si="0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8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7"/>
        <v>-110074.66000000946</v>
      </c>
      <c r="E51" s="5">
        <f t="shared" si="0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8"/>
        <v>-3.6573903982970231E-2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>
        <f t="shared" si="6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7"/>
        <v>-196315.20000000019</v>
      </c>
      <c r="E52" s="5">
        <f t="shared" si="0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8"/>
        <v>-9.6704683082722218E-2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>
        <f t="shared" si="6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VLOOKUP($A56,$A2:$P52,MATCH(B$55,$1:$1,0),FALSE)</f>
        <v>-36209.630000000005</v>
      </c>
      <c r="C56">
        <f t="shared" ref="C56:D56" si="9">VLOOKUP($A56,$A2:$P52,MATCH(C$55,$1:$1,0),FALSE)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D57" si="10">VLOOKUP($A57,$A3:$P53,MATCH(B$55,$1:$1,0),FALSE)</f>
        <v>0</v>
      </c>
      <c r="C57">
        <f t="shared" si="10"/>
        <v>0</v>
      </c>
      <c r="D57">
        <f t="shared" si="10"/>
        <v>-311228.08999999997</v>
      </c>
    </row>
    <row r="58" spans="1:16" x14ac:dyDescent="0.25">
      <c r="A58" t="s">
        <v>32</v>
      </c>
      <c r="B58">
        <f t="shared" ref="B58:D58" si="11">VLOOKUP($A58,$A4:$P54,MATCH(B$55,$1:$1,0),FALSE)</f>
        <v>-149396.10000000987</v>
      </c>
      <c r="C58">
        <f t="shared" si="11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ref="B59:D59" si="12">VLOOKUP($A59,$A5:$P55,MATCH(B$55,$1:$1,0),FALSE)</f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>VLOOKUP($A60,$A6:$P56,MATCH(B$55,$1:$1,0),FALSE)</f>
        <v>-4950.4699999999721</v>
      </c>
      <c r="C60">
        <f t="shared" ref="C60:D60" si="13">VLOOKUP($A60,$A6:$P56,MATCH(C$55,$1:$1,0),FALSE)</f>
        <v>-8005.7900000010268</v>
      </c>
      <c r="D60">
        <f t="shared" si="13"/>
        <v>-1724.9000000000233</v>
      </c>
    </row>
    <row r="61" spans="1:16" x14ac:dyDescent="0.25">
      <c r="A61" t="s">
        <v>55</v>
      </c>
      <c r="B61">
        <f>VLOOKUP($A61,$A7:$P57,MATCH(B$55,$1:$1,0),FALSE)</f>
        <v>-184239.79000001028</v>
      </c>
      <c r="C61">
        <f t="shared" ref="C61:D61" si="14">VLOOKUP($A61,$A7:$P57,MATCH(C$55,$1:$1,0),FALSE)</f>
        <v>-133456.33000001032</v>
      </c>
      <c r="D61">
        <f t="shared" si="14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_xlfn.XLOOKUP($A65,$A$2:$A$52,INDEX($A$2:$P$52,,MATCH(B$64,$A$1:$P$1)),,0)</f>
        <v>-36209.630000000005</v>
      </c>
      <c r="C65" cm="1">
        <f t="array" ref="C65">_xlfn.XLOOKUP($A65,$A$2:$A$52,INDEX($A$2:$P$52,,MATCH(C$64,$A$1:$P$1)),,0)</f>
        <v>-27292.159999999974</v>
      </c>
      <c r="D65" cm="1">
        <f t="array" ref="D65">_xlfn.XLOOKUP($A65,$A$2:$A$52,INDEX($A$2:$P$52,,MATCH(D$64,$A$1:$P$1)),,0)</f>
        <v>-9181.0800000000163</v>
      </c>
    </row>
    <row r="66" spans="1:4" x14ac:dyDescent="0.25">
      <c r="A66" t="s">
        <v>25</v>
      </c>
      <c r="B66" cm="1">
        <f t="array" ref="B66">_xlfn.XLOOKUP($A66,$A$2:$A$52,INDEX($A$2:$P$52,,MATCH(B$64,$A$1:$P$1)),,0)</f>
        <v>0</v>
      </c>
      <c r="C66" cm="1">
        <f t="array" ref="C66">_xlfn.XLOOKUP($A66,$A$2:$A$52,INDEX($A$2:$P$52,,MATCH(C$64,$A$1:$P$1)),,0)</f>
        <v>0</v>
      </c>
      <c r="D66" cm="1">
        <f t="array" ref="D66">_xlfn.XLOOKUP($A66,$A$2:$A$52,INDEX($A$2:$P$52,,MATCH(D$64,$A$1:$P$1)),,0)</f>
        <v>-311228.08999999997</v>
      </c>
    </row>
    <row r="67" spans="1:4" x14ac:dyDescent="0.25">
      <c r="A67" t="s">
        <v>32</v>
      </c>
      <c r="B67" cm="1">
        <f t="array" ref="B67">_xlfn.XLOOKUP($A67,$A$2:$A$52,INDEX($A$2:$P$52,,MATCH(B$64,$A$1:$P$1)),,0)</f>
        <v>-149396.10000000987</v>
      </c>
      <c r="C67" cm="1">
        <f t="array" ref="C67">_xlfn.XLOOKUP($A67,$A$2:$A$52,INDEX($A$2:$P$52,,MATCH(C$64,$A$1:$P$1)),,0)</f>
        <v>-189254.06000000006</v>
      </c>
      <c r="D67" cm="1">
        <f t="array" ref="D67">_xlfn.XLOOKUP($A67,$A$2:$A$52,INDEX($A$2:$P$52,,MATCH(D$64,$A$1:$P$1)),,0)</f>
        <v>-374962.91000000015</v>
      </c>
    </row>
    <row r="68" spans="1:4" x14ac:dyDescent="0.25">
      <c r="A68" t="s">
        <v>38</v>
      </c>
      <c r="B68" cm="1">
        <f t="array" ref="B68">_xlfn.XLOOKUP($A68,$A$2:$A$52,INDEX($A$2:$P$52,,MATCH(B$64,$A$1:$P$1)),,0)</f>
        <v>-12230.810000000056</v>
      </c>
      <c r="C68" cm="1">
        <f t="array" ref="C68">_xlfn.XLOOKUP($A68,$A$2:$A$52,INDEX($A$2:$P$52,,MATCH(C$64,$A$1:$P$1)),,0)</f>
        <v>-45485.580000000075</v>
      </c>
      <c r="D68" cm="1">
        <f t="array" ref="D68">_xlfn.XLOOKUP($A68,$A$2:$A$52,INDEX($A$2:$P$52,,MATCH(D$64,$A$1:$P$1)),,0)</f>
        <v>-72.879999999888241</v>
      </c>
    </row>
    <row r="69" spans="1:4" x14ac:dyDescent="0.25">
      <c r="A69" t="s">
        <v>39</v>
      </c>
      <c r="B69" cm="1">
        <f t="array" ref="B69">_xlfn.XLOOKUP($A69,$A$2:$A$52,INDEX($A$2:$P$52,,MATCH(B$64,$A$1:$P$1)),,0)</f>
        <v>-4950.4699999999721</v>
      </c>
      <c r="C69" cm="1">
        <f t="array" ref="C69">_xlfn.XLOOKUP($A69,$A$2:$A$52,INDEX($A$2:$P$52,,MATCH(C$64,$A$1:$P$1)),,0)</f>
        <v>-8005.7900000010268</v>
      </c>
      <c r="D69" cm="1">
        <f t="array" ref="D69">_xlfn.XLOOKUP($A69,$A$2:$A$52,INDEX($A$2:$P$52,,MATCH(D$64,$A$1:$P$1)),,0)</f>
        <v>-1724.9000000000233</v>
      </c>
    </row>
    <row r="70" spans="1:4" x14ac:dyDescent="0.25">
      <c r="A70" t="s">
        <v>55</v>
      </c>
      <c r="B70" cm="1">
        <f t="array" ref="B70">_xlfn.XLOOKUP($A70,$A$2:$A$52,INDEX($A$2:$P$52,,MATCH(B$64,$A$1:$P$1)),,0)</f>
        <v>-184239.79000001028</v>
      </c>
      <c r="C70" cm="1">
        <f t="array" ref="C70">_xlfn.XLOOKUP($A70,$A$2:$A$52,INDEX($A$2:$P$52,,MATCH(C$64,$A$1:$P$1)),,0)</f>
        <v>-133456.33000001032</v>
      </c>
      <c r="D70" cm="1">
        <f t="array" ref="D70">_xlfn.XLOOKUP($A70,$A$2:$A$52,INDEX($A$2:$P$52,,MATCH(D$64,$A$1:$P$1)),,0)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INDEX($A$2:$P$52,MATCH($A74,$A$2:$A$52,0),MATCH(B$73,$A$1:P$1,0))</f>
        <v>-36209.630000000005</v>
      </c>
      <c r="C74">
        <f>INDEX($A$2:$P$52,MATCH($A74,$A$2:$A$52,0),MATCH(C$73,$A$1:Q$1,0))</f>
        <v>-27292.159999999974</v>
      </c>
      <c r="D74">
        <f>INDEX($A$2:$P$52,MATCH($A74,$A$2:$A$52,0),MATCH(D$73,$A$1:R$1,0))</f>
        <v>-9181.0800000000163</v>
      </c>
    </row>
    <row r="75" spans="1:4" x14ac:dyDescent="0.25">
      <c r="A75" t="s">
        <v>25</v>
      </c>
      <c r="B75">
        <f>INDEX($A$2:$P$52,MATCH($A75,$A$2:$A$52,0),MATCH(B$73,$A$1:P$1,0))</f>
        <v>0</v>
      </c>
      <c r="C75">
        <f>INDEX($A$2:$P$52,MATCH($A75,$A$2:$A$52,0),MATCH(C$73,$A$1:Q$1,0))</f>
        <v>0</v>
      </c>
      <c r="D75">
        <f>INDEX($A$2:$P$52,MATCH($A75,$A$2:$A$52,0),MATCH(D$73,$A$1:R$1,0))</f>
        <v>-311228.08999999997</v>
      </c>
    </row>
    <row r="76" spans="1:4" x14ac:dyDescent="0.25">
      <c r="A76" t="s">
        <v>32</v>
      </c>
      <c r="B76">
        <f>INDEX($A$2:$P$52,MATCH($A76,$A$2:$A$52,0),MATCH(B$73,$A$1:P$1,0))</f>
        <v>-149396.10000000987</v>
      </c>
      <c r="C76">
        <f>INDEX($A$2:$P$52,MATCH($A76,$A$2:$A$52,0),MATCH(C$73,$A$1:Q$1,0))</f>
        <v>-189254.06000000006</v>
      </c>
      <c r="D76">
        <f>INDEX($A$2:$P$52,MATCH($A76,$A$2:$A$52,0),MATCH(D$73,$A$1:R$1,0))</f>
        <v>-374962.91000000015</v>
      </c>
    </row>
    <row r="77" spans="1:4" x14ac:dyDescent="0.25">
      <c r="A77" t="s">
        <v>38</v>
      </c>
      <c r="B77">
        <f>INDEX($A$2:$P$52,MATCH($A77,$A$2:$A$52,0),MATCH(B$73,$A$1:P$1,0))</f>
        <v>-12230.810000000056</v>
      </c>
      <c r="C77">
        <f>INDEX($A$2:$P$52,MATCH($A77,$A$2:$A$52,0),MATCH(C$73,$A$1:Q$1,0))</f>
        <v>-45485.580000000075</v>
      </c>
      <c r="D77">
        <f>INDEX($A$2:$P$52,MATCH($A77,$A$2:$A$52,0),MATCH(D$73,$A$1:R$1,0))</f>
        <v>-72.879999999888241</v>
      </c>
    </row>
    <row r="78" spans="1:4" x14ac:dyDescent="0.25">
      <c r="A78" t="s">
        <v>39</v>
      </c>
      <c r="B78">
        <f>INDEX($A$2:$P$52,MATCH($A78,$A$2:$A$52,0),MATCH(B$73,$A$1:P$1,0))</f>
        <v>-4950.4699999999721</v>
      </c>
      <c r="C78">
        <f>INDEX($A$2:$P$52,MATCH($A78,$A$2:$A$52,0),MATCH(C$73,$A$1:Q$1,0))</f>
        <v>-8005.7900000010268</v>
      </c>
      <c r="D78">
        <f>INDEX($A$2:$P$52,MATCH($A78,$A$2:$A$52,0),MATCH(D$73,$A$1:R$1,0))</f>
        <v>-1724.9000000000233</v>
      </c>
    </row>
    <row r="79" spans="1:4" x14ac:dyDescent="0.25">
      <c r="A79" t="s">
        <v>55</v>
      </c>
      <c r="B79">
        <f>INDEX($A$2:$P$52,MATCH($A79,$A$2:$A$52,0),MATCH(B$73,$A$1:P$1,0))</f>
        <v>-184239.79000001028</v>
      </c>
      <c r="C79">
        <f>INDEX($A$2:$P$52,MATCH($A79,$A$2:$A$52,0),MATCH(C$73,$A$1:Q$1,0))</f>
        <v>-133456.33000001032</v>
      </c>
      <c r="D79">
        <f>INDEX($A$2:$P$52,MATCH($A79,$A$2:$A$52,0),MATCH(D$73,$A$1:R$1,0))</f>
        <v>-82077.349999999627</v>
      </c>
    </row>
    <row r="81" spans="1:10" x14ac:dyDescent="0.25">
      <c r="A81" s="7" t="s">
        <v>70</v>
      </c>
    </row>
    <row r="82" spans="1:10" x14ac:dyDescent="0.25">
      <c r="A82" t="s">
        <v>0</v>
      </c>
      <c r="J82" s="9" t="s">
        <v>92</v>
      </c>
    </row>
    <row r="83" spans="1:10" x14ac:dyDescent="0.25">
      <c r="A83" t="s">
        <v>16</v>
      </c>
      <c r="B83" s="1" t="s">
        <v>71</v>
      </c>
      <c r="C83" s="1" t="s">
        <v>72</v>
      </c>
      <c r="D83" s="10" t="s">
        <v>93</v>
      </c>
      <c r="E83" s="9" t="s">
        <v>91</v>
      </c>
      <c r="J83" cm="1">
        <f t="array" ref="J83">_xlfn.XLOOKUP(INDEX($A$2:$A$52,MATCH($A65,$A$2:$A$52,0)),$A$2:$A$52,INDEX($A$2:$P$52,,MATCH(B$64,$A$1:$P$1)),,0)</f>
        <v>-36209.630000000005</v>
      </c>
    </row>
    <row r="84" spans="1:10" x14ac:dyDescent="0.25">
      <c r="A84" t="s">
        <v>73</v>
      </c>
      <c r="B84" s="6">
        <f>INDEX($A$2:$P$52,MATCH($A$83,$A$2:$A$52,0),2)</f>
        <v>356640100</v>
      </c>
      <c r="C84" s="6">
        <f>INDEX($A$2:$P$52,MATCH($A$83,$A$2:$A$52,0),3)</f>
        <v>341243679.13</v>
      </c>
      <c r="E84" s="6">
        <f>INDEX($A$2:$P$52,MATCH($A$83,$A$2:$A$52,0),MATCH($A84&amp;"_"&amp;$B$83,$A$1:$P$1,0))</f>
        <v>356640100</v>
      </c>
    </row>
    <row r="85" spans="1:10" x14ac:dyDescent="0.25">
      <c r="A85" t="s">
        <v>74</v>
      </c>
      <c r="B85" s="6">
        <f>INDEX($A$2:$P$52,MATCH($A$83,$A$2:$A$52,0),7)</f>
        <v>382685200</v>
      </c>
      <c r="C85" s="6">
        <f>INDEX($A$2:$P$52,MATCH($A$83,$A$2:$A$52,0),8)</f>
        <v>346340810.81999999</v>
      </c>
      <c r="E85" s="6">
        <f t="shared" ref="D85:E86" si="15">INDEX($A$2:$P$52,MATCH($A$83,$A$2:$A$52,0),MATCH($A85&amp;"_"&amp;$B$83,$A$1:$P$1,0))</f>
        <v>382685200</v>
      </c>
    </row>
    <row r="86" spans="1:10" x14ac:dyDescent="0.25">
      <c r="A86" t="s">
        <v>75</v>
      </c>
      <c r="B86" s="6">
        <f>INDEX($A$2:$P$52,MATCH($A$83,$A$2:$A$52,0),12)</f>
        <v>376548600</v>
      </c>
      <c r="C86" s="6">
        <f>INDEX($A$2:$P$52,MATCH($A$83,$A$2:$A$52,0),13)</f>
        <v>355279492.22999901</v>
      </c>
      <c r="E86" s="6">
        <f t="shared" si="15"/>
        <v>376548600</v>
      </c>
    </row>
    <row r="88" spans="1:10" x14ac:dyDescent="0.25">
      <c r="A88" s="7" t="s">
        <v>76</v>
      </c>
    </row>
    <row r="89" spans="1:10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  <c r="J89" s="9" t="s">
        <v>90</v>
      </c>
    </row>
    <row r="90" spans="1:10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J90" t="str" cm="1">
        <f t="array" ref="J90">_xlfn.XLOOKUP(B$89,$F$2:$F$52,INDEX($A$2:$P$52,,MATCH(B$90,$A$1:$P$1)),,0)</f>
        <v>Clerk and Master - Chancery</v>
      </c>
    </row>
    <row r="91" spans="1:10" x14ac:dyDescent="0.25">
      <c r="A91" t="s">
        <v>73</v>
      </c>
      <c r="B91" t="str">
        <f>_xlfn.XLOOKUP($B$89,$F$2:$F$52,$A$2:$A$52,"N/A",0)</f>
        <v>Clerk and Master - Chancery</v>
      </c>
      <c r="C91" s="5">
        <f>_xlfn.XLOOKUP($B91,$A$2:$A$52,$E$2:$E$52,,0)</f>
        <v>-0.15235918433091292</v>
      </c>
      <c r="D91" t="str">
        <f>_xlfn.XLOOKUP($D$89,$F$2:$F$52,$A$2:$A$52,"N/A",0)</f>
        <v>Circuit Court Clerk</v>
      </c>
      <c r="E91" s="5">
        <f>_xlfn.XLOOKUP($D91,$A$2:$A$52,$E$2:$E$52,,0)</f>
        <v>-0.11502817362571344</v>
      </c>
      <c r="F91" t="str">
        <f>_xlfn.XLOOKUP($F$89,$F$2:$F$52,$A$2:$A$52,"N/A",0)</f>
        <v>Internal Audit</v>
      </c>
      <c r="G91" s="5">
        <f>_xlfn.XLOOKUP($F91,$A$2:$A$52,$E$2:$E$52,,0)</f>
        <v>-9.5782760864849215E-2</v>
      </c>
      <c r="J91" t="e">
        <f>INDEX($A$2:$P$52,MATCH(B$89,$A$2:$P$52,0))</f>
        <v>#N/A</v>
      </c>
    </row>
    <row r="92" spans="1:10" x14ac:dyDescent="0.25">
      <c r="A92" t="s">
        <v>74</v>
      </c>
      <c r="B92" t="str">
        <f>_xlfn.XLOOKUP($B$89,$K$2:$K$52,$A$2:$A$52,"N/A",0)</f>
        <v>Metropolitan Clerk</v>
      </c>
      <c r="C92" s="5">
        <f>_xlfn.XLOOKUP($B92,$A$2:$A$52,$J$2:$J$52,,0)</f>
        <v>-0.17551246244575608</v>
      </c>
      <c r="D92" t="str">
        <f>_xlfn.XLOOKUP($D$89,$K$2:$K$52,$A$2:$A$52,"N/A",0)</f>
        <v>Internal Audit</v>
      </c>
      <c r="E92" s="5">
        <f>_xlfn.XLOOKUP($D92,$A$2:$A$52,$J$2:$J$52,,0)</f>
        <v>-0.17103239309050916</v>
      </c>
      <c r="F92" t="str">
        <f>_xlfn.XLOOKUP($F$89,$K$2:$K$52,$A$2:$A$52,"N/A",0)</f>
        <v>Office of Family Safety</v>
      </c>
      <c r="G92" s="5">
        <f>_xlfn.XLOOKUP($F92,$A$2:$A$52,$J$2:$J$52,,0)</f>
        <v>-0.13918241656366656</v>
      </c>
      <c r="J92" t="str">
        <f>INDEX($A$2:$A$52,MATCH($A65,$A$2:$A$52,0))</f>
        <v>Community Education Commission</v>
      </c>
    </row>
    <row r="93" spans="1:10" x14ac:dyDescent="0.25">
      <c r="A93" t="s">
        <v>75</v>
      </c>
      <c r="B93" t="str">
        <f>_xlfn.XLOOKUP($B$89,$P$2:$P$52,$A$2:$A$52,"N/A",0)</f>
        <v>Community Oversight Board</v>
      </c>
      <c r="C93" s="5">
        <f>_xlfn.XLOOKUP($B93,$A$2:$A$52,$O$2:$O$52,,0)</f>
        <v>-0.82994157333333329</v>
      </c>
      <c r="D93" t="str">
        <f>_xlfn.XLOOKUP($D$89,$P$2:$P$52,$A$2:$A$52,"N/A",0)</f>
        <v>Clerk and Master - Chancery</v>
      </c>
      <c r="E93" s="5">
        <f>_xlfn.XLOOKUP($D93,$A$2:$A$52,$O$2:$O$52,,0)</f>
        <v>-0.15295680364719175</v>
      </c>
      <c r="F93" t="str">
        <f>_xlfn.XLOOKUP($F$89,$P$2:$P$52,$A$2:$A$52,"N/A",0)</f>
        <v>Election Commission</v>
      </c>
      <c r="G93" s="5" cm="1">
        <f t="array" ref="G93">_xlfn.XLOOKUP($F93,$A$2:$A$52,$O$2:$O52,,0)</f>
        <v>-0.12882667147667154</v>
      </c>
    </row>
    <row r="95" spans="1:10" x14ac:dyDescent="0.25">
      <c r="A95" s="7" t="s">
        <v>79</v>
      </c>
    </row>
    <row r="96" spans="1:10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INDEX($A$2:$A$52,MATCH(B$96,$F$2:$F$52,0))</f>
        <v>Clerk and Master - Chancery</v>
      </c>
      <c r="C98" s="4">
        <f>INDEX($E$2:$E$52,MATCH(B98,$A$2:$A$52,0))</f>
        <v>-0.15235918433091292</v>
      </c>
      <c r="D98" t="str">
        <f>INDEX($A$2:$A$52,MATCH(D$96,$F$2:$F$52,0))</f>
        <v>Circuit Court Clerk</v>
      </c>
      <c r="E98" s="4">
        <f>INDEX($E$2:$E$52,MATCH(D98,$A$2:$A$52,0))</f>
        <v>-0.11502817362571344</v>
      </c>
      <c r="F98" t="str">
        <f>INDEX($A$2:$A$52,MATCH(F$96,$F$2:$F$52,0))</f>
        <v>Internal Audit</v>
      </c>
      <c r="G98" s="4">
        <f>INDEX($E$2:$E$52,MATCH($F$98,$A$2:$A$52,0))</f>
        <v>-9.5782760864849215E-2</v>
      </c>
      <c r="I98" s="4"/>
    </row>
    <row r="99" spans="1:9" x14ac:dyDescent="0.25">
      <c r="A99" t="s">
        <v>74</v>
      </c>
      <c r="B99" t="str">
        <f>INDEX($A$2:$A$52,MATCH(B$96,$K$2:$K$52,0))</f>
        <v>Metropolitan Clerk</v>
      </c>
      <c r="C99" s="4">
        <f>INDEX($J$2:$J$52,MATCH(B99,$A$2:$A$52,0))</f>
        <v>-0.17551246244575608</v>
      </c>
      <c r="D99" t="str">
        <f>INDEX($A$2:$A$52,MATCH(D$96,$K$2:$K$52,0))</f>
        <v>Internal Audit</v>
      </c>
      <c r="E99" s="4">
        <f>INDEX($J$2:$J$52,MATCH(D99,$A$2:$A$52,0))</f>
        <v>-0.17103239309050916</v>
      </c>
      <c r="F99" t="str">
        <f>INDEX($A$2:$A$52,MATCH(F$96,$K$2:$K$52,0))</f>
        <v>Office of Family Safety</v>
      </c>
      <c r="G99" s="4">
        <f>INDEX($J$2:$J$52,MATCH($F$99,$A$2:$A$52,0))</f>
        <v>-0.13918241656366656</v>
      </c>
      <c r="I99" s="4"/>
    </row>
    <row r="100" spans="1:9" x14ac:dyDescent="0.25">
      <c r="A100" t="s">
        <v>75</v>
      </c>
      <c r="B100" t="str">
        <f>INDEX($A$2:$A$52,MATCH(B$96,$P$2:$P$52,0))</f>
        <v>Community Oversight Board</v>
      </c>
      <c r="C100" s="4">
        <f>INDEX($O$2:$O$52,MATCH(B100,$A$2:$A$52,0))</f>
        <v>-0.82994157333333329</v>
      </c>
      <c r="D100" t="str">
        <f>INDEX($A$2:$A$52,MATCH(D$96,$P$2:$P$52,0))</f>
        <v>Clerk and Master - Chancery</v>
      </c>
      <c r="E100" s="4">
        <f>INDEX($O$2:$O$52,MATCH(D100,$A$2:$A$52,0))</f>
        <v>-0.15295680364719175</v>
      </c>
      <c r="F100" t="str">
        <f>INDEX($A$2:$A$52,MATCH(F$96,$P$2:$P$52,0))</f>
        <v>Election Commission</v>
      </c>
      <c r="G100" s="4">
        <f>INDEX($O$2:$O$52,MATCH($F$100,$A$2:$A$52,0))</f>
        <v>-0.12882667147667154</v>
      </c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Crawford</cp:lastModifiedBy>
  <cp:revision/>
  <dcterms:created xsi:type="dcterms:W3CDTF">2020-02-26T17:00:38Z</dcterms:created>
  <dcterms:modified xsi:type="dcterms:W3CDTF">2024-09-20T00:13:41Z</dcterms:modified>
  <cp:category/>
  <cp:contentStatus/>
</cp:coreProperties>
</file>