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n\OneDrive\Documents\DA.13\Excel\lookups-exercise-Jswine08\"/>
    </mc:Choice>
  </mc:AlternateContent>
  <xr:revisionPtr revIDLastSave="0" documentId="8_{99525E5E-703C-4A22-937A-53F11D33A1CE}" xr6:coauthVersionLast="47" xr6:coauthVersionMax="47" xr10:uidLastSave="{00000000-0000-0000-0000-000000000000}"/>
  <bookViews>
    <workbookView xWindow="23310" yWindow="0" windowWidth="15195" windowHeight="20985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1" hidden="1">data_dictionary!$A$1:$B$1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5" i="1" l="1" a="1"/>
  <c r="J65" i="1" s="1"/>
  <c r="G65" i="1" a="1"/>
  <c r="G65" i="1" s="1"/>
  <c r="G74" i="1"/>
  <c r="B57" i="1"/>
  <c r="B58" i="1"/>
  <c r="B59" i="1"/>
  <c r="B60" i="1"/>
  <c r="B61" i="1"/>
  <c r="B56" i="1"/>
  <c r="E2" i="1"/>
  <c r="B98" i="1"/>
  <c r="H74" i="1"/>
  <c r="I74" i="1"/>
  <c r="H75" i="1"/>
  <c r="I75" i="1"/>
  <c r="H76" i="1"/>
  <c r="I76" i="1"/>
  <c r="H77" i="1"/>
  <c r="I77" i="1"/>
  <c r="H78" i="1"/>
  <c r="I78" i="1"/>
  <c r="H79" i="1"/>
  <c r="I79" i="1"/>
  <c r="G75" i="1"/>
  <c r="G76" i="1"/>
  <c r="G77" i="1"/>
  <c r="G78" i="1"/>
  <c r="G79" i="1"/>
  <c r="H65" i="1"/>
  <c r="C75" i="1"/>
  <c r="G56" i="1"/>
  <c r="H56" i="1"/>
  <c r="I56" i="1"/>
  <c r="H57" i="1"/>
  <c r="I57" i="1"/>
  <c r="H58" i="1"/>
  <c r="I58" i="1"/>
  <c r="H59" i="1"/>
  <c r="I59" i="1"/>
  <c r="H60" i="1"/>
  <c r="I60" i="1"/>
  <c r="H61" i="1"/>
  <c r="I61" i="1"/>
  <c r="G57" i="1"/>
  <c r="G58" i="1"/>
  <c r="G59" i="1"/>
  <c r="G60" i="1"/>
  <c r="G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C86" i="1"/>
  <c r="C85" i="1"/>
  <c r="C84" i="1"/>
  <c r="B86" i="1"/>
  <c r="B85" i="1"/>
  <c r="B84" i="1"/>
  <c r="D75" i="1"/>
  <c r="D76" i="1"/>
  <c r="D77" i="1"/>
  <c r="D78" i="1"/>
  <c r="D79" i="1"/>
  <c r="D74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K17" i="1" l="1"/>
  <c r="K49" i="1"/>
  <c r="K18" i="1"/>
  <c r="K50" i="1"/>
  <c r="K33" i="1"/>
  <c r="K34" i="1"/>
  <c r="K15" i="1"/>
  <c r="K19" i="1"/>
  <c r="K51" i="1"/>
  <c r="K27" i="1"/>
  <c r="K32" i="1"/>
  <c r="K35" i="1"/>
  <c r="K16" i="1"/>
  <c r="K20" i="1"/>
  <c r="K52" i="1"/>
  <c r="K25" i="1"/>
  <c r="K21" i="1"/>
  <c r="K26" i="1"/>
  <c r="K38" i="1"/>
  <c r="K40" i="1"/>
  <c r="K42" i="1"/>
  <c r="K46" i="1"/>
  <c r="K22" i="1"/>
  <c r="K23" i="1"/>
  <c r="K24" i="1"/>
  <c r="K28" i="1"/>
  <c r="K30" i="1"/>
  <c r="K31" i="1"/>
  <c r="K36" i="1"/>
  <c r="K37" i="1"/>
  <c r="K39" i="1"/>
  <c r="K41" i="1"/>
  <c r="K43" i="1"/>
  <c r="K44" i="1"/>
  <c r="K45" i="1"/>
  <c r="K29" i="1"/>
  <c r="K47" i="1"/>
  <c r="K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<sst xmlns="http://schemas.openxmlformats.org/spreadsheetml/2006/main" count="183" uniqueCount="90">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</sst>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.5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854111986001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metro_budget!$C$82:$C$83</c:f>
              <c:strCache>
                <c:ptCount val="2"/>
                <c:pt idx="0">
                  <c:v>Department</c:v>
                </c:pt>
                <c:pt idx="1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metro_budget!$A$84:$B$87</c:f>
              <c:multiLvlStrCache>
                <c:ptCount val="4"/>
                <c:lvl>
                  <c:pt idx="0">
                    <c:v> $3,130,600.00 </c:v>
                  </c:pt>
                  <c:pt idx="1">
                    <c:v> $3,652,300.00 </c:v>
                  </c:pt>
                  <c:pt idx="2">
                    <c:v> $3,662,400.00 </c:v>
                  </c:pt>
                  <c:pt idx="3">
                    <c:v>Arts Commission</c:v>
                  </c:pt>
                </c:lvl>
                <c:lvl>
                  <c:pt idx="0">
                    <c:v>FY17</c:v>
                  </c:pt>
                  <c:pt idx="1">
                    <c:v>FY18</c:v>
                  </c:pt>
                  <c:pt idx="2">
                    <c:v>FY19</c:v>
                  </c:pt>
                </c:lvl>
              </c:multiLvlStrCache>
            </c:multiLvl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3115157.5599999898</c:v>
                </c:pt>
                <c:pt idx="1">
                  <c:v>3589693.2099999902</c:v>
                </c:pt>
                <c:pt idx="2">
                  <c:v>3564983.04999999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6-472B-8EED-A519B178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3634207"/>
        <c:axId val="1733629407"/>
      </c:barChart>
      <c:catAx>
        <c:axId val="173363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29407"/>
        <c:crosses val="autoZero"/>
        <c:auto val="1"/>
        <c:lblAlgn val="ctr"/>
        <c:lblOffset val="100"/>
        <c:noMultiLvlLbl val="0"/>
      </c:catAx>
      <c:valAx>
        <c:axId val="173362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3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81</xdr:row>
      <xdr:rowOff>157162</xdr:rowOff>
    </xdr:from>
    <xdr:to>
      <xdr:col>5</xdr:col>
      <xdr:colOff>1776412</xdr:colOff>
      <xdr:row>96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95465-B4DC-E29E-D4D3-689D9856C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A38" zoomScaleNormal="100" workbookViewId="0">
      <selection activeCell="C93" sqref="C93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32.42578125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RANK(O2,O2:O52,1)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2:E33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RANK(O3,O3:O53,1)</f>
        <v>36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16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35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18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12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11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36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12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21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22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17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36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14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23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33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28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31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34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:D52" si="9">C34-B34</f>
        <v>-79341.779999999795</v>
      </c>
      <c r="E34" s="5">
        <f t="shared" ref="E34:E52" si="10">IFERROR(D34/B34,0)</f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25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36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21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26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26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24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26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32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34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34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35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35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35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35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25">
      <c r="A54" s="2" t="s">
        <v>67</v>
      </c>
      <c r="F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>
        <f>VLOOKUP(A56,$A$1:$P$52,4,FALSE)</f>
        <v>-36209.630000000005</v>
      </c>
      <c r="C56">
        <f>VLOOKUP(A56,$A$1:$P$52,9,FALSE)</f>
        <v>-27292.159999999974</v>
      </c>
      <c r="D56">
        <f>VLOOKUP(A56,$A$1:$P$52,14,FALSE)</f>
        <v>-9181.0800000000163</v>
      </c>
      <c r="F56" t="s">
        <v>24</v>
      </c>
      <c r="G56">
        <f>VLOOKUP($F56,$A$1:$P$52,MATCH(G$55,$A$1:$P$1,0),FALSE)</f>
        <v>-36209.630000000005</v>
      </c>
      <c r="H56">
        <f t="shared" ref="H56:I56" si="11">VLOOKUP($F56,$A$1:$P$52,MATCH(H$55,$A$1:$P$1,0),FALSE)</f>
        <v>-27292.159999999974</v>
      </c>
      <c r="I56">
        <f t="shared" si="11"/>
        <v>-9181.0800000000163</v>
      </c>
    </row>
    <row r="57" spans="1:16" x14ac:dyDescent="0.25">
      <c r="A57" t="s">
        <v>25</v>
      </c>
      <c r="B57">
        <f t="shared" ref="B57:B61" si="12">VLOOKUP(A57,$A$1:$P$52,4,FALSE)</f>
        <v>0</v>
      </c>
      <c r="C57">
        <f t="shared" ref="C57:C61" si="13">VLOOKUP(A57,$A$1:$P$52,9,FALSE)</f>
        <v>0</v>
      </c>
      <c r="D57">
        <f t="shared" ref="D57:D61" si="14">VLOOKUP(A57,$A$1:$P$52,14,FALSE)</f>
        <v>-311228.08999999997</v>
      </c>
      <c r="F57" t="s">
        <v>25</v>
      </c>
      <c r="G57">
        <f t="shared" ref="G57:I61" si="15">VLOOKUP($F57,$A$1:$P$52,MATCH(G$55,$A$1:$P$1,0),FALSE)</f>
        <v>0</v>
      </c>
      <c r="H57">
        <f t="shared" si="15"/>
        <v>0</v>
      </c>
      <c r="I57">
        <f t="shared" si="15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3"/>
        <v>-189254.06000000006</v>
      </c>
      <c r="D58">
        <f t="shared" si="14"/>
        <v>-374962.91000000015</v>
      </c>
      <c r="F58" t="s">
        <v>32</v>
      </c>
      <c r="G58">
        <f t="shared" si="15"/>
        <v>-149396.10000000987</v>
      </c>
      <c r="H58">
        <f t="shared" si="15"/>
        <v>-189254.06000000006</v>
      </c>
      <c r="I58">
        <f t="shared" si="15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3"/>
        <v>-45485.580000000075</v>
      </c>
      <c r="D59">
        <f t="shared" si="14"/>
        <v>-72.879999999888241</v>
      </c>
      <c r="F59" t="s">
        <v>38</v>
      </c>
      <c r="G59">
        <f t="shared" si="15"/>
        <v>-12230.810000000056</v>
      </c>
      <c r="H59">
        <f t="shared" si="15"/>
        <v>-45485.580000000075</v>
      </c>
      <c r="I59">
        <f t="shared" si="15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3"/>
        <v>-8005.7900000010268</v>
      </c>
      <c r="D60">
        <f t="shared" si="14"/>
        <v>-1724.9000000000233</v>
      </c>
      <c r="F60" t="s">
        <v>39</v>
      </c>
      <c r="G60">
        <f t="shared" si="15"/>
        <v>-4950.4699999999721</v>
      </c>
      <c r="H60">
        <f t="shared" si="15"/>
        <v>-8005.7900000010268</v>
      </c>
      <c r="I60">
        <f t="shared" si="15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3"/>
        <v>-133456.33000001032</v>
      </c>
      <c r="D61">
        <f t="shared" si="14"/>
        <v>-82077.349999999627</v>
      </c>
      <c r="F61" t="s">
        <v>55</v>
      </c>
      <c r="G61">
        <f t="shared" si="15"/>
        <v>-184239.79000001028</v>
      </c>
      <c r="H61">
        <f t="shared" si="15"/>
        <v>-133456.33000001032</v>
      </c>
      <c r="I61">
        <f t="shared" si="15"/>
        <v>-82077.349999999627</v>
      </c>
    </row>
    <row r="63" spans="1:16" x14ac:dyDescent="0.25">
      <c r="A63" s="7" t="s">
        <v>68</v>
      </c>
      <c r="F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10" x14ac:dyDescent="0.25">
      <c r="A65" t="s">
        <v>24</v>
      </c>
      <c r="B65">
        <f>_xlfn.XLOOKUP(A65,$A$2:$A$52,$D$2:$D$52,0)</f>
        <v>-36209.630000000005</v>
      </c>
      <c r="C65">
        <f>_xlfn.XLOOKUP(A65,$A$2:$A$52,$I$2:$I$52,0)</f>
        <v>-27292.159999999974</v>
      </c>
      <c r="D65">
        <f>_xlfn.XLOOKUP(A65,$A$2:$A$52,$N$2:$N$52,0)</f>
        <v>-9181.0800000000163</v>
      </c>
      <c r="F65" t="s">
        <v>24</v>
      </c>
      <c r="G65" cm="1">
        <f t="array" ref="G65">_xlfn.XLOOKUP(F65,A2:A52,INDEX(A2:P52,,MATCH(G64,1:1)),,0)</f>
        <v>-36209.630000000005</v>
      </c>
      <c r="H65" s="9">
        <f>MATCH(F65,A2:A52,0)</f>
        <v>9</v>
      </c>
      <c r="J65" cm="1">
        <f t="array" ref="J65:J115">INDEX(A2:P52,,MATCH(G64,1:1))</f>
        <v>-15396420.870000005</v>
      </c>
    </row>
    <row r="66" spans="1:10" x14ac:dyDescent="0.25">
      <c r="A66" t="s">
        <v>25</v>
      </c>
      <c r="B66">
        <f t="shared" ref="B66:B70" si="16">_xlfn.XLOOKUP(A66,$A$2:$A$52,$D$2:$D$52,0)</f>
        <v>0</v>
      </c>
      <c r="C66">
        <f t="shared" ref="C66:C70" si="17">_xlfn.XLOOKUP(A66,$A$2:$A$52,$I$2:$I$52,0)</f>
        <v>0</v>
      </c>
      <c r="D66">
        <f t="shared" ref="D66:D70" si="18">_xlfn.XLOOKUP(A66,$A$2:$A$52,$N$2:$N$52,0)</f>
        <v>-311228.08999999997</v>
      </c>
      <c r="F66" t="s">
        <v>25</v>
      </c>
      <c r="J66">
        <v>-7585.4099999999744</v>
      </c>
    </row>
    <row r="67" spans="1:10" x14ac:dyDescent="0.25">
      <c r="A67" t="s">
        <v>32</v>
      </c>
      <c r="B67">
        <f t="shared" si="16"/>
        <v>-149396.10000000987</v>
      </c>
      <c r="C67">
        <f t="shared" si="17"/>
        <v>-189254.06000000006</v>
      </c>
      <c r="D67">
        <f t="shared" si="18"/>
        <v>-374962.91000000015</v>
      </c>
      <c r="F67" t="s">
        <v>32</v>
      </c>
      <c r="J67">
        <v>-15442.440000010189</v>
      </c>
    </row>
    <row r="68" spans="1:10" x14ac:dyDescent="0.25">
      <c r="A68" t="s">
        <v>38</v>
      </c>
      <c r="B68">
        <f t="shared" si="16"/>
        <v>-12230.810000000056</v>
      </c>
      <c r="C68">
        <f t="shared" si="17"/>
        <v>-45485.580000000075</v>
      </c>
      <c r="D68">
        <f t="shared" si="18"/>
        <v>-72.879999999888241</v>
      </c>
      <c r="F68" t="s">
        <v>38</v>
      </c>
      <c r="J68">
        <v>-723147.33000000007</v>
      </c>
    </row>
    <row r="69" spans="1:10" x14ac:dyDescent="0.25">
      <c r="A69" t="s">
        <v>39</v>
      </c>
      <c r="B69">
        <f t="shared" si="16"/>
        <v>-4950.4699999999721</v>
      </c>
      <c r="C69">
        <f t="shared" si="17"/>
        <v>-8005.7900000010268</v>
      </c>
      <c r="D69">
        <f t="shared" si="18"/>
        <v>-1724.9000000000233</v>
      </c>
      <c r="F69" t="s">
        <v>39</v>
      </c>
      <c r="J69">
        <v>-23391.479999999981</v>
      </c>
    </row>
    <row r="70" spans="1:10" x14ac:dyDescent="0.25">
      <c r="A70" t="s">
        <v>55</v>
      </c>
      <c r="B70">
        <f t="shared" si="16"/>
        <v>-184239.79000001028</v>
      </c>
      <c r="C70">
        <f t="shared" si="17"/>
        <v>-133456.33000001032</v>
      </c>
      <c r="D70">
        <f t="shared" si="18"/>
        <v>-82077.349999999627</v>
      </c>
      <c r="F70" t="s">
        <v>55</v>
      </c>
      <c r="J70">
        <v>-382928.79000000004</v>
      </c>
    </row>
    <row r="71" spans="1:10" x14ac:dyDescent="0.25">
      <c r="J71">
        <v>-236476.69000000996</v>
      </c>
    </row>
    <row r="72" spans="1:10" x14ac:dyDescent="0.25">
      <c r="A72" s="7" t="s">
        <v>69</v>
      </c>
      <c r="F72" s="7" t="s">
        <v>69</v>
      </c>
      <c r="J72">
        <v>-396574.72000000067</v>
      </c>
    </row>
    <row r="73" spans="1:10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  <c r="J73">
        <v>-36209.630000000005</v>
      </c>
    </row>
    <row r="74" spans="1:10" x14ac:dyDescent="0.25">
      <c r="A74" t="s">
        <v>24</v>
      </c>
      <c r="B74">
        <f>INDEX($D$2:$D$52, MATCH(A74,$A$2:$A$52,0))</f>
        <v>-36209.630000000005</v>
      </c>
      <c r="C74">
        <f>INDEX($I$2:$I$52, MATCH(A74,$A$2:$A$52,0))</f>
        <v>-27292.159999999974</v>
      </c>
      <c r="D74">
        <f>INDEX($N$2:$N$52, 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 t="shared" ref="H74:I74" si="19">INDEX($A$2:$P$52,MATCH($F74,$A$2:$A$52,0),MATCH(H$73,$A$1:$P$1,0))</f>
        <v>-27292.159999999974</v>
      </c>
      <c r="I74">
        <f t="shared" si="19"/>
        <v>-9181.0800000000163</v>
      </c>
      <c r="J74">
        <v>0</v>
      </c>
    </row>
    <row r="75" spans="1:10" x14ac:dyDescent="0.25">
      <c r="A75" t="s">
        <v>25</v>
      </c>
      <c r="B75">
        <f t="shared" ref="B75:B79" si="20">INDEX($D$2:$D$52, MATCH(A75,$A$2:$A$52,0))</f>
        <v>0</v>
      </c>
      <c r="C75">
        <f t="shared" ref="C75:C79" si="21">INDEX($I$2:$I$52, MATCH(A75,$A$2:$A$52,0))</f>
        <v>0</v>
      </c>
      <c r="D75">
        <f t="shared" ref="D75:D79" si="22">INDEX($N$2:$N$52, MATCH(A75,$A$2:$A$52,0))</f>
        <v>-311228.08999999997</v>
      </c>
      <c r="F75" t="s">
        <v>25</v>
      </c>
      <c r="G75">
        <f t="shared" ref="G75:I79" si="23">INDEX($A$2:$P$52,MATCH($F75,$A$2:$A$52,0),MATCH(G$73,$A$1:$P$1,0))</f>
        <v>0</v>
      </c>
      <c r="H75">
        <f t="shared" si="23"/>
        <v>0</v>
      </c>
      <c r="I75">
        <f t="shared" si="23"/>
        <v>-311228.08999999997</v>
      </c>
      <c r="J75">
        <v>-214304.66999999993</v>
      </c>
    </row>
    <row r="76" spans="1:10" x14ac:dyDescent="0.25">
      <c r="A76" t="s">
        <v>32</v>
      </c>
      <c r="B76">
        <f t="shared" si="20"/>
        <v>-149396.10000000987</v>
      </c>
      <c r="C76">
        <f t="shared" si="21"/>
        <v>-189254.06000000006</v>
      </c>
      <c r="D76">
        <f t="shared" si="22"/>
        <v>-374962.91000000015</v>
      </c>
      <c r="F76" t="s">
        <v>32</v>
      </c>
      <c r="G76">
        <f t="shared" si="23"/>
        <v>-149396.10000000987</v>
      </c>
      <c r="H76">
        <f t="shared" si="23"/>
        <v>-189254.06000000006</v>
      </c>
      <c r="I76">
        <f t="shared" si="23"/>
        <v>-374962.91000000015</v>
      </c>
      <c r="J76">
        <v>-75511.669999999925</v>
      </c>
    </row>
    <row r="77" spans="1:10" x14ac:dyDescent="0.25">
      <c r="A77" t="s">
        <v>38</v>
      </c>
      <c r="B77">
        <f t="shared" si="20"/>
        <v>-12230.810000000056</v>
      </c>
      <c r="C77">
        <f t="shared" si="21"/>
        <v>-45485.580000000075</v>
      </c>
      <c r="D77">
        <f t="shared" si="22"/>
        <v>-72.879999999888241</v>
      </c>
      <c r="F77" t="s">
        <v>38</v>
      </c>
      <c r="G77">
        <f t="shared" si="23"/>
        <v>-12230.810000000056</v>
      </c>
      <c r="H77">
        <f t="shared" si="23"/>
        <v>-45485.580000000075</v>
      </c>
      <c r="I77">
        <f t="shared" si="23"/>
        <v>-72.879999999888241</v>
      </c>
      <c r="J77">
        <v>-6982.6300000000047</v>
      </c>
    </row>
    <row r="78" spans="1:10" x14ac:dyDescent="0.25">
      <c r="A78" t="s">
        <v>39</v>
      </c>
      <c r="B78">
        <f t="shared" si="20"/>
        <v>-4950.4699999999721</v>
      </c>
      <c r="C78">
        <f t="shared" si="21"/>
        <v>-8005.7900000010268</v>
      </c>
      <c r="D78">
        <f t="shared" si="22"/>
        <v>-1724.9000000000233</v>
      </c>
      <c r="F78" t="s">
        <v>39</v>
      </c>
      <c r="G78">
        <f t="shared" si="23"/>
        <v>-4950.4699999999721</v>
      </c>
      <c r="H78">
        <f t="shared" si="23"/>
        <v>-8005.7900000010268</v>
      </c>
      <c r="I78">
        <f t="shared" si="23"/>
        <v>-1724.9000000000233</v>
      </c>
      <c r="J78">
        <v>496819.90000000596</v>
      </c>
    </row>
    <row r="79" spans="1:10" x14ac:dyDescent="0.25">
      <c r="A79" t="s">
        <v>55</v>
      </c>
      <c r="B79">
        <f t="shared" si="20"/>
        <v>-184239.79000001028</v>
      </c>
      <c r="C79">
        <f t="shared" si="21"/>
        <v>-133456.33000001032</v>
      </c>
      <c r="D79">
        <f t="shared" si="22"/>
        <v>-82077.349999999627</v>
      </c>
      <c r="F79" t="s">
        <v>55</v>
      </c>
      <c r="G79">
        <f t="shared" si="23"/>
        <v>-184239.79000001028</v>
      </c>
      <c r="H79">
        <f t="shared" si="23"/>
        <v>-133456.33000001032</v>
      </c>
      <c r="I79">
        <f t="shared" si="23"/>
        <v>-82077.349999999627</v>
      </c>
      <c r="J79">
        <v>-78219.540000010282</v>
      </c>
    </row>
    <row r="80" spans="1:10" x14ac:dyDescent="0.25">
      <c r="J80">
        <v>-421319.94999999925</v>
      </c>
    </row>
    <row r="81" spans="1:10" x14ac:dyDescent="0.25">
      <c r="A81" s="7" t="s">
        <v>70</v>
      </c>
      <c r="J81">
        <v>-149396.10000000987</v>
      </c>
    </row>
    <row r="82" spans="1:10" x14ac:dyDescent="0.25">
      <c r="A82" t="s">
        <v>0</v>
      </c>
      <c r="J82">
        <v>-376336.80000001006</v>
      </c>
    </row>
    <row r="83" spans="1:10" x14ac:dyDescent="0.25">
      <c r="B83" s="1" t="s">
        <v>71</v>
      </c>
      <c r="C83" s="1" t="s">
        <v>72</v>
      </c>
      <c r="J83">
        <v>-1539.8400010019541</v>
      </c>
    </row>
    <row r="84" spans="1:10" x14ac:dyDescent="0.25">
      <c r="A84" t="s">
        <v>73</v>
      </c>
      <c r="B84" s="6">
        <f>INDEX($B$2:$B$52,MATCH(B87,$A$2:$A$52,0))</f>
        <v>3130600</v>
      </c>
      <c r="C84" s="6">
        <f>INDEX($C$2:$C$52,MATCH(B87,$A$2:$A$52,0))</f>
        <v>3115157.5599999898</v>
      </c>
      <c r="J84">
        <v>-1923512.4500000998</v>
      </c>
    </row>
    <row r="85" spans="1:10" x14ac:dyDescent="0.25">
      <c r="A85" t="s">
        <v>74</v>
      </c>
      <c r="B85" s="6">
        <f>INDEX($G$2:$G$52,MATCH(B87,$A$2:$A$52,0))</f>
        <v>3652300</v>
      </c>
      <c r="C85" s="6">
        <f>INDEX($H$2:$H$52, MATCH(B87,$A$2:$A$52,0))</f>
        <v>3589693.2099999902</v>
      </c>
      <c r="J85">
        <v>-153660.12000009976</v>
      </c>
    </row>
    <row r="86" spans="1:10" x14ac:dyDescent="0.25">
      <c r="A86" t="s">
        <v>75</v>
      </c>
      <c r="B86" s="6">
        <f>INDEX($L$2:$L$52,MATCH(B87,$A$2:$A$52,0))</f>
        <v>3662400</v>
      </c>
      <c r="C86" s="6">
        <f>INDEX($M$2:$M$52,MATCH(B87,$A$2:$A$52,0))</f>
        <v>3564983.04999999</v>
      </c>
      <c r="J86">
        <v>-825956.59000010043</v>
      </c>
    </row>
    <row r="87" spans="1:10" x14ac:dyDescent="0.25">
      <c r="B87" t="s">
        <v>18</v>
      </c>
      <c r="J87">
        <v>-12230.810000000056</v>
      </c>
    </row>
    <row r="88" spans="1:10" x14ac:dyDescent="0.25">
      <c r="A88" s="7" t="s">
        <v>76</v>
      </c>
      <c r="J88">
        <v>-4950.4699999999721</v>
      </c>
    </row>
    <row r="89" spans="1:10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  <c r="J89">
        <v>-447839.91999999993</v>
      </c>
    </row>
    <row r="90" spans="1:10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  <c r="J90">
        <v>0</v>
      </c>
    </row>
    <row r="91" spans="1:10" x14ac:dyDescent="0.25">
      <c r="A91" t="s">
        <v>73</v>
      </c>
      <c r="C91" s="5"/>
      <c r="E91" s="5"/>
      <c r="G91" s="5"/>
      <c r="J91">
        <v>-132457.97999999998</v>
      </c>
    </row>
    <row r="92" spans="1:10" x14ac:dyDescent="0.25">
      <c r="A92" t="s">
        <v>74</v>
      </c>
      <c r="C92" s="5"/>
      <c r="E92" s="5"/>
      <c r="G92" s="5"/>
      <c r="J92">
        <v>-37915.290000000037</v>
      </c>
    </row>
    <row r="93" spans="1:10" x14ac:dyDescent="0.25">
      <c r="A93" t="s">
        <v>75</v>
      </c>
      <c r="C93" s="5"/>
      <c r="E93" s="5"/>
      <c r="G93" s="5"/>
      <c r="J93">
        <v>-101705.90000000037</v>
      </c>
    </row>
    <row r="94" spans="1:10" x14ac:dyDescent="0.25">
      <c r="J94">
        <v>-24772.310000000056</v>
      </c>
    </row>
    <row r="95" spans="1:10" x14ac:dyDescent="0.25">
      <c r="A95" s="7" t="s">
        <v>79</v>
      </c>
      <c r="J95">
        <v>-73762.280000009574</v>
      </c>
    </row>
    <row r="96" spans="1:10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  <c r="J96">
        <v>-7418835.2699990273</v>
      </c>
    </row>
    <row r="97" spans="1:10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  <c r="J97">
        <v>-79341.779999999795</v>
      </c>
    </row>
    <row r="98" spans="1:10" x14ac:dyDescent="0.25">
      <c r="A98" t="s">
        <v>73</v>
      </c>
      <c r="B98" t="e">
        <f>INDEX(B97,MATCH(A98, A1:P52, 0))</f>
        <v>#N/A</v>
      </c>
      <c r="C98" s="4"/>
      <c r="E98" s="4"/>
      <c r="G98" s="4"/>
      <c r="I98" s="4"/>
      <c r="J98">
        <v>0</v>
      </c>
    </row>
    <row r="99" spans="1:10" x14ac:dyDescent="0.25">
      <c r="A99" t="s">
        <v>74</v>
      </c>
      <c r="C99" s="4"/>
      <c r="E99" s="4"/>
      <c r="G99" s="4"/>
      <c r="I99" s="4"/>
      <c r="J99">
        <v>-62776.72000000102</v>
      </c>
    </row>
    <row r="100" spans="1:10" x14ac:dyDescent="0.25">
      <c r="A100" t="s">
        <v>75</v>
      </c>
      <c r="C100" s="4"/>
      <c r="E100" s="4"/>
      <c r="G100" s="4"/>
      <c r="I100" s="4"/>
      <c r="J100">
        <v>-82352.260000010021</v>
      </c>
    </row>
    <row r="101" spans="1:10" x14ac:dyDescent="0.25">
      <c r="J101">
        <v>-16630.180000000051</v>
      </c>
    </row>
    <row r="102" spans="1:10" x14ac:dyDescent="0.25">
      <c r="J102">
        <v>-70791.13</v>
      </c>
    </row>
    <row r="103" spans="1:10" x14ac:dyDescent="0.25">
      <c r="J103">
        <v>-816758.14000009745</v>
      </c>
    </row>
    <row r="104" spans="1:10" x14ac:dyDescent="0.25">
      <c r="J104">
        <v>-184239.79000001028</v>
      </c>
    </row>
    <row r="105" spans="1:10" x14ac:dyDescent="0.25">
      <c r="J105">
        <v>-41624.320001006126</v>
      </c>
    </row>
    <row r="106" spans="1:10" x14ac:dyDescent="0.25">
      <c r="J106">
        <v>-166754.16999999993</v>
      </c>
    </row>
    <row r="107" spans="1:10" x14ac:dyDescent="0.25">
      <c r="J107">
        <v>-294095.62000000104</v>
      </c>
    </row>
    <row r="108" spans="1:10" x14ac:dyDescent="0.25">
      <c r="J108">
        <v>-712015.95000009984</v>
      </c>
    </row>
    <row r="109" spans="1:10" x14ac:dyDescent="0.25">
      <c r="J109">
        <v>-777.57000000000698</v>
      </c>
    </row>
    <row r="110" spans="1:10" x14ac:dyDescent="0.25">
      <c r="J110">
        <v>-12273.280000001192</v>
      </c>
    </row>
    <row r="111" spans="1:10" x14ac:dyDescent="0.25">
      <c r="J111">
        <v>-209747.43000000995</v>
      </c>
    </row>
    <row r="112" spans="1:10" x14ac:dyDescent="0.25">
      <c r="J112">
        <v>-1700.570000000007</v>
      </c>
    </row>
    <row r="113" spans="10:10" x14ac:dyDescent="0.25">
      <c r="J113">
        <v>0</v>
      </c>
    </row>
    <row r="114" spans="10:10" x14ac:dyDescent="0.25">
      <c r="J114">
        <v>-110074.66000000946</v>
      </c>
    </row>
    <row r="115" spans="10:10" x14ac:dyDescent="0.25">
      <c r="J115">
        <v>-196315.20000000019</v>
      </c>
    </row>
  </sheetData>
  <dataValidations count="2">
    <dataValidation type="list" allowBlank="1" showInputMessage="1" showErrorMessage="1" sqref="A83 A87: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2</v>
      </c>
      <c r="B2" s="3" t="s">
        <v>82</v>
      </c>
    </row>
    <row r="3" spans="1:2" x14ac:dyDescent="0.25">
      <c r="A3" s="2" t="s">
        <v>1</v>
      </c>
      <c r="B3" s="3" t="s">
        <v>81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7</v>
      </c>
      <c r="B5" s="3" t="s">
        <v>85</v>
      </c>
    </row>
    <row r="6" spans="1:2" x14ac:dyDescent="0.25">
      <c r="A6" s="2" t="s">
        <v>6</v>
      </c>
      <c r="B6" s="3" t="s">
        <v>84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12</v>
      </c>
      <c r="B8" s="3" t="s">
        <v>88</v>
      </c>
    </row>
    <row r="9" spans="1:2" x14ac:dyDescent="0.25">
      <c r="A9" s="2" t="s">
        <v>11</v>
      </c>
      <c r="B9" s="3" t="s">
        <v>87</v>
      </c>
    </row>
    <row r="10" spans="1:2" x14ac:dyDescent="0.25">
      <c r="A10" s="2" t="s">
        <v>13</v>
      </c>
      <c r="B10" s="3" t="s">
        <v>89</v>
      </c>
    </row>
  </sheetData>
  <autoFilter ref="A1:B1" xr:uid="{ACB99AC6-F6B8-4A26-96BE-D02EE21B4B6C}">
    <sortState xmlns:xlrd2="http://schemas.microsoft.com/office/spreadsheetml/2017/richdata2" ref="A2:B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Swinehart</dc:creator>
  <cp:keywords/>
  <dc:description/>
  <cp:lastModifiedBy>Jonathan Swinehart</cp:lastModifiedBy>
  <cp:revision/>
  <dcterms:created xsi:type="dcterms:W3CDTF">2020-02-26T17:00:38Z</dcterms:created>
  <dcterms:modified xsi:type="dcterms:W3CDTF">2024-09-20T00:13:37Z</dcterms:modified>
  <cp:category/>
  <cp:contentStatus/>
</cp:coreProperties>
</file>