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win\OneDrive\Documents\DA.13\Excel\lookups-exercise-Jswine08\"/>
    </mc:Choice>
  </mc:AlternateContent>
  <xr:revisionPtr revIDLastSave="0" documentId="8_{E8A91161-E9BE-47E7-8E64-F6DEAA39B487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8" i="1" l="1"/>
  <c r="H74" i="1"/>
  <c r="I74" i="1"/>
  <c r="H75" i="1"/>
  <c r="I75" i="1"/>
  <c r="H76" i="1"/>
  <c r="I76" i="1"/>
  <c r="H77" i="1"/>
  <c r="I77" i="1"/>
  <c r="H78" i="1"/>
  <c r="I78" i="1"/>
  <c r="H79" i="1"/>
  <c r="I79" i="1"/>
  <c r="G75" i="1"/>
  <c r="G76" i="1"/>
  <c r="G77" i="1"/>
  <c r="G78" i="1"/>
  <c r="G79" i="1"/>
  <c r="G74" i="1"/>
  <c r="G65" i="1" a="1"/>
  <c r="G65" i="1" s="1"/>
  <c r="H65" i="1"/>
  <c r="C75" i="1"/>
  <c r="G56" i="1"/>
  <c r="H56" i="1"/>
  <c r="I56" i="1"/>
  <c r="H57" i="1"/>
  <c r="I57" i="1"/>
  <c r="H58" i="1"/>
  <c r="I58" i="1"/>
  <c r="H59" i="1"/>
  <c r="I59" i="1"/>
  <c r="H60" i="1"/>
  <c r="I60" i="1"/>
  <c r="H61" i="1"/>
  <c r="I61" i="1"/>
  <c r="G57" i="1"/>
  <c r="G58" i="1"/>
  <c r="G59" i="1"/>
  <c r="G60" i="1"/>
  <c r="G6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2" i="1"/>
  <c r="C86" i="1"/>
  <c r="C85" i="1"/>
  <c r="C84" i="1"/>
  <c r="B86" i="1"/>
  <c r="B85" i="1"/>
  <c r="B84" i="1"/>
  <c r="D75" i="1"/>
  <c r="D76" i="1"/>
  <c r="D77" i="1"/>
  <c r="D78" i="1"/>
  <c r="D79" i="1"/>
  <c r="D74" i="1"/>
  <c r="C76" i="1"/>
  <c r="C77" i="1"/>
  <c r="C78" i="1"/>
  <c r="C79" i="1"/>
  <c r="C74" i="1"/>
  <c r="B75" i="1"/>
  <c r="B76" i="1"/>
  <c r="B77" i="1"/>
  <c r="B78" i="1"/>
  <c r="B79" i="1"/>
  <c r="B74" i="1"/>
  <c r="D66" i="1"/>
  <c r="D67" i="1"/>
  <c r="D68" i="1"/>
  <c r="D69" i="1"/>
  <c r="D70" i="1"/>
  <c r="D65" i="1"/>
  <c r="C66" i="1"/>
  <c r="C67" i="1"/>
  <c r="C68" i="1"/>
  <c r="C69" i="1"/>
  <c r="C70" i="1"/>
  <c r="C65" i="1"/>
  <c r="B66" i="1"/>
  <c r="B67" i="1"/>
  <c r="B68" i="1"/>
  <c r="B69" i="1"/>
  <c r="B70" i="1"/>
  <c r="B65" i="1"/>
  <c r="D57" i="1"/>
  <c r="D58" i="1"/>
  <c r="D59" i="1"/>
  <c r="D60" i="1"/>
  <c r="D61" i="1"/>
  <c r="D56" i="1"/>
  <c r="C57" i="1"/>
  <c r="C58" i="1"/>
  <c r="C59" i="1"/>
  <c r="C60" i="1"/>
  <c r="C61" i="1"/>
  <c r="C56" i="1"/>
  <c r="B56" i="1"/>
  <c r="B57" i="1"/>
  <c r="B58" i="1"/>
  <c r="B59" i="1"/>
  <c r="B60" i="1"/>
  <c r="B61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D2" i="1"/>
  <c r="E2" i="1" s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37" i="1"/>
  <c r="E37" i="1" s="1"/>
  <c r="D38" i="1"/>
  <c r="E38" i="1" s="1"/>
  <c r="D39" i="1"/>
  <c r="E39" i="1" s="1"/>
  <c r="D40" i="1"/>
  <c r="E40" i="1" s="1"/>
  <c r="D41" i="1"/>
  <c r="E41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<sst xmlns="http://schemas.openxmlformats.org/spreadsheetml/2006/main" count="183" uniqueCount="90">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</sst>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0.5"/>
      <color theme="1"/>
      <name val="Courier New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0" fontId="20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50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56" zoomScaleNormal="100" workbookViewId="0">
      <selection activeCell="B98" sqref="B98"/>
    </sheetView>
  </sheetViews>
  <sheetFormatPr defaultRowHeight="15" x14ac:dyDescent="0.25"/>
  <cols>
    <col min="1" max="1" width="32.28515625" bestFit="1" customWidth="1"/>
    <col min="2" max="4" width="26.28515625" bestFit="1" customWidth="1"/>
    <col min="5" max="5" width="15.85546875" customWidth="1"/>
    <col min="6" max="6" width="32.42578125" bestFit="1" customWidth="1"/>
    <col min="7" max="7" width="15.5703125" customWidth="1"/>
    <col min="8" max="8" width="26.28515625" bestFit="1" customWidth="1"/>
    <col min="9" max="12" width="15.85546875" customWidth="1"/>
    <col min="13" max="13" width="15.42578125" customWidth="1"/>
    <col min="14" max="15" width="17.85546875" customWidth="1"/>
    <col min="16" max="17" width="13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356640100</v>
      </c>
      <c r="C2">
        <v>341243679.13</v>
      </c>
      <c r="D2">
        <f t="shared" ref="D2:D33" si="0">C2-B2</f>
        <v>-15396420.870000005</v>
      </c>
      <c r="E2" s="5">
        <f t="shared" ref="E2:E33" si="1">IFERROR(D2/B2,0)</f>
        <v>-4.3170750765267295E-2</v>
      </c>
      <c r="F2">
        <f>_xlfn.RANK.EQ(E2,$E$2:$E$52,1)</f>
        <v>14</v>
      </c>
      <c r="G2">
        <v>382685200</v>
      </c>
      <c r="H2">
        <v>346340810.81999999</v>
      </c>
      <c r="I2">
        <f>H2-G2</f>
        <v>-36344389.180000007</v>
      </c>
      <c r="J2" s="5">
        <f>IFERROR(I2/G2,0)</f>
        <v>-9.4972027086493035E-2</v>
      </c>
      <c r="K2">
        <f>RANK(J2,J2:J52,1)</f>
        <v>10</v>
      </c>
      <c r="L2">
        <v>376548600</v>
      </c>
      <c r="M2">
        <v>355279492.22999901</v>
      </c>
      <c r="N2">
        <f>M2-L2</f>
        <v>-21269107.770000994</v>
      </c>
      <c r="O2" s="5">
        <f>IFERROR(N2/L2,0)</f>
        <v>-5.6484362894991494E-2</v>
      </c>
      <c r="P2">
        <f>RANK(O2,O2:O52,1)</f>
        <v>14</v>
      </c>
    </row>
    <row r="3" spans="1:16" x14ac:dyDescent="0.25">
      <c r="A3" t="s">
        <v>17</v>
      </c>
      <c r="B3">
        <v>328800</v>
      </c>
      <c r="C3">
        <v>321214.59000000003</v>
      </c>
      <c r="D3">
        <f t="shared" si="0"/>
        <v>-7585.4099999999744</v>
      </c>
      <c r="E3" s="5">
        <f t="shared" si="1"/>
        <v>-2.3069981751824741E-2</v>
      </c>
      <c r="F3">
        <f t="shared" ref="F3:F52" si="2">_xlfn.RANK.EQ(E3,$E$2:$E$52,1)</f>
        <v>22</v>
      </c>
      <c r="G3">
        <v>334800</v>
      </c>
      <c r="H3">
        <v>312433.70999999897</v>
      </c>
      <c r="I3">
        <f t="shared" ref="I3:I52" si="3">H3-G3</f>
        <v>-22366.290000001027</v>
      </c>
      <c r="J3" s="5">
        <f t="shared" ref="J3:J52" si="4">IFERROR(I3/G3,0)</f>
        <v>-6.6804928315415249E-2</v>
      </c>
      <c r="K3">
        <f t="shared" ref="K3:K52" si="5">RANK(J3,J3:J53,1)</f>
        <v>13</v>
      </c>
      <c r="L3">
        <v>322700</v>
      </c>
      <c r="M3">
        <v>322263.03999999998</v>
      </c>
      <c r="N3">
        <f t="shared" ref="N3:N52" si="6">M3-L3</f>
        <v>-436.96000000002095</v>
      </c>
      <c r="O3" s="5">
        <f t="shared" ref="O3:O52" si="7">IFERROR(N3/L3,0)</f>
        <v>-1.3540749922529313E-3</v>
      </c>
      <c r="P3">
        <f t="shared" ref="P3:P52" si="8">RANK(O3,O3:O53,1)</f>
        <v>36</v>
      </c>
    </row>
    <row r="4" spans="1:16" x14ac:dyDescent="0.25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-4.9327413275443007E-3</v>
      </c>
      <c r="F4">
        <f t="shared" si="2"/>
        <v>42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-1.7141743558856015E-2</v>
      </c>
      <c r="K4">
        <f t="shared" si="5"/>
        <v>34</v>
      </c>
      <c r="L4">
        <v>3662400</v>
      </c>
      <c r="M4">
        <v>3564983.04999999</v>
      </c>
      <c r="N4">
        <f t="shared" si="6"/>
        <v>-97416.950000009965</v>
      </c>
      <c r="O4" s="5">
        <f t="shared" si="7"/>
        <v>-2.6599210899959033E-2</v>
      </c>
      <c r="P4">
        <f t="shared" si="8"/>
        <v>24</v>
      </c>
    </row>
    <row r="5" spans="1:16" x14ac:dyDescent="0.25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-9.4273968477453174E-2</v>
      </c>
      <c r="F5">
        <f t="shared" si="2"/>
        <v>4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5"/>
        <v>5</v>
      </c>
      <c r="L5">
        <v>7759600</v>
      </c>
      <c r="M5">
        <v>7497322.9100000001</v>
      </c>
      <c r="N5">
        <f t="shared" si="6"/>
        <v>-262277.08999999985</v>
      </c>
      <c r="O5" s="5">
        <f t="shared" si="7"/>
        <v>-3.3800336357544182E-2</v>
      </c>
      <c r="P5">
        <f t="shared" si="8"/>
        <v>21</v>
      </c>
    </row>
    <row r="6" spans="1:16" x14ac:dyDescent="0.25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-5.7149963352064452E-2</v>
      </c>
      <c r="F6">
        <f t="shared" si="2"/>
        <v>11</v>
      </c>
      <c r="G6">
        <v>428500</v>
      </c>
      <c r="H6">
        <v>427758.64</v>
      </c>
      <c r="I6">
        <f t="shared" si="3"/>
        <v>-741.35999999998603</v>
      </c>
      <c r="J6" s="5">
        <f t="shared" si="4"/>
        <v>-1.7301283547257551E-3</v>
      </c>
      <c r="K6">
        <f t="shared" si="5"/>
        <v>40</v>
      </c>
      <c r="L6">
        <v>445200</v>
      </c>
      <c r="M6">
        <v>445114.28999999899</v>
      </c>
      <c r="N6">
        <f t="shared" si="6"/>
        <v>-85.710000001010485</v>
      </c>
      <c r="O6" s="5">
        <f t="shared" si="7"/>
        <v>-1.925202156356929E-4</v>
      </c>
      <c r="P6">
        <f t="shared" si="8"/>
        <v>35</v>
      </c>
    </row>
    <row r="7" spans="1:16" x14ac:dyDescent="0.25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-0.11502817362571344</v>
      </c>
      <c r="F7">
        <f t="shared" si="2"/>
        <v>2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-0.10009631366303927</v>
      </c>
      <c r="K7">
        <f t="shared" si="5"/>
        <v>7</v>
      </c>
      <c r="L7">
        <v>3345200</v>
      </c>
      <c r="M7">
        <v>2946440.08</v>
      </c>
      <c r="N7">
        <f t="shared" si="6"/>
        <v>-398759.91999999993</v>
      </c>
      <c r="O7" s="5">
        <f t="shared" si="7"/>
        <v>-0.11920361114432618</v>
      </c>
      <c r="P7">
        <f t="shared" si="8"/>
        <v>4</v>
      </c>
    </row>
    <row r="8" spans="1:16" x14ac:dyDescent="0.25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-0.15235918433091292</v>
      </c>
      <c r="F8">
        <f t="shared" si="2"/>
        <v>1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5"/>
        <v>4</v>
      </c>
      <c r="L8">
        <v>1579300</v>
      </c>
      <c r="M8">
        <v>1337735.3199999901</v>
      </c>
      <c r="N8">
        <f t="shared" si="6"/>
        <v>-241564.68000000995</v>
      </c>
      <c r="O8" s="5">
        <f t="shared" si="7"/>
        <v>-0.15295680364719175</v>
      </c>
      <c r="P8">
        <f t="shared" si="8"/>
        <v>2</v>
      </c>
    </row>
    <row r="9" spans="1:16" x14ac:dyDescent="0.25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-4.2417130511048909E-2</v>
      </c>
      <c r="F9">
        <f t="shared" si="2"/>
        <v>16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-0.10336567542917005</v>
      </c>
      <c r="K9">
        <f t="shared" si="5"/>
        <v>5</v>
      </c>
      <c r="L9">
        <v>10790500</v>
      </c>
      <c r="M9">
        <v>9993599.52999999</v>
      </c>
      <c r="N9">
        <f t="shared" si="6"/>
        <v>-796900.47000000998</v>
      </c>
      <c r="O9" s="5">
        <f t="shared" si="7"/>
        <v>-7.3852043000788653E-2</v>
      </c>
      <c r="P9">
        <f t="shared" si="8"/>
        <v>7</v>
      </c>
    </row>
    <row r="10" spans="1:16" x14ac:dyDescent="0.25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-8.1681998646514792E-2</v>
      </c>
      <c r="F10">
        <f t="shared" si="2"/>
        <v>6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-5.5113408723747932E-2</v>
      </c>
      <c r="K10">
        <f t="shared" si="5"/>
        <v>11</v>
      </c>
      <c r="L10">
        <v>487500</v>
      </c>
      <c r="M10">
        <v>478318.92</v>
      </c>
      <c r="N10">
        <f t="shared" si="6"/>
        <v>-9181.0800000000163</v>
      </c>
      <c r="O10" s="5">
        <f t="shared" si="7"/>
        <v>-1.883298461538465E-2</v>
      </c>
      <c r="P10">
        <f t="shared" si="8"/>
        <v>23</v>
      </c>
    </row>
    <row r="11" spans="1:16" x14ac:dyDescent="0.25">
      <c r="A11" t="s">
        <v>25</v>
      </c>
      <c r="B11">
        <v>0</v>
      </c>
      <c r="C11">
        <v>0</v>
      </c>
      <c r="D11">
        <f t="shared" si="0"/>
        <v>0</v>
      </c>
      <c r="E11" s="5">
        <f t="shared" si="1"/>
        <v>0</v>
      </c>
      <c r="F11">
        <f t="shared" si="2"/>
        <v>47</v>
      </c>
      <c r="G11">
        <v>0</v>
      </c>
      <c r="H11">
        <v>0</v>
      </c>
      <c r="I11">
        <f t="shared" si="3"/>
        <v>0</v>
      </c>
      <c r="J11" s="5">
        <f t="shared" si="4"/>
        <v>0</v>
      </c>
      <c r="K11">
        <f t="shared" si="5"/>
        <v>39</v>
      </c>
      <c r="L11">
        <v>375000</v>
      </c>
      <c r="M11">
        <v>63771.91</v>
      </c>
      <c r="N11">
        <f t="shared" si="6"/>
        <v>-311228.08999999997</v>
      </c>
      <c r="O11" s="5">
        <f t="shared" si="7"/>
        <v>-0.82994157333333329</v>
      </c>
      <c r="P11">
        <f t="shared" si="8"/>
        <v>1</v>
      </c>
    </row>
    <row r="12" spans="1:16" x14ac:dyDescent="0.25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-5.0060657805601608E-2</v>
      </c>
      <c r="F12">
        <f t="shared" si="2"/>
        <v>13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-0.10527708280146378</v>
      </c>
      <c r="K12">
        <f t="shared" si="5"/>
        <v>4</v>
      </c>
      <c r="L12">
        <v>4677800</v>
      </c>
      <c r="M12">
        <v>4371713.1399999997</v>
      </c>
      <c r="N12">
        <f t="shared" si="6"/>
        <v>-306086.86000000034</v>
      </c>
      <c r="O12" s="5">
        <f t="shared" si="7"/>
        <v>-6.5433934755654441E-2</v>
      </c>
      <c r="P12">
        <f t="shared" si="8"/>
        <v>6</v>
      </c>
    </row>
    <row r="13" spans="1:16" x14ac:dyDescent="0.25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-1.2912833886247806E-2</v>
      </c>
      <c r="F13">
        <f t="shared" si="2"/>
        <v>33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-5.0552253482656594E-2</v>
      </c>
      <c r="K13">
        <f t="shared" si="5"/>
        <v>10</v>
      </c>
      <c r="L13">
        <v>6207300</v>
      </c>
      <c r="M13">
        <v>6056976.6699999999</v>
      </c>
      <c r="N13">
        <f t="shared" si="6"/>
        <v>-150323.33000000007</v>
      </c>
      <c r="O13" s="5">
        <f t="shared" si="7"/>
        <v>-2.4217184605222895E-2</v>
      </c>
      <c r="P13">
        <f t="shared" si="8"/>
        <v>19</v>
      </c>
    </row>
    <row r="14" spans="1:16" x14ac:dyDescent="0.25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-1.3637949218750009E-2</v>
      </c>
      <c r="F14">
        <f t="shared" si="2"/>
        <v>30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-1.1492968897266765E-2</v>
      </c>
      <c r="K14">
        <f t="shared" si="5"/>
        <v>30</v>
      </c>
      <c r="L14">
        <v>526200</v>
      </c>
      <c r="M14">
        <v>504989.88</v>
      </c>
      <c r="N14">
        <f t="shared" si="6"/>
        <v>-21210.119999999995</v>
      </c>
      <c r="O14" s="5">
        <f t="shared" si="7"/>
        <v>-4.0308095781071827E-2</v>
      </c>
      <c r="P14">
        <f t="shared" si="8"/>
        <v>13</v>
      </c>
    </row>
    <row r="15" spans="1:16" x14ac:dyDescent="0.25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3.1837408866824991E-3</v>
      </c>
      <c r="F15">
        <f t="shared" si="2"/>
        <v>51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-4.4532273014072019E-2</v>
      </c>
      <c r="K15">
        <f t="shared" si="5"/>
        <v>15</v>
      </c>
      <c r="L15">
        <v>188953500</v>
      </c>
      <c r="M15">
        <v>184450910.84999901</v>
      </c>
      <c r="N15">
        <f t="shared" si="6"/>
        <v>-4502589.1500009894</v>
      </c>
      <c r="O15" s="5">
        <f t="shared" si="7"/>
        <v>-2.3829085727446114E-2</v>
      </c>
      <c r="P15">
        <f t="shared" si="8"/>
        <v>18</v>
      </c>
    </row>
    <row r="16" spans="1:16" x14ac:dyDescent="0.25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-1.1850188616360429E-2</v>
      </c>
      <c r="F16">
        <f t="shared" si="2"/>
        <v>37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-2.769017341040361E-4</v>
      </c>
      <c r="K16">
        <f t="shared" si="5"/>
        <v>33</v>
      </c>
      <c r="L16">
        <v>7397200</v>
      </c>
      <c r="M16">
        <v>7397093</v>
      </c>
      <c r="N16">
        <f t="shared" si="6"/>
        <v>-107</v>
      </c>
      <c r="O16" s="5">
        <f t="shared" si="7"/>
        <v>-1.4464932677229222E-5</v>
      </c>
      <c r="P16">
        <f t="shared" si="8"/>
        <v>29</v>
      </c>
    </row>
    <row r="17" spans="1:16" x14ac:dyDescent="0.25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-2.8351094826658003E-2</v>
      </c>
      <c r="F17">
        <f t="shared" si="2"/>
        <v>21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-4.3401666263871937E-2</v>
      </c>
      <c r="K17">
        <f t="shared" si="5"/>
        <v>15</v>
      </c>
      <c r="L17">
        <v>15311800</v>
      </c>
      <c r="M17">
        <v>14346057.039999999</v>
      </c>
      <c r="N17">
        <f t="shared" si="6"/>
        <v>-965742.96000000089</v>
      </c>
      <c r="O17" s="5">
        <f t="shared" si="7"/>
        <v>-6.3071811282801551E-2</v>
      </c>
      <c r="P17">
        <f t="shared" si="8"/>
        <v>6</v>
      </c>
    </row>
    <row r="18" spans="1:16" x14ac:dyDescent="0.25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-5.4037002206391245E-2</v>
      </c>
      <c r="F18">
        <f t="shared" si="2"/>
        <v>12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-6.6149619014330668E-2</v>
      </c>
      <c r="K18">
        <f t="shared" si="5"/>
        <v>8</v>
      </c>
      <c r="L18">
        <v>2910600</v>
      </c>
      <c r="M18">
        <v>2535637.09</v>
      </c>
      <c r="N18">
        <f t="shared" si="6"/>
        <v>-374962.91000000015</v>
      </c>
      <c r="O18" s="5">
        <f t="shared" si="7"/>
        <v>-0.12882667147667154</v>
      </c>
      <c r="P18">
        <f t="shared" si="8"/>
        <v>1</v>
      </c>
    </row>
    <row r="19" spans="1:16" x14ac:dyDescent="0.25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-4.258504294298146E-2</v>
      </c>
      <c r="F19">
        <f t="shared" si="2"/>
        <v>15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-7.4289145810384635E-2</v>
      </c>
      <c r="K19">
        <f t="shared" si="5"/>
        <v>6</v>
      </c>
      <c r="L19">
        <v>9343000</v>
      </c>
      <c r="M19">
        <v>8766655.9100000001</v>
      </c>
      <c r="N19">
        <f t="shared" si="6"/>
        <v>-576344.08999999985</v>
      </c>
      <c r="O19" s="5">
        <f t="shared" si="7"/>
        <v>-6.1687262121374278E-2</v>
      </c>
      <c r="P19">
        <f t="shared" si="8"/>
        <v>5</v>
      </c>
    </row>
    <row r="20" spans="1:16" x14ac:dyDescent="0.25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-1.2379538203300809E-5</v>
      </c>
      <c r="F20">
        <f t="shared" si="2"/>
        <v>46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-7.4142392760188761E-5</v>
      </c>
      <c r="K20">
        <f t="shared" si="5"/>
        <v>30</v>
      </c>
      <c r="L20">
        <v>130621400</v>
      </c>
      <c r="M20">
        <v>130621283.53999899</v>
      </c>
      <c r="N20">
        <f t="shared" si="6"/>
        <v>-116.46000100672245</v>
      </c>
      <c r="O20" s="5">
        <f t="shared" si="7"/>
        <v>-8.9158438821450736E-7</v>
      </c>
      <c r="P20">
        <f t="shared" si="8"/>
        <v>28</v>
      </c>
    </row>
    <row r="21" spans="1:16" x14ac:dyDescent="0.25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-7.9052463618023094E-2</v>
      </c>
      <c r="F21">
        <f t="shared" si="2"/>
        <v>9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-7.5167420624229556E-2</v>
      </c>
      <c r="K21">
        <f t="shared" si="5"/>
        <v>5</v>
      </c>
      <c r="L21">
        <v>24323000</v>
      </c>
      <c r="M21">
        <v>23434073.089999899</v>
      </c>
      <c r="N21">
        <f t="shared" si="6"/>
        <v>-888926.91000010073</v>
      </c>
      <c r="O21" s="5">
        <f t="shared" si="7"/>
        <v>-3.6546762734864152E-2</v>
      </c>
      <c r="P21">
        <f t="shared" si="8"/>
        <v>11</v>
      </c>
    </row>
    <row r="22" spans="1:16" x14ac:dyDescent="0.25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-1.3285502334437123E-2</v>
      </c>
      <c r="F22">
        <f t="shared" si="2"/>
        <v>32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-1.5752170574348738E-2</v>
      </c>
      <c r="K22">
        <f t="shared" si="5"/>
        <v>23</v>
      </c>
      <c r="L22">
        <v>11935200</v>
      </c>
      <c r="M22">
        <v>11934454.77</v>
      </c>
      <c r="N22">
        <f t="shared" si="6"/>
        <v>-745.23000000044703</v>
      </c>
      <c r="O22" s="5">
        <f t="shared" si="7"/>
        <v>-6.2439674240938325E-5</v>
      </c>
      <c r="P22">
        <f t="shared" si="8"/>
        <v>24</v>
      </c>
    </row>
    <row r="23" spans="1:16" x14ac:dyDescent="0.25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-3.9590110100806722E-2</v>
      </c>
      <c r="F23">
        <f t="shared" si="2"/>
        <v>18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-4.2394738976719144E-2</v>
      </c>
      <c r="K23">
        <f t="shared" si="5"/>
        <v>12</v>
      </c>
      <c r="L23">
        <v>23220300</v>
      </c>
      <c r="M23">
        <v>22619057.440000001</v>
      </c>
      <c r="N23">
        <f t="shared" si="6"/>
        <v>-601242.55999999866</v>
      </c>
      <c r="O23" s="5">
        <f t="shared" si="7"/>
        <v>-2.5892971236375011E-2</v>
      </c>
      <c r="P23">
        <f t="shared" si="8"/>
        <v>13</v>
      </c>
    </row>
    <row r="24" spans="1:16" x14ac:dyDescent="0.25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-1.3334943305713101E-2</v>
      </c>
      <c r="F24">
        <f t="shared" si="2"/>
        <v>31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-4.087856565111897E-2</v>
      </c>
      <c r="K24">
        <f t="shared" si="5"/>
        <v>13</v>
      </c>
      <c r="L24">
        <v>1112600</v>
      </c>
      <c r="M24">
        <v>1112527.1200000001</v>
      </c>
      <c r="N24">
        <f t="shared" si="6"/>
        <v>-72.879999999888241</v>
      </c>
      <c r="O24" s="5">
        <f t="shared" si="7"/>
        <v>-6.5504224339284781E-5</v>
      </c>
      <c r="P24">
        <f t="shared" si="8"/>
        <v>22</v>
      </c>
    </row>
    <row r="25" spans="1:16" x14ac:dyDescent="0.25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-1.0226130964676661E-2</v>
      </c>
      <c r="F25">
        <f t="shared" si="2"/>
        <v>38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-1.5846773555029746E-2</v>
      </c>
      <c r="K25">
        <f t="shared" si="5"/>
        <v>20</v>
      </c>
      <c r="L25">
        <v>496500</v>
      </c>
      <c r="M25">
        <v>494775.1</v>
      </c>
      <c r="N25">
        <f t="shared" si="6"/>
        <v>-1724.9000000000233</v>
      </c>
      <c r="O25" s="5">
        <f t="shared" si="7"/>
        <v>-3.4741188318228064E-3</v>
      </c>
      <c r="P25">
        <f t="shared" si="8"/>
        <v>18</v>
      </c>
    </row>
    <row r="26" spans="1:16" x14ac:dyDescent="0.25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1"/>
        <v>-8.5306091660634673E-2</v>
      </c>
      <c r="F26">
        <f t="shared" si="2"/>
        <v>5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-5.8776040939327839E-2</v>
      </c>
      <c r="K26">
        <f t="shared" si="5"/>
        <v>6</v>
      </c>
      <c r="L26">
        <v>5430700</v>
      </c>
      <c r="M26">
        <v>5117235.21</v>
      </c>
      <c r="N26">
        <f t="shared" si="6"/>
        <v>-313464.79000000004</v>
      </c>
      <c r="O26" s="5">
        <f t="shared" si="7"/>
        <v>-5.7720881286022069E-2</v>
      </c>
      <c r="P26">
        <f t="shared" si="8"/>
        <v>5</v>
      </c>
    </row>
    <row r="27" spans="1:16" x14ac:dyDescent="0.25">
      <c r="A27" t="s">
        <v>41</v>
      </c>
      <c r="B27">
        <v>0</v>
      </c>
      <c r="C27">
        <v>0</v>
      </c>
      <c r="D27">
        <f t="shared" si="0"/>
        <v>0</v>
      </c>
      <c r="E27" s="5">
        <f t="shared" si="1"/>
        <v>0</v>
      </c>
      <c r="F27">
        <f t="shared" si="2"/>
        <v>47</v>
      </c>
      <c r="G27">
        <v>0</v>
      </c>
      <c r="H27">
        <v>0</v>
      </c>
      <c r="I27">
        <f t="shared" si="3"/>
        <v>0</v>
      </c>
      <c r="J27" s="5">
        <f t="shared" si="4"/>
        <v>0</v>
      </c>
      <c r="K27">
        <f t="shared" si="5"/>
        <v>24</v>
      </c>
      <c r="L27">
        <v>0</v>
      </c>
      <c r="M27">
        <v>0</v>
      </c>
      <c r="N27">
        <f t="shared" si="6"/>
        <v>0</v>
      </c>
      <c r="O27" s="5">
        <f t="shared" si="7"/>
        <v>0</v>
      </c>
      <c r="P27">
        <f t="shared" si="8"/>
        <v>23</v>
      </c>
    </row>
    <row r="28" spans="1:16" x14ac:dyDescent="0.25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-9.5782760864849215E-2</v>
      </c>
      <c r="F28">
        <f t="shared" si="2"/>
        <v>3</v>
      </c>
      <c r="G28">
        <v>1545700</v>
      </c>
      <c r="H28">
        <v>1281335.23</v>
      </c>
      <c r="I28">
        <f t="shared" si="3"/>
        <v>-264364.77</v>
      </c>
      <c r="J28" s="5">
        <f t="shared" si="4"/>
        <v>-0.17103239309050916</v>
      </c>
      <c r="K28">
        <f t="shared" si="5"/>
        <v>2</v>
      </c>
      <c r="L28">
        <v>1525900</v>
      </c>
      <c r="M28">
        <v>1393285.06</v>
      </c>
      <c r="N28">
        <f t="shared" si="6"/>
        <v>-132614.93999999994</v>
      </c>
      <c r="O28" s="5">
        <f t="shared" si="7"/>
        <v>-8.6909325643882263E-2</v>
      </c>
      <c r="P28">
        <f t="shared" si="8"/>
        <v>3</v>
      </c>
    </row>
    <row r="29" spans="1:16" x14ac:dyDescent="0.25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1"/>
        <v>-1.4800253727847622E-2</v>
      </c>
      <c r="F29">
        <f t="shared" si="2"/>
        <v>28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-4.1099320021590155E-2</v>
      </c>
      <c r="K29">
        <f t="shared" si="5"/>
        <v>10</v>
      </c>
      <c r="L29">
        <v>2889900</v>
      </c>
      <c r="M29">
        <v>2889864.67</v>
      </c>
      <c r="N29">
        <f t="shared" si="6"/>
        <v>-35.330000000074506</v>
      </c>
      <c r="O29" s="5">
        <f t="shared" si="7"/>
        <v>-1.2225336516860273E-5</v>
      </c>
      <c r="P29">
        <f t="shared" si="8"/>
        <v>19</v>
      </c>
    </row>
    <row r="30" spans="1:16" x14ac:dyDescent="0.25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1"/>
        <v>-8.3831374359143746E-3</v>
      </c>
      <c r="F30">
        <f t="shared" si="2"/>
        <v>40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-3.9561962641116366E-3</v>
      </c>
      <c r="K30">
        <f t="shared" si="5"/>
        <v>19</v>
      </c>
      <c r="L30">
        <v>12861300</v>
      </c>
      <c r="M30">
        <v>12826009.609999999</v>
      </c>
      <c r="N30">
        <f t="shared" si="6"/>
        <v>-35290.390000000596</v>
      </c>
      <c r="O30" s="5">
        <f t="shared" si="7"/>
        <v>-2.7439209100169185E-3</v>
      </c>
      <c r="P30">
        <f t="shared" si="8"/>
        <v>16</v>
      </c>
    </row>
    <row r="31" spans="1:16" x14ac:dyDescent="0.25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1"/>
        <v>-1.4030533529678329E-2</v>
      </c>
      <c r="F31">
        <f t="shared" si="2"/>
        <v>29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-3.3249136181648611E-2</v>
      </c>
      <c r="K31">
        <f t="shared" si="5"/>
        <v>13</v>
      </c>
      <c r="L31">
        <v>1870700</v>
      </c>
      <c r="M31">
        <v>1801391.34</v>
      </c>
      <c r="N31">
        <f t="shared" si="6"/>
        <v>-69308.659999999916</v>
      </c>
      <c r="O31" s="5">
        <f t="shared" si="7"/>
        <v>-3.7049585716576634E-2</v>
      </c>
      <c r="P31">
        <f t="shared" si="8"/>
        <v>8</v>
      </c>
    </row>
    <row r="32" spans="1:16" x14ac:dyDescent="0.25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1"/>
        <v>-1.2294942827617691E-2</v>
      </c>
      <c r="F32">
        <f t="shared" si="2"/>
        <v>36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-1.7837871035428981E-2</v>
      </c>
      <c r="K32">
        <f t="shared" si="5"/>
        <v>15</v>
      </c>
      <c r="L32">
        <v>6157400</v>
      </c>
      <c r="M32">
        <v>5987572.0199999996</v>
      </c>
      <c r="N32">
        <f t="shared" si="6"/>
        <v>-169827.98000000045</v>
      </c>
      <c r="O32" s="5">
        <f t="shared" si="7"/>
        <v>-2.7581118653977402E-2</v>
      </c>
      <c r="P32">
        <f t="shared" si="8"/>
        <v>8</v>
      </c>
    </row>
    <row r="33" spans="1:16" x14ac:dyDescent="0.25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1"/>
        <v>-7.9969930789269058E-3</v>
      </c>
      <c r="F33">
        <f t="shared" si="2"/>
        <v>41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-2.6564903115433454E-3</v>
      </c>
      <c r="K33">
        <f t="shared" si="5"/>
        <v>17</v>
      </c>
      <c r="L33">
        <v>989572899.99999905</v>
      </c>
      <c r="M33">
        <v>984116289.40999901</v>
      </c>
      <c r="N33">
        <f t="shared" si="6"/>
        <v>-5456610.5900000334</v>
      </c>
      <c r="O33" s="5">
        <f t="shared" si="7"/>
        <v>-5.5141067323084929E-3</v>
      </c>
      <c r="P33">
        <f t="shared" si="8"/>
        <v>13</v>
      </c>
    </row>
    <row r="34" spans="1:16" x14ac:dyDescent="0.25">
      <c r="A34" t="s">
        <v>48</v>
      </c>
      <c r="B34">
        <v>4189300</v>
      </c>
      <c r="C34">
        <v>4109958.22</v>
      </c>
      <c r="D34">
        <f t="shared" ref="D34:D52" si="9">C34-B34</f>
        <v>-79341.779999999795</v>
      </c>
      <c r="E34" s="5">
        <f t="shared" ref="E34:E52" si="10">IFERROR(D34/B34,0)</f>
        <v>-1.8939149738619768E-2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-4.8961345561534093E-2</v>
      </c>
      <c r="K34">
        <f t="shared" si="5"/>
        <v>7</v>
      </c>
      <c r="L34">
        <v>4345600</v>
      </c>
      <c r="M34">
        <v>4229801.51</v>
      </c>
      <c r="N34">
        <f t="shared" si="6"/>
        <v>-115798.49000000022</v>
      </c>
      <c r="O34" s="5">
        <f t="shared" si="7"/>
        <v>-2.6647296115611244E-2</v>
      </c>
      <c r="P34">
        <f t="shared" si="8"/>
        <v>8</v>
      </c>
    </row>
    <row r="35" spans="1:16" x14ac:dyDescent="0.25">
      <c r="A35" t="s">
        <v>49</v>
      </c>
      <c r="B35">
        <v>0</v>
      </c>
      <c r="C35">
        <v>0</v>
      </c>
      <c r="D35">
        <f t="shared" si="9"/>
        <v>0</v>
      </c>
      <c r="E35" s="5">
        <f t="shared" si="10"/>
        <v>0</v>
      </c>
      <c r="F35">
        <f t="shared" si="2"/>
        <v>47</v>
      </c>
      <c r="G35">
        <v>0</v>
      </c>
      <c r="H35">
        <v>0</v>
      </c>
      <c r="I35">
        <f t="shared" si="3"/>
        <v>0</v>
      </c>
      <c r="J35" s="5">
        <f t="shared" si="4"/>
        <v>0</v>
      </c>
      <c r="K35">
        <f t="shared" si="5"/>
        <v>17</v>
      </c>
      <c r="L35">
        <v>0</v>
      </c>
      <c r="M35">
        <v>0</v>
      </c>
      <c r="N35">
        <f t="shared" si="6"/>
        <v>0</v>
      </c>
      <c r="O35" s="5">
        <f t="shared" si="7"/>
        <v>0</v>
      </c>
      <c r="P35">
        <f t="shared" si="8"/>
        <v>16</v>
      </c>
    </row>
    <row r="36" spans="1:16" x14ac:dyDescent="0.25">
      <c r="A36" t="s">
        <v>50</v>
      </c>
      <c r="B36">
        <v>798200</v>
      </c>
      <c r="C36">
        <v>735423.27999999898</v>
      </c>
      <c r="D36">
        <f t="shared" si="9"/>
        <v>-62776.72000000102</v>
      </c>
      <c r="E36" s="5">
        <f t="shared" si="10"/>
        <v>-7.8647857679780775E-2</v>
      </c>
      <c r="F36">
        <f t="shared" si="2"/>
        <v>10</v>
      </c>
      <c r="G36">
        <v>898700</v>
      </c>
      <c r="H36">
        <v>740966.94999999902</v>
      </c>
      <c r="I36">
        <f t="shared" si="3"/>
        <v>-157733.05000000098</v>
      </c>
      <c r="J36" s="5">
        <f t="shared" si="4"/>
        <v>-0.17551246244575608</v>
      </c>
      <c r="K36">
        <f t="shared" si="5"/>
        <v>1</v>
      </c>
      <c r="L36">
        <v>878300</v>
      </c>
      <c r="M36">
        <v>777215.28999999899</v>
      </c>
      <c r="N36">
        <f t="shared" si="6"/>
        <v>-101084.71000000101</v>
      </c>
      <c r="O36" s="5">
        <f t="shared" si="7"/>
        <v>-0.11509132414892521</v>
      </c>
      <c r="P36">
        <f t="shared" si="8"/>
        <v>1</v>
      </c>
    </row>
    <row r="37" spans="1:16" x14ac:dyDescent="0.25">
      <c r="A37" t="s">
        <v>51</v>
      </c>
      <c r="B37">
        <v>2087800</v>
      </c>
      <c r="C37">
        <v>2005447.73999999</v>
      </c>
      <c r="D37">
        <f t="shared" si="9"/>
        <v>-82352.260000010021</v>
      </c>
      <c r="E37" s="5">
        <f t="shared" si="10"/>
        <v>-3.9444515758219188E-2</v>
      </c>
      <c r="F37">
        <f t="shared" si="2"/>
        <v>19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-4.9460250314014013E-2</v>
      </c>
      <c r="K37">
        <f t="shared" si="5"/>
        <v>5</v>
      </c>
      <c r="L37">
        <v>2296900</v>
      </c>
      <c r="M37">
        <v>2108718.34</v>
      </c>
      <c r="N37">
        <f t="shared" si="6"/>
        <v>-188181.66000000015</v>
      </c>
      <c r="O37" s="5">
        <f t="shared" si="7"/>
        <v>-8.1928538464887526E-2</v>
      </c>
      <c r="P37">
        <f t="shared" si="8"/>
        <v>2</v>
      </c>
    </row>
    <row r="38" spans="1:16" x14ac:dyDescent="0.25">
      <c r="A38" t="s">
        <v>52</v>
      </c>
      <c r="B38">
        <v>855300</v>
      </c>
      <c r="C38">
        <v>838669.82</v>
      </c>
      <c r="D38">
        <f t="shared" si="9"/>
        <v>-16630.180000000051</v>
      </c>
      <c r="E38" s="5">
        <f t="shared" si="10"/>
        <v>-1.9443680579913542E-2</v>
      </c>
      <c r="F38">
        <f t="shared" si="2"/>
        <v>25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-4.9631735620585316E-2</v>
      </c>
      <c r="K38">
        <f t="shared" si="5"/>
        <v>4</v>
      </c>
      <c r="L38">
        <v>777800</v>
      </c>
      <c r="M38">
        <v>777663.26</v>
      </c>
      <c r="N38">
        <f t="shared" si="6"/>
        <v>-136.73999999999069</v>
      </c>
      <c r="O38" s="5">
        <f t="shared" si="7"/>
        <v>-1.7580354847003174E-4</v>
      </c>
      <c r="P38">
        <f t="shared" si="8"/>
        <v>11</v>
      </c>
    </row>
    <row r="39" spans="1:16" x14ac:dyDescent="0.25">
      <c r="A39" t="s">
        <v>53</v>
      </c>
      <c r="B39">
        <v>883900</v>
      </c>
      <c r="C39">
        <v>813108.87</v>
      </c>
      <c r="D39">
        <f t="shared" si="9"/>
        <v>-70791.13</v>
      </c>
      <c r="E39" s="5">
        <f t="shared" si="10"/>
        <v>-8.008952370177623E-2</v>
      </c>
      <c r="F39">
        <f t="shared" si="2"/>
        <v>8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-0.13918241656366656</v>
      </c>
      <c r="K39">
        <f t="shared" si="5"/>
        <v>1</v>
      </c>
      <c r="L39">
        <v>1759500</v>
      </c>
      <c r="M39">
        <v>1680463.8699999901</v>
      </c>
      <c r="N39">
        <f t="shared" si="6"/>
        <v>-79036.1300000099</v>
      </c>
      <c r="O39" s="5">
        <f t="shared" si="7"/>
        <v>-4.4919653310605226E-2</v>
      </c>
      <c r="P39">
        <f t="shared" si="8"/>
        <v>4</v>
      </c>
    </row>
    <row r="40" spans="1:16" x14ac:dyDescent="0.25">
      <c r="A40" t="s">
        <v>54</v>
      </c>
      <c r="B40">
        <v>38381900</v>
      </c>
      <c r="C40">
        <v>37565141.859999903</v>
      </c>
      <c r="D40">
        <f t="shared" si="9"/>
        <v>-816758.14000009745</v>
      </c>
      <c r="E40" s="5">
        <f t="shared" si="10"/>
        <v>-2.1279773539092578E-2</v>
      </c>
      <c r="F40">
        <f t="shared" si="2"/>
        <v>23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-4.6782546934937892E-2</v>
      </c>
      <c r="K40">
        <f t="shared" si="5"/>
        <v>3</v>
      </c>
      <c r="L40">
        <v>40216700</v>
      </c>
      <c r="M40">
        <v>39606263.709999897</v>
      </c>
      <c r="N40">
        <f t="shared" si="6"/>
        <v>-610436.29000010341</v>
      </c>
      <c r="O40" s="5">
        <f t="shared" si="7"/>
        <v>-1.5178676768608648E-2</v>
      </c>
      <c r="P40">
        <f t="shared" si="8"/>
        <v>6</v>
      </c>
    </row>
    <row r="41" spans="1:16" x14ac:dyDescent="0.25">
      <c r="A41" t="s">
        <v>55</v>
      </c>
      <c r="B41">
        <v>4593300</v>
      </c>
      <c r="C41">
        <v>4409060.2099999897</v>
      </c>
      <c r="D41">
        <f t="shared" si="9"/>
        <v>-184239.79000001028</v>
      </c>
      <c r="E41" s="5">
        <f t="shared" si="10"/>
        <v>-4.0110550149132493E-2</v>
      </c>
      <c r="F41">
        <f t="shared" si="2"/>
        <v>17</v>
      </c>
      <c r="G41">
        <v>5089500</v>
      </c>
      <c r="H41">
        <v>4956043.6699999897</v>
      </c>
      <c r="I41">
        <f t="shared" si="3"/>
        <v>-133456.33000001032</v>
      </c>
      <c r="J41" s="5">
        <f t="shared" si="4"/>
        <v>-2.6221894095689226E-2</v>
      </c>
      <c r="K41">
        <f t="shared" si="5"/>
        <v>8</v>
      </c>
      <c r="L41">
        <v>4799900</v>
      </c>
      <c r="M41">
        <v>4717822.6500000004</v>
      </c>
      <c r="N41">
        <f t="shared" si="6"/>
        <v>-82077.349999999627</v>
      </c>
      <c r="O41" s="5">
        <f t="shared" si="7"/>
        <v>-1.7099804162586642E-2</v>
      </c>
      <c r="P41">
        <f t="shared" si="8"/>
        <v>5</v>
      </c>
    </row>
    <row r="42" spans="1:16" x14ac:dyDescent="0.25">
      <c r="A42" t="s">
        <v>56</v>
      </c>
      <c r="B42">
        <v>188593300</v>
      </c>
      <c r="C42">
        <v>188551675.67999899</v>
      </c>
      <c r="D42">
        <f t="shared" si="9"/>
        <v>-41624.320001006126</v>
      </c>
      <c r="E42" s="5">
        <f t="shared" si="10"/>
        <v>-2.2070943135841053E-4</v>
      </c>
      <c r="F42">
        <f t="shared" si="2"/>
        <v>44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-1.1928203241796942E-2</v>
      </c>
      <c r="K42">
        <f t="shared" si="5"/>
        <v>8</v>
      </c>
      <c r="L42">
        <v>199954600</v>
      </c>
      <c r="M42">
        <v>199954563.74999899</v>
      </c>
      <c r="N42">
        <f t="shared" si="6"/>
        <v>-36.250001013278961</v>
      </c>
      <c r="O42" s="5">
        <f t="shared" si="7"/>
        <v>-1.8129115815929696E-7</v>
      </c>
      <c r="P42">
        <f t="shared" si="8"/>
        <v>9</v>
      </c>
    </row>
    <row r="43" spans="1:16" x14ac:dyDescent="0.25">
      <c r="A43" t="s">
        <v>57</v>
      </c>
      <c r="B43">
        <v>8135400</v>
      </c>
      <c r="C43">
        <v>7968645.8300000001</v>
      </c>
      <c r="D43">
        <f t="shared" si="9"/>
        <v>-166754.16999999993</v>
      </c>
      <c r="E43" s="5">
        <f t="shared" si="10"/>
        <v>-2.0497353541313264E-2</v>
      </c>
      <c r="F43">
        <f t="shared" si="2"/>
        <v>24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-4.5477990374731388E-2</v>
      </c>
      <c r="K43">
        <f t="shared" si="5"/>
        <v>3</v>
      </c>
      <c r="L43">
        <v>8497500</v>
      </c>
      <c r="M43">
        <v>8150982.5699999901</v>
      </c>
      <c r="N43">
        <f t="shared" si="6"/>
        <v>-346517.43000000995</v>
      </c>
      <c r="O43" s="5">
        <f t="shared" si="7"/>
        <v>-4.0778750220654303E-2</v>
      </c>
      <c r="P43">
        <f t="shared" si="8"/>
        <v>4</v>
      </c>
    </row>
    <row r="44" spans="1:16" x14ac:dyDescent="0.25">
      <c r="A44" t="s">
        <v>58</v>
      </c>
      <c r="B44">
        <v>30083200</v>
      </c>
      <c r="C44">
        <v>29789104.379999999</v>
      </c>
      <c r="D44">
        <f t="shared" si="9"/>
        <v>-294095.62000000104</v>
      </c>
      <c r="E44" s="5">
        <f t="shared" si="10"/>
        <v>-9.7760750186150751E-3</v>
      </c>
      <c r="F44">
        <f t="shared" si="2"/>
        <v>39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-7.9569249404813532E-3</v>
      </c>
      <c r="K44">
        <f t="shared" si="5"/>
        <v>7</v>
      </c>
      <c r="L44">
        <v>31282200</v>
      </c>
      <c r="M44">
        <v>31282141.25</v>
      </c>
      <c r="N44">
        <f t="shared" si="6"/>
        <v>-58.75</v>
      </c>
      <c r="O44" s="5">
        <f t="shared" si="7"/>
        <v>-1.8780648419868168E-6</v>
      </c>
      <c r="P44">
        <f t="shared" si="8"/>
        <v>7</v>
      </c>
    </row>
    <row r="45" spans="1:16" x14ac:dyDescent="0.25">
      <c r="A45" t="s">
        <v>59</v>
      </c>
      <c r="B45">
        <v>55301600</v>
      </c>
      <c r="C45">
        <v>54589584.0499999</v>
      </c>
      <c r="D45">
        <f t="shared" si="9"/>
        <v>-712015.95000009984</v>
      </c>
      <c r="E45" s="5">
        <f t="shared" si="10"/>
        <v>-1.287514194887851E-2</v>
      </c>
      <c r="F45">
        <f t="shared" si="2"/>
        <v>34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-3.8689222111488959E-2</v>
      </c>
      <c r="K45">
        <f t="shared" si="5"/>
        <v>4</v>
      </c>
      <c r="L45">
        <v>56027100</v>
      </c>
      <c r="M45">
        <v>55386549.6599999</v>
      </c>
      <c r="N45">
        <f t="shared" si="6"/>
        <v>-640550.34000010043</v>
      </c>
      <c r="O45" s="5">
        <f t="shared" si="7"/>
        <v>-1.1432866237947358E-2</v>
      </c>
      <c r="P45">
        <f t="shared" si="8"/>
        <v>4</v>
      </c>
    </row>
    <row r="46" spans="1:16" x14ac:dyDescent="0.25">
      <c r="A46" t="s">
        <v>60</v>
      </c>
      <c r="B46">
        <v>259100</v>
      </c>
      <c r="C46">
        <v>258322.43</v>
      </c>
      <c r="D46">
        <f t="shared" si="9"/>
        <v>-777.57000000000698</v>
      </c>
      <c r="E46" s="5">
        <f t="shared" si="10"/>
        <v>-3.0010420686993711E-3</v>
      </c>
      <c r="F46">
        <f t="shared" si="2"/>
        <v>43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-3.2319887218048821E-2</v>
      </c>
      <c r="K46">
        <f t="shared" si="5"/>
        <v>5</v>
      </c>
      <c r="L46">
        <v>267100</v>
      </c>
      <c r="M46">
        <v>254753.15999999901</v>
      </c>
      <c r="N46">
        <f t="shared" si="6"/>
        <v>-12346.840000000986</v>
      </c>
      <c r="O46" s="5">
        <f t="shared" si="7"/>
        <v>-4.6225533508053113E-2</v>
      </c>
      <c r="P46">
        <f t="shared" si="8"/>
        <v>3</v>
      </c>
    </row>
    <row r="47" spans="1:16" x14ac:dyDescent="0.25">
      <c r="A47" t="s">
        <v>61</v>
      </c>
      <c r="B47">
        <v>70390700</v>
      </c>
      <c r="C47">
        <v>70378426.719999999</v>
      </c>
      <c r="D47">
        <f t="shared" si="9"/>
        <v>-12273.280000001192</v>
      </c>
      <c r="E47" s="5">
        <f t="shared" si="10"/>
        <v>-1.7435939690898361E-4</v>
      </c>
      <c r="F47">
        <f t="shared" si="2"/>
        <v>45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-3.3291600310348285E-4</v>
      </c>
      <c r="K47">
        <f t="shared" si="5"/>
        <v>5</v>
      </c>
      <c r="L47">
        <v>75072800</v>
      </c>
      <c r="M47">
        <v>75050829.179999903</v>
      </c>
      <c r="N47">
        <f t="shared" si="6"/>
        <v>-21970.820000097156</v>
      </c>
      <c r="O47" s="5">
        <f t="shared" si="7"/>
        <v>-2.9266019117572752E-4</v>
      </c>
      <c r="P47">
        <f t="shared" si="8"/>
        <v>4</v>
      </c>
    </row>
    <row r="48" spans="1:16" x14ac:dyDescent="0.25">
      <c r="A48" t="s">
        <v>62</v>
      </c>
      <c r="B48">
        <v>6737100</v>
      </c>
      <c r="C48">
        <v>6527352.5699999901</v>
      </c>
      <c r="D48">
        <f t="shared" si="9"/>
        <v>-209747.43000000995</v>
      </c>
      <c r="E48" s="5">
        <f t="shared" si="10"/>
        <v>-3.1133192323107857E-2</v>
      </c>
      <c r="F48">
        <f t="shared" si="2"/>
        <v>20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-4.0559890224125802E-2</v>
      </c>
      <c r="K48">
        <f t="shared" si="5"/>
        <v>3</v>
      </c>
      <c r="L48">
        <v>7289800</v>
      </c>
      <c r="M48">
        <v>6882350.23999999</v>
      </c>
      <c r="N48">
        <f t="shared" si="6"/>
        <v>-407449.76000001002</v>
      </c>
      <c r="O48" s="5">
        <f t="shared" si="7"/>
        <v>-5.5893132870587676E-2</v>
      </c>
      <c r="P48">
        <f t="shared" si="8"/>
        <v>2</v>
      </c>
    </row>
    <row r="49" spans="1:16" x14ac:dyDescent="0.25">
      <c r="A49" t="s">
        <v>63</v>
      </c>
      <c r="B49">
        <v>92200</v>
      </c>
      <c r="C49">
        <v>90499.43</v>
      </c>
      <c r="D49">
        <f t="shared" si="9"/>
        <v>-1700.570000000007</v>
      </c>
      <c r="E49" s="5">
        <f t="shared" si="10"/>
        <v>-1.8444360086767971E-2</v>
      </c>
      <c r="F49">
        <f t="shared" si="2"/>
        <v>27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-6.9523586744639335E-2</v>
      </c>
      <c r="K49">
        <f t="shared" si="5"/>
        <v>2</v>
      </c>
      <c r="L49">
        <v>0</v>
      </c>
      <c r="M49">
        <v>0</v>
      </c>
      <c r="N49">
        <f t="shared" si="6"/>
        <v>0</v>
      </c>
      <c r="O49" s="5">
        <f t="shared" si="7"/>
        <v>0</v>
      </c>
      <c r="P49">
        <f t="shared" si="8"/>
        <v>3</v>
      </c>
    </row>
    <row r="50" spans="1:16" x14ac:dyDescent="0.25">
      <c r="A50" t="s">
        <v>64</v>
      </c>
      <c r="B50">
        <v>832600</v>
      </c>
      <c r="C50">
        <v>832600</v>
      </c>
      <c r="D50">
        <f t="shared" si="9"/>
        <v>0</v>
      </c>
      <c r="E50" s="5">
        <f t="shared" si="10"/>
        <v>0</v>
      </c>
      <c r="F50">
        <f t="shared" si="2"/>
        <v>47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3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3</v>
      </c>
    </row>
    <row r="51" spans="1:16" x14ac:dyDescent="0.25">
      <c r="A51" t="s">
        <v>65</v>
      </c>
      <c r="B51">
        <v>8609500</v>
      </c>
      <c r="C51">
        <v>8499425.3399999905</v>
      </c>
      <c r="D51">
        <f t="shared" si="9"/>
        <v>-110074.66000000946</v>
      </c>
      <c r="E51" s="5">
        <f t="shared" si="10"/>
        <v>-1.2785255822058129E-2</v>
      </c>
      <c r="F51">
        <f t="shared" si="2"/>
        <v>35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-3.6573903982970231E-2</v>
      </c>
      <c r="K51">
        <f t="shared" si="5"/>
        <v>2</v>
      </c>
      <c r="L51">
        <v>8833900</v>
      </c>
      <c r="M51">
        <v>8735843.3100000005</v>
      </c>
      <c r="N51">
        <f t="shared" si="6"/>
        <v>-98056.689999999478</v>
      </c>
      <c r="O51" s="5">
        <f t="shared" si="7"/>
        <v>-1.1100045280114048E-2</v>
      </c>
      <c r="P51">
        <f t="shared" si="8"/>
        <v>2</v>
      </c>
    </row>
    <row r="52" spans="1:16" x14ac:dyDescent="0.25">
      <c r="A52" t="s">
        <v>66</v>
      </c>
      <c r="B52">
        <v>2451000</v>
      </c>
      <c r="C52">
        <v>2254684.7999999998</v>
      </c>
      <c r="D52">
        <f t="shared" si="9"/>
        <v>-196315.20000000019</v>
      </c>
      <c r="E52" s="5">
        <f t="shared" si="10"/>
        <v>-8.009596083231342E-2</v>
      </c>
      <c r="F52">
        <f t="shared" si="2"/>
        <v>7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-9.6704683082722218E-2</v>
      </c>
      <c r="K52">
        <f t="shared" si="5"/>
        <v>1</v>
      </c>
      <c r="L52">
        <v>2321600</v>
      </c>
      <c r="M52">
        <v>2056835.26</v>
      </c>
      <c r="N52">
        <f t="shared" si="6"/>
        <v>-264764.74</v>
      </c>
      <c r="O52" s="5">
        <f t="shared" si="7"/>
        <v>-0.11404408166781529</v>
      </c>
      <c r="P52">
        <f t="shared" si="8"/>
        <v>1</v>
      </c>
    </row>
    <row r="54" spans="1:16" x14ac:dyDescent="0.25">
      <c r="A54" s="2" t="s">
        <v>67</v>
      </c>
      <c r="F54" s="2" t="s">
        <v>67</v>
      </c>
    </row>
    <row r="55" spans="1:16" x14ac:dyDescent="0.25">
      <c r="A55" s="1" t="s">
        <v>0</v>
      </c>
      <c r="B55" s="1" t="s">
        <v>3</v>
      </c>
      <c r="C55" s="1" t="s">
        <v>8</v>
      </c>
      <c r="D55" s="1" t="s">
        <v>13</v>
      </c>
      <c r="F55" s="1" t="s">
        <v>0</v>
      </c>
      <c r="G55" s="1" t="s">
        <v>3</v>
      </c>
      <c r="H55" s="1" t="s">
        <v>8</v>
      </c>
      <c r="I55" s="1" t="s">
        <v>13</v>
      </c>
    </row>
    <row r="56" spans="1:16" x14ac:dyDescent="0.25">
      <c r="A56" t="s">
        <v>24</v>
      </c>
      <c r="B56">
        <f>VLOOKUP(A56,$A$1:$E$52,4,FALSE)</f>
        <v>-36209.630000000005</v>
      </c>
      <c r="C56">
        <f>VLOOKUP(A56,$A$1:$P$52,9,FALSE)</f>
        <v>-27292.159999999974</v>
      </c>
      <c r="D56">
        <f>VLOOKUP(A56,$A$1:$P$52,14,FALSE)</f>
        <v>-9181.0800000000163</v>
      </c>
      <c r="F56" t="s">
        <v>24</v>
      </c>
      <c r="G56">
        <f>VLOOKUP($F56,$A$1:$P$52,MATCH(G$55,$A$1:$P$1,0),FALSE)</f>
        <v>-36209.630000000005</v>
      </c>
      <c r="H56">
        <f t="shared" ref="H56:I56" si="11">VLOOKUP($F56,$A$1:$P$52,MATCH(H$55,$A$1:$P$1,0),FALSE)</f>
        <v>-27292.159999999974</v>
      </c>
      <c r="I56">
        <f t="shared" si="11"/>
        <v>-9181.0800000000163</v>
      </c>
    </row>
    <row r="57" spans="1:16" x14ac:dyDescent="0.25">
      <c r="A57" t="s">
        <v>25</v>
      </c>
      <c r="B57">
        <f t="shared" ref="B57:B61" si="12">VLOOKUP(A57,$A$1:$E$52,4,FALSE)</f>
        <v>0</v>
      </c>
      <c r="C57">
        <f t="shared" ref="C57:C61" si="13">VLOOKUP(A57,$A$1:$P$52,9,FALSE)</f>
        <v>0</v>
      </c>
      <c r="D57">
        <f t="shared" ref="D57:D61" si="14">VLOOKUP(A57,$A$1:$P$52,14,FALSE)</f>
        <v>-311228.08999999997</v>
      </c>
      <c r="F57" t="s">
        <v>25</v>
      </c>
      <c r="G57">
        <f t="shared" ref="G57:I61" si="15">VLOOKUP($F57,$A$1:$P$52,MATCH(G$55,$A$1:$P$1,0),FALSE)</f>
        <v>0</v>
      </c>
      <c r="H57">
        <f t="shared" si="15"/>
        <v>0</v>
      </c>
      <c r="I57">
        <f t="shared" si="15"/>
        <v>-311228.08999999997</v>
      </c>
    </row>
    <row r="58" spans="1:16" x14ac:dyDescent="0.25">
      <c r="A58" t="s">
        <v>32</v>
      </c>
      <c r="B58">
        <f t="shared" si="12"/>
        <v>-149396.10000000987</v>
      </c>
      <c r="C58">
        <f t="shared" si="13"/>
        <v>-189254.06000000006</v>
      </c>
      <c r="D58">
        <f t="shared" si="14"/>
        <v>-374962.91000000015</v>
      </c>
      <c r="F58" t="s">
        <v>32</v>
      </c>
      <c r="G58">
        <f t="shared" si="15"/>
        <v>-149396.10000000987</v>
      </c>
      <c r="H58">
        <f t="shared" si="15"/>
        <v>-189254.06000000006</v>
      </c>
      <c r="I58">
        <f t="shared" si="15"/>
        <v>-374962.91000000015</v>
      </c>
    </row>
    <row r="59" spans="1:16" x14ac:dyDescent="0.25">
      <c r="A59" t="s">
        <v>38</v>
      </c>
      <c r="B59">
        <f t="shared" si="12"/>
        <v>-12230.810000000056</v>
      </c>
      <c r="C59">
        <f t="shared" si="13"/>
        <v>-45485.580000000075</v>
      </c>
      <c r="D59">
        <f t="shared" si="14"/>
        <v>-72.879999999888241</v>
      </c>
      <c r="F59" t="s">
        <v>38</v>
      </c>
      <c r="G59">
        <f t="shared" si="15"/>
        <v>-12230.810000000056</v>
      </c>
      <c r="H59">
        <f t="shared" si="15"/>
        <v>-45485.580000000075</v>
      </c>
      <c r="I59">
        <f t="shared" si="15"/>
        <v>-72.879999999888241</v>
      </c>
    </row>
    <row r="60" spans="1:16" x14ac:dyDescent="0.25">
      <c r="A60" t="s">
        <v>39</v>
      </c>
      <c r="B60">
        <f t="shared" si="12"/>
        <v>-4950.4699999999721</v>
      </c>
      <c r="C60">
        <f t="shared" si="13"/>
        <v>-8005.7900000010268</v>
      </c>
      <c r="D60">
        <f t="shared" si="14"/>
        <v>-1724.9000000000233</v>
      </c>
      <c r="F60" t="s">
        <v>39</v>
      </c>
      <c r="G60">
        <f t="shared" si="15"/>
        <v>-4950.4699999999721</v>
      </c>
      <c r="H60">
        <f t="shared" si="15"/>
        <v>-8005.7900000010268</v>
      </c>
      <c r="I60">
        <f t="shared" si="15"/>
        <v>-1724.9000000000233</v>
      </c>
    </row>
    <row r="61" spans="1:16" x14ac:dyDescent="0.25">
      <c r="A61" t="s">
        <v>55</v>
      </c>
      <c r="B61">
        <f t="shared" si="12"/>
        <v>-184239.79000001028</v>
      </c>
      <c r="C61">
        <f t="shared" si="13"/>
        <v>-133456.33000001032</v>
      </c>
      <c r="D61">
        <f t="shared" si="14"/>
        <v>-82077.349999999627</v>
      </c>
      <c r="F61" t="s">
        <v>55</v>
      </c>
      <c r="G61">
        <f t="shared" si="15"/>
        <v>-184239.79000001028</v>
      </c>
      <c r="H61">
        <f t="shared" si="15"/>
        <v>-133456.33000001032</v>
      </c>
      <c r="I61">
        <f t="shared" si="15"/>
        <v>-82077.349999999627</v>
      </c>
    </row>
    <row r="63" spans="1:16" x14ac:dyDescent="0.25">
      <c r="A63" s="7" t="s">
        <v>68</v>
      </c>
      <c r="F63" s="7" t="s">
        <v>68</v>
      </c>
    </row>
    <row r="64" spans="1:16" x14ac:dyDescent="0.25">
      <c r="A64" s="1" t="s">
        <v>0</v>
      </c>
      <c r="B64" s="1" t="s">
        <v>3</v>
      </c>
      <c r="C64" s="1" t="s">
        <v>8</v>
      </c>
      <c r="D64" s="1" t="s">
        <v>13</v>
      </c>
      <c r="F64" s="1" t="s">
        <v>0</v>
      </c>
      <c r="G64" s="1" t="s">
        <v>3</v>
      </c>
      <c r="H64" s="1" t="s">
        <v>8</v>
      </c>
      <c r="I64" s="1" t="s">
        <v>13</v>
      </c>
    </row>
    <row r="65" spans="1:9" x14ac:dyDescent="0.25">
      <c r="A65" t="s">
        <v>24</v>
      </c>
      <c r="B65">
        <f>_xlfn.XLOOKUP(A65,$A$2:$A$52,$D$2:$D$52,0)</f>
        <v>-36209.630000000005</v>
      </c>
      <c r="C65">
        <f>_xlfn.XLOOKUP(A65,$A$2:$A$52,$I$2:$I$52,0)</f>
        <v>-27292.159999999974</v>
      </c>
      <c r="D65">
        <f>_xlfn.XLOOKUP(A65,$A$2:$A$52,$N$2:$N$52,0)</f>
        <v>-9181.0800000000163</v>
      </c>
      <c r="F65" t="s">
        <v>24</v>
      </c>
      <c r="G65" t="e" cm="1" vm="1">
        <f t="array" aca="1" ref="G65" ca="1">_xlfn.XLOOKUP(INDEX($D$2:$D$52,0),A1:P52,MATCH(A74,$A$2:$A$52,0))</f>
        <v>#VALUE!</v>
      </c>
      <c r="H65" s="9">
        <f>MATCH(F65,A2:A52,0)</f>
        <v>9</v>
      </c>
    </row>
    <row r="66" spans="1:9" x14ac:dyDescent="0.25">
      <c r="A66" t="s">
        <v>25</v>
      </c>
      <c r="B66">
        <f t="shared" ref="B66:B70" si="16">_xlfn.XLOOKUP(A66,$A$2:$A$52,$D$2:$D$52,0)</f>
        <v>0</v>
      </c>
      <c r="C66">
        <f t="shared" ref="C66:C70" si="17">_xlfn.XLOOKUP(A66,$A$2:$A$52,$I$2:$I$52,0)</f>
        <v>0</v>
      </c>
      <c r="D66">
        <f t="shared" ref="D66:D70" si="18">_xlfn.XLOOKUP(A66,$A$2:$A$52,$N$2:$N$52,0)</f>
        <v>-311228.08999999997</v>
      </c>
      <c r="F66" t="s">
        <v>25</v>
      </c>
    </row>
    <row r="67" spans="1:9" x14ac:dyDescent="0.25">
      <c r="A67" t="s">
        <v>32</v>
      </c>
      <c r="B67">
        <f t="shared" si="16"/>
        <v>-149396.10000000987</v>
      </c>
      <c r="C67">
        <f t="shared" si="17"/>
        <v>-189254.06000000006</v>
      </c>
      <c r="D67">
        <f t="shared" si="18"/>
        <v>-374962.91000000015</v>
      </c>
      <c r="F67" t="s">
        <v>32</v>
      </c>
    </row>
    <row r="68" spans="1:9" x14ac:dyDescent="0.25">
      <c r="A68" t="s">
        <v>38</v>
      </c>
      <c r="B68">
        <f t="shared" si="16"/>
        <v>-12230.810000000056</v>
      </c>
      <c r="C68">
        <f t="shared" si="17"/>
        <v>-45485.580000000075</v>
      </c>
      <c r="D68">
        <f t="shared" si="18"/>
        <v>-72.879999999888241</v>
      </c>
      <c r="F68" t="s">
        <v>38</v>
      </c>
    </row>
    <row r="69" spans="1:9" x14ac:dyDescent="0.25">
      <c r="A69" t="s">
        <v>39</v>
      </c>
      <c r="B69">
        <f t="shared" si="16"/>
        <v>-4950.4699999999721</v>
      </c>
      <c r="C69">
        <f t="shared" si="17"/>
        <v>-8005.7900000010268</v>
      </c>
      <c r="D69">
        <f t="shared" si="18"/>
        <v>-1724.9000000000233</v>
      </c>
      <c r="F69" t="s">
        <v>39</v>
      </c>
    </row>
    <row r="70" spans="1:9" x14ac:dyDescent="0.25">
      <c r="A70" t="s">
        <v>55</v>
      </c>
      <c r="B70">
        <f t="shared" si="16"/>
        <v>-184239.79000001028</v>
      </c>
      <c r="C70">
        <f t="shared" si="17"/>
        <v>-133456.33000001032</v>
      </c>
      <c r="D70">
        <f t="shared" si="18"/>
        <v>-82077.349999999627</v>
      </c>
      <c r="F70" t="s">
        <v>55</v>
      </c>
    </row>
    <row r="72" spans="1:9" x14ac:dyDescent="0.25">
      <c r="A72" s="7" t="s">
        <v>69</v>
      </c>
      <c r="F72" s="7" t="s">
        <v>69</v>
      </c>
    </row>
    <row r="73" spans="1:9" x14ac:dyDescent="0.25">
      <c r="A73" s="1" t="s">
        <v>0</v>
      </c>
      <c r="B73" s="1" t="s">
        <v>3</v>
      </c>
      <c r="C73" s="1" t="s">
        <v>8</v>
      </c>
      <c r="D73" s="1" t="s">
        <v>13</v>
      </c>
      <c r="F73" s="1" t="s">
        <v>0</v>
      </c>
      <c r="G73" s="1" t="s">
        <v>3</v>
      </c>
      <c r="H73" s="1" t="s">
        <v>8</v>
      </c>
      <c r="I73" s="1" t="s">
        <v>13</v>
      </c>
    </row>
    <row r="74" spans="1:9" x14ac:dyDescent="0.25">
      <c r="A74" t="s">
        <v>24</v>
      </c>
      <c r="B74">
        <f>INDEX($D$2:$D$52, MATCH(A74,$A$2:$A$52,0))</f>
        <v>-36209.630000000005</v>
      </c>
      <c r="C74">
        <f>INDEX($I$2:$I$52, MATCH(A74,$A$2:$A$52,0))</f>
        <v>-27292.159999999974</v>
      </c>
      <c r="D74">
        <f>INDEX($N$2:$N$52, MATCH(A74,$A$2:$A$52,0))</f>
        <v>-9181.0800000000163</v>
      </c>
      <c r="F74" t="s">
        <v>24</v>
      </c>
      <c r="G74">
        <f>INDEX($A$2:$P$52,MATCH($F74,$A$2:$A$52,0),MATCH(G$73,$A$1:$P$1,0))</f>
        <v>-36209.630000000005</v>
      </c>
      <c r="H74">
        <f t="shared" ref="H74:I74" si="19">INDEX($A$2:$P$52,MATCH($F74,$A$2:$A$52,0),MATCH(H$73,$A$1:$P$1,0))</f>
        <v>-27292.159999999974</v>
      </c>
      <c r="I74">
        <f t="shared" si="19"/>
        <v>-9181.0800000000163</v>
      </c>
    </row>
    <row r="75" spans="1:9" x14ac:dyDescent="0.25">
      <c r="A75" t="s">
        <v>25</v>
      </c>
      <c r="B75">
        <f t="shared" ref="B75:B79" si="20">INDEX($D$2:$D$52, MATCH(A75,$A$2:$A$52,0))</f>
        <v>0</v>
      </c>
      <c r="C75">
        <f t="shared" ref="C75:C79" si="21">INDEX($I$2:$I$52, MATCH(A75,$A$2:$A$52,0))</f>
        <v>0</v>
      </c>
      <c r="D75">
        <f t="shared" ref="D75:D79" si="22">INDEX($N$2:$N$52, MATCH(A75,$A$2:$A$52,0))</f>
        <v>-311228.08999999997</v>
      </c>
      <c r="F75" t="s">
        <v>25</v>
      </c>
      <c r="G75">
        <f t="shared" ref="G75:I79" si="23">INDEX($A$2:$P$52,MATCH($F75,$A$2:$A$52,0),MATCH(G$73,$A$1:$P$1,0))</f>
        <v>0</v>
      </c>
      <c r="H75">
        <f t="shared" si="23"/>
        <v>0</v>
      </c>
      <c r="I75">
        <f t="shared" si="23"/>
        <v>-311228.08999999997</v>
      </c>
    </row>
    <row r="76" spans="1:9" x14ac:dyDescent="0.25">
      <c r="A76" t="s">
        <v>32</v>
      </c>
      <c r="B76">
        <f t="shared" si="20"/>
        <v>-149396.10000000987</v>
      </c>
      <c r="C76">
        <f t="shared" si="21"/>
        <v>-189254.06000000006</v>
      </c>
      <c r="D76">
        <f t="shared" si="22"/>
        <v>-374962.91000000015</v>
      </c>
      <c r="F76" t="s">
        <v>32</v>
      </c>
      <c r="G76">
        <f t="shared" si="23"/>
        <v>-149396.10000000987</v>
      </c>
      <c r="H76">
        <f t="shared" si="23"/>
        <v>-189254.06000000006</v>
      </c>
      <c r="I76">
        <f t="shared" si="23"/>
        <v>-374962.91000000015</v>
      </c>
    </row>
    <row r="77" spans="1:9" x14ac:dyDescent="0.25">
      <c r="A77" t="s">
        <v>38</v>
      </c>
      <c r="B77">
        <f t="shared" si="20"/>
        <v>-12230.810000000056</v>
      </c>
      <c r="C77">
        <f t="shared" si="21"/>
        <v>-45485.580000000075</v>
      </c>
      <c r="D77">
        <f t="shared" si="22"/>
        <v>-72.879999999888241</v>
      </c>
      <c r="F77" t="s">
        <v>38</v>
      </c>
      <c r="G77">
        <f t="shared" si="23"/>
        <v>-12230.810000000056</v>
      </c>
      <c r="H77">
        <f t="shared" si="23"/>
        <v>-45485.580000000075</v>
      </c>
      <c r="I77">
        <f t="shared" si="23"/>
        <v>-72.879999999888241</v>
      </c>
    </row>
    <row r="78" spans="1:9" x14ac:dyDescent="0.25">
      <c r="A78" t="s">
        <v>39</v>
      </c>
      <c r="B78">
        <f t="shared" si="20"/>
        <v>-4950.4699999999721</v>
      </c>
      <c r="C78">
        <f t="shared" si="21"/>
        <v>-8005.7900000010268</v>
      </c>
      <c r="D78">
        <f t="shared" si="22"/>
        <v>-1724.9000000000233</v>
      </c>
      <c r="F78" t="s">
        <v>39</v>
      </c>
      <c r="G78">
        <f t="shared" si="23"/>
        <v>-4950.4699999999721</v>
      </c>
      <c r="H78">
        <f t="shared" si="23"/>
        <v>-8005.7900000010268</v>
      </c>
      <c r="I78">
        <f t="shared" si="23"/>
        <v>-1724.9000000000233</v>
      </c>
    </row>
    <row r="79" spans="1:9" x14ac:dyDescent="0.25">
      <c r="A79" t="s">
        <v>55</v>
      </c>
      <c r="B79">
        <f t="shared" si="20"/>
        <v>-184239.79000001028</v>
      </c>
      <c r="C79">
        <f t="shared" si="21"/>
        <v>-133456.33000001032</v>
      </c>
      <c r="D79">
        <f t="shared" si="22"/>
        <v>-82077.349999999627</v>
      </c>
      <c r="F79" t="s">
        <v>55</v>
      </c>
      <c r="G79">
        <f t="shared" si="23"/>
        <v>-184239.79000001028</v>
      </c>
      <c r="H79">
        <f t="shared" si="23"/>
        <v>-133456.33000001032</v>
      </c>
      <c r="I79">
        <f t="shared" si="23"/>
        <v>-82077.349999999627</v>
      </c>
    </row>
    <row r="81" spans="1:7" x14ac:dyDescent="0.25">
      <c r="A81" s="7" t="s">
        <v>70</v>
      </c>
    </row>
    <row r="82" spans="1:7" x14ac:dyDescent="0.25">
      <c r="A82" t="s">
        <v>0</v>
      </c>
    </row>
    <row r="83" spans="1:7" x14ac:dyDescent="0.25">
      <c r="B83" s="1" t="s">
        <v>71</v>
      </c>
      <c r="C83" s="1" t="s">
        <v>72</v>
      </c>
    </row>
    <row r="84" spans="1:7" x14ac:dyDescent="0.25">
      <c r="A84" t="s">
        <v>73</v>
      </c>
      <c r="B84" s="6">
        <f>INDEX($B$2:$B$52,MATCH(B87,$A$2:$A$52,0))</f>
        <v>356640100</v>
      </c>
      <c r="C84" s="6">
        <f>INDEX($C$2:$C$52,MATCH(B87,$A$2:$A$52,0))</f>
        <v>341243679.13</v>
      </c>
    </row>
    <row r="85" spans="1:7" x14ac:dyDescent="0.25">
      <c r="A85" t="s">
        <v>74</v>
      </c>
      <c r="B85" s="6">
        <f>INDEX($G$2:$G$52,MATCH(B87,$A$2:$A$52,0))</f>
        <v>382685200</v>
      </c>
      <c r="C85" s="6">
        <f>INDEX($H$2:$H$52, MATCH(B87,$A$2:$A$52,0))</f>
        <v>346340810.81999999</v>
      </c>
    </row>
    <row r="86" spans="1:7" x14ac:dyDescent="0.25">
      <c r="A86" t="s">
        <v>75</v>
      </c>
      <c r="B86" s="6">
        <f>INDEX($L$2:$L$52,MATCH(B87,$A$2:$A$52,0))</f>
        <v>376548600</v>
      </c>
      <c r="C86" s="6">
        <f>INDEX($M$2:$M$52,MATCH(B87,$A$2:$A$52,0))</f>
        <v>355279492.22999901</v>
      </c>
    </row>
    <row r="87" spans="1:7" x14ac:dyDescent="0.25">
      <c r="B87" t="s">
        <v>16</v>
      </c>
    </row>
    <row r="88" spans="1:7" x14ac:dyDescent="0.25">
      <c r="A88" s="7" t="s">
        <v>76</v>
      </c>
    </row>
    <row r="89" spans="1:7" x14ac:dyDescent="0.25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2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25">
      <c r="A91" t="s">
        <v>73</v>
      </c>
      <c r="C91" s="5"/>
      <c r="E91" s="5"/>
      <c r="G91" s="5"/>
    </row>
    <row r="92" spans="1:7" x14ac:dyDescent="0.25">
      <c r="A92" t="s">
        <v>74</v>
      </c>
      <c r="C92" s="5"/>
      <c r="E92" s="5"/>
      <c r="G92" s="5"/>
    </row>
    <row r="93" spans="1:7" x14ac:dyDescent="0.25">
      <c r="A93" t="s">
        <v>75</v>
      </c>
      <c r="C93" s="5"/>
      <c r="E93" s="5"/>
      <c r="G93" s="5"/>
    </row>
    <row r="95" spans="1:7" x14ac:dyDescent="0.25">
      <c r="A95" s="7" t="s">
        <v>79</v>
      </c>
    </row>
    <row r="96" spans="1:7" x14ac:dyDescent="0.2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2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25">
      <c r="A98" t="s">
        <v>73</v>
      </c>
      <c r="B98" t="e">
        <f>INDEX(B97,MATCH(A98, A1:P52, 0))</f>
        <v>#N/A</v>
      </c>
      <c r="C98" s="4"/>
      <c r="E98" s="4"/>
      <c r="G98" s="4"/>
      <c r="I98" s="4"/>
    </row>
    <row r="99" spans="1:9" x14ac:dyDescent="0.25">
      <c r="A99" t="s">
        <v>74</v>
      </c>
      <c r="C99" s="4"/>
      <c r="E99" s="4"/>
      <c r="G99" s="4"/>
      <c r="I99" s="4"/>
    </row>
    <row r="100" spans="1:9" x14ac:dyDescent="0.25">
      <c r="A100" t="s">
        <v>75</v>
      </c>
      <c r="C100" s="4"/>
      <c r="E100" s="4"/>
      <c r="G100" s="4"/>
      <c r="I100" s="4"/>
    </row>
  </sheetData>
  <dataValidations disablePrompts="1" count="2">
    <dataValidation type="list" allowBlank="1" showInputMessage="1" showErrorMessage="1" sqref="A83 A87:B87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5" x14ac:dyDescent="0.25"/>
  <cols>
    <col min="1" max="1" width="12.85546875" bestFit="1" customWidth="1"/>
    <col min="2" max="2" width="52.7109375" bestFit="1" customWidth="1"/>
  </cols>
  <sheetData>
    <row r="1" spans="1:2" x14ac:dyDescent="0.25">
      <c r="A1" s="2" t="s">
        <v>0</v>
      </c>
      <c r="B1" s="3" t="s">
        <v>80</v>
      </c>
    </row>
    <row r="2" spans="1:2" x14ac:dyDescent="0.25">
      <c r="A2" s="2" t="s">
        <v>1</v>
      </c>
      <c r="B2" s="3" t="s">
        <v>81</v>
      </c>
    </row>
    <row r="3" spans="1:2" x14ac:dyDescent="0.25">
      <c r="A3" s="2" t="s">
        <v>2</v>
      </c>
      <c r="B3" s="3" t="s">
        <v>82</v>
      </c>
    </row>
    <row r="4" spans="1:2" x14ac:dyDescent="0.25">
      <c r="A4" s="2" t="s">
        <v>3</v>
      </c>
      <c r="B4" s="3" t="s">
        <v>83</v>
      </c>
    </row>
    <row r="5" spans="1:2" x14ac:dyDescent="0.25">
      <c r="A5" s="2" t="s">
        <v>6</v>
      </c>
      <c r="B5" s="3" t="s">
        <v>84</v>
      </c>
    </row>
    <row r="6" spans="1:2" x14ac:dyDescent="0.25">
      <c r="A6" s="2" t="s">
        <v>7</v>
      </c>
      <c r="B6" s="3" t="s">
        <v>85</v>
      </c>
    </row>
    <row r="7" spans="1:2" x14ac:dyDescent="0.25">
      <c r="A7" s="2" t="s">
        <v>8</v>
      </c>
      <c r="B7" s="3" t="s">
        <v>86</v>
      </c>
    </row>
    <row r="8" spans="1:2" x14ac:dyDescent="0.25">
      <c r="A8" s="2" t="s">
        <v>11</v>
      </c>
      <c r="B8" s="3" t="s">
        <v>87</v>
      </c>
    </row>
    <row r="9" spans="1:2" x14ac:dyDescent="0.25">
      <c r="A9" s="2" t="s">
        <v>12</v>
      </c>
      <c r="B9" s="3" t="s">
        <v>88</v>
      </c>
    </row>
    <row r="10" spans="1:2" x14ac:dyDescent="0.2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Swinehart</dc:creator>
  <cp:keywords/>
  <dc:description/>
  <cp:lastModifiedBy>Jonathan Swinehart</cp:lastModifiedBy>
  <cp:revision/>
  <dcterms:created xsi:type="dcterms:W3CDTF">2020-02-26T17:00:38Z</dcterms:created>
  <dcterms:modified xsi:type="dcterms:W3CDTF">2024-09-19T21:03:23Z</dcterms:modified>
  <cp:category/>
  <cp:contentStatus/>
</cp:coreProperties>
</file>