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Documents\NSS-DA13\Excel\lookups-exercise-RenukaD13\"/>
    </mc:Choice>
  </mc:AlternateContent>
  <xr:revisionPtr revIDLastSave="0" documentId="13_ncr:1_{53B4F6D2-2477-4BB5-A074-30EA6567AE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E74" i="1"/>
  <c r="C74" i="1"/>
  <c r="E56" i="1"/>
  <c r="C56" i="1"/>
  <c r="B56" i="1"/>
  <c r="F2" i="1"/>
  <c r="E2" i="1"/>
  <c r="D2" i="1"/>
  <c r="B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F74" i="1"/>
  <c r="G74" i="1"/>
  <c r="B65" i="1"/>
  <c r="G61" i="1"/>
  <c r="F61" i="1"/>
  <c r="E61" i="1"/>
  <c r="D57" i="1"/>
  <c r="D58" i="1"/>
  <c r="D59" i="1"/>
  <c r="D60" i="1"/>
  <c r="D61" i="1"/>
  <c r="D56" i="1"/>
  <c r="C57" i="1"/>
  <c r="C58" i="1"/>
  <c r="C59" i="1"/>
  <c r="C60" i="1"/>
  <c r="C61" i="1"/>
  <c r="B57" i="1"/>
  <c r="B58" i="1"/>
  <c r="B59" i="1"/>
  <c r="B60" i="1"/>
  <c r="B61" i="1"/>
  <c r="G57" i="1"/>
  <c r="G58" i="1"/>
  <c r="G59" i="1"/>
  <c r="G60" i="1"/>
  <c r="F57" i="1"/>
  <c r="F58" i="1"/>
  <c r="F59" i="1"/>
  <c r="F60" i="1"/>
  <c r="F56" i="1"/>
  <c r="G56" i="1"/>
  <c r="E57" i="1"/>
  <c r="E58" i="1"/>
  <c r="E59" i="1"/>
  <c r="E60" i="1"/>
  <c r="B75" i="1"/>
  <c r="C69" i="1"/>
  <c r="B85" i="1"/>
  <c r="D3" i="1"/>
  <c r="C86" i="1" l="1"/>
  <c r="C85" i="1"/>
  <c r="D85" i="1" s="1"/>
  <c r="C84" i="1"/>
  <c r="D84" i="1" s="1"/>
  <c r="B86" i="1"/>
  <c r="C77" i="1"/>
  <c r="B66" i="1"/>
  <c r="O4" i="1"/>
  <c r="O5" i="1"/>
  <c r="O6" i="1"/>
  <c r="O12" i="1"/>
  <c r="O20" i="1"/>
  <c r="O21" i="1"/>
  <c r="O22" i="1"/>
  <c r="O28" i="1"/>
  <c r="O29" i="1"/>
  <c r="O30" i="1"/>
  <c r="O44" i="1"/>
  <c r="O45" i="1"/>
  <c r="O46" i="1"/>
  <c r="O52" i="1"/>
  <c r="O2" i="1"/>
  <c r="N3" i="1"/>
  <c r="O3" i="1" s="1"/>
  <c r="N4" i="1"/>
  <c r="N5" i="1"/>
  <c r="N6" i="1"/>
  <c r="N7" i="1"/>
  <c r="O7" i="1" s="1"/>
  <c r="N8" i="1"/>
  <c r="O8" i="1" s="1"/>
  <c r="N9" i="1"/>
  <c r="O9" i="1" s="1"/>
  <c r="N10" i="1"/>
  <c r="N11" i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O19" i="1" s="1"/>
  <c r="N20" i="1"/>
  <c r="N21" i="1"/>
  <c r="N22" i="1"/>
  <c r="N23" i="1"/>
  <c r="O23" i="1" s="1"/>
  <c r="N24" i="1"/>
  <c r="D77" i="1" s="1"/>
  <c r="N25" i="1"/>
  <c r="N26" i="1"/>
  <c r="O26" i="1" s="1"/>
  <c r="N27" i="1"/>
  <c r="O27" i="1" s="1"/>
  <c r="N28" i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N42" i="1"/>
  <c r="O42" i="1" s="1"/>
  <c r="N43" i="1"/>
  <c r="O43" i="1" s="1"/>
  <c r="N44" i="1"/>
  <c r="N45" i="1"/>
  <c r="N46" i="1"/>
  <c r="N47" i="1"/>
  <c r="O47" i="1" s="1"/>
  <c r="N48" i="1"/>
  <c r="O48" i="1" s="1"/>
  <c r="N49" i="1"/>
  <c r="O49" i="1" s="1"/>
  <c r="N50" i="1"/>
  <c r="O50" i="1" s="1"/>
  <c r="N51" i="1"/>
  <c r="O51" i="1" s="1"/>
  <c r="N52" i="1"/>
  <c r="N2" i="1"/>
  <c r="J6" i="1"/>
  <c r="J7" i="1"/>
  <c r="J8" i="1"/>
  <c r="J14" i="1"/>
  <c r="J15" i="1"/>
  <c r="J29" i="1"/>
  <c r="J30" i="1"/>
  <c r="J31" i="1"/>
  <c r="J32" i="1"/>
  <c r="J45" i="1"/>
  <c r="J46" i="1"/>
  <c r="J47" i="1"/>
  <c r="J48" i="1"/>
  <c r="I3" i="1"/>
  <c r="J3" i="1" s="1"/>
  <c r="I4" i="1"/>
  <c r="J4" i="1" s="1"/>
  <c r="I5" i="1"/>
  <c r="J5" i="1" s="1"/>
  <c r="I6" i="1"/>
  <c r="I7" i="1"/>
  <c r="I8" i="1"/>
  <c r="I9" i="1"/>
  <c r="J9" i="1" s="1"/>
  <c r="I10" i="1"/>
  <c r="I11" i="1"/>
  <c r="C75" i="1" s="1"/>
  <c r="I12" i="1"/>
  <c r="J12" i="1" s="1"/>
  <c r="I13" i="1"/>
  <c r="J13" i="1" s="1"/>
  <c r="I14" i="1"/>
  <c r="I15" i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C78" i="1" s="1"/>
  <c r="I26" i="1"/>
  <c r="J26" i="1" s="1"/>
  <c r="I27" i="1"/>
  <c r="J27" i="1" s="1"/>
  <c r="I28" i="1"/>
  <c r="J28" i="1" s="1"/>
  <c r="I29" i="1"/>
  <c r="I30" i="1"/>
  <c r="I31" i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I47" i="1"/>
  <c r="I48" i="1"/>
  <c r="I49" i="1"/>
  <c r="J49" i="1" s="1"/>
  <c r="I50" i="1"/>
  <c r="J50" i="1" s="1"/>
  <c r="I51" i="1"/>
  <c r="J51" i="1" s="1"/>
  <c r="I52" i="1"/>
  <c r="J52" i="1" s="1"/>
  <c r="I2" i="1"/>
  <c r="J2" i="1" s="1"/>
  <c r="E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B77" i="1" s="1"/>
  <c r="D25" i="1"/>
  <c r="B78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86" i="1" l="1"/>
  <c r="C65" i="1"/>
  <c r="C68" i="1"/>
  <c r="J24" i="1"/>
  <c r="K24" i="1" s="1"/>
  <c r="C70" i="1"/>
  <c r="K38" i="1"/>
  <c r="E18" i="1"/>
  <c r="B67" i="1"/>
  <c r="B76" i="1"/>
  <c r="J18" i="1"/>
  <c r="C67" i="1"/>
  <c r="P43" i="1"/>
  <c r="D66" i="1"/>
  <c r="O11" i="1"/>
  <c r="C76" i="1"/>
  <c r="E10" i="1"/>
  <c r="E41" i="1"/>
  <c r="F5" i="1" s="1"/>
  <c r="B70" i="1"/>
  <c r="E24" i="1"/>
  <c r="B68" i="1"/>
  <c r="F36" i="1"/>
  <c r="E25" i="1"/>
  <c r="B69" i="1"/>
  <c r="K36" i="1"/>
  <c r="K12" i="1"/>
  <c r="C66" i="1"/>
  <c r="J11" i="1"/>
  <c r="J10" i="1"/>
  <c r="K7" i="1" s="1"/>
  <c r="D76" i="1"/>
  <c r="O18" i="1"/>
  <c r="D67" i="1"/>
  <c r="O10" i="1"/>
  <c r="P9" i="1" s="1"/>
  <c r="D74" i="1"/>
  <c r="K8" i="1"/>
  <c r="D70" i="1"/>
  <c r="D79" i="1"/>
  <c r="O41" i="1"/>
  <c r="D69" i="1"/>
  <c r="D78" i="1"/>
  <c r="O25" i="1"/>
  <c r="P25" i="1" s="1"/>
  <c r="P52" i="1"/>
  <c r="D65" i="1"/>
  <c r="D75" i="1"/>
  <c r="D68" i="1"/>
  <c r="O24" i="1"/>
  <c r="C79" i="1"/>
  <c r="J25" i="1"/>
  <c r="K16" i="1" l="1"/>
  <c r="K14" i="1"/>
  <c r="K52" i="1"/>
  <c r="K3" i="1"/>
  <c r="K32" i="1"/>
  <c r="K31" i="1"/>
  <c r="K11" i="1"/>
  <c r="K35" i="1"/>
  <c r="K48" i="1"/>
  <c r="K2" i="1"/>
  <c r="K28" i="1"/>
  <c r="P36" i="1"/>
  <c r="K44" i="1"/>
  <c r="K27" i="1"/>
  <c r="P4" i="1"/>
  <c r="P40" i="1"/>
  <c r="P47" i="1"/>
  <c r="K22" i="1"/>
  <c r="K21" i="1"/>
  <c r="K26" i="1"/>
  <c r="K34" i="1"/>
  <c r="K50" i="1"/>
  <c r="K4" i="1"/>
  <c r="K9" i="1"/>
  <c r="P8" i="1"/>
  <c r="K29" i="1"/>
  <c r="K49" i="1"/>
  <c r="K39" i="1"/>
  <c r="K51" i="1"/>
  <c r="K40" i="1"/>
  <c r="K30" i="1"/>
  <c r="K37" i="1"/>
  <c r="F10" i="1"/>
  <c r="F28" i="1"/>
  <c r="F51" i="1"/>
  <c r="F52" i="1"/>
  <c r="F11" i="1"/>
  <c r="F4" i="1"/>
  <c r="F29" i="1"/>
  <c r="F7" i="1"/>
  <c r="P45" i="1"/>
  <c r="P51" i="1"/>
  <c r="F32" i="1"/>
  <c r="P30" i="1"/>
  <c r="F42" i="1"/>
  <c r="F6" i="1"/>
  <c r="F45" i="1"/>
  <c r="P16" i="1"/>
  <c r="P26" i="1"/>
  <c r="F35" i="1"/>
  <c r="P15" i="1"/>
  <c r="F41" i="1"/>
  <c r="F16" i="1"/>
  <c r="P10" i="1"/>
  <c r="P17" i="1"/>
  <c r="F44" i="1"/>
  <c r="F40" i="1"/>
  <c r="P42" i="1"/>
  <c r="F43" i="1"/>
  <c r="F21" i="1"/>
  <c r="P48" i="1"/>
  <c r="K25" i="1"/>
  <c r="P37" i="1"/>
  <c r="P38" i="1"/>
  <c r="F27" i="1"/>
  <c r="F26" i="1"/>
  <c r="K42" i="1"/>
  <c r="F48" i="1"/>
  <c r="P31" i="1"/>
  <c r="P19" i="1"/>
  <c r="K17" i="1"/>
  <c r="K19" i="1"/>
  <c r="P22" i="1"/>
  <c r="F18" i="1"/>
  <c r="P50" i="1"/>
  <c r="K13" i="1"/>
  <c r="K23" i="1"/>
  <c r="K6" i="1"/>
  <c r="P12" i="1"/>
  <c r="F23" i="1"/>
  <c r="P2" i="1"/>
  <c r="P11" i="1"/>
  <c r="F15" i="1"/>
  <c r="F47" i="1"/>
  <c r="P14" i="1"/>
  <c r="F13" i="1"/>
  <c r="P41" i="1"/>
  <c r="F37" i="1"/>
  <c r="F50" i="1"/>
  <c r="P27" i="1"/>
  <c r="K33" i="1"/>
  <c r="K18" i="1"/>
  <c r="K43" i="1"/>
  <c r="P7" i="1"/>
  <c r="F34" i="1"/>
  <c r="F3" i="1"/>
  <c r="K15" i="1"/>
  <c r="K45" i="1"/>
  <c r="F12" i="1"/>
  <c r="F14" i="1"/>
  <c r="P3" i="1"/>
  <c r="P33" i="1"/>
  <c r="F30" i="1"/>
  <c r="P28" i="1"/>
  <c r="F22" i="1"/>
  <c r="P32" i="1"/>
  <c r="P49" i="1"/>
  <c r="F46" i="1"/>
  <c r="F17" i="1"/>
  <c r="P39" i="1"/>
  <c r="F49" i="1"/>
  <c r="F19" i="1"/>
  <c r="F38" i="1"/>
  <c r="F39" i="1"/>
  <c r="F20" i="1"/>
  <c r="F24" i="1"/>
  <c r="P6" i="1"/>
  <c r="P18" i="1"/>
  <c r="P21" i="1"/>
  <c r="F25" i="1"/>
  <c r="F31" i="1"/>
  <c r="K20" i="1"/>
  <c r="P24" i="1"/>
  <c r="P29" i="1"/>
  <c r="K10" i="1"/>
  <c r="P44" i="1"/>
  <c r="F33" i="1"/>
  <c r="P5" i="1"/>
  <c r="P20" i="1"/>
  <c r="F9" i="1"/>
  <c r="P13" i="1"/>
  <c r="P35" i="1"/>
  <c r="K41" i="1"/>
  <c r="F8" i="1"/>
  <c r="P23" i="1"/>
  <c r="P46" i="1"/>
  <c r="K5" i="1"/>
  <c r="K47" i="1"/>
  <c r="P34" i="1"/>
  <c r="K46" i="1"/>
  <c r="B91" i="1" l="1"/>
  <c r="C91" i="1"/>
</calcChain>
</file>

<file path=xl/sharedStrings.xml><?xml version="1.0" encoding="utf-8"?>
<sst xmlns="http://schemas.openxmlformats.org/spreadsheetml/2006/main" count="159" uniqueCount="92">
  <si>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</si>
  <si>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</si>
  <si>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</si>
  <si>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</si>
  <si>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</si>
  <si>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</si>
  <si>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</si>
  <si>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</si>
  <si>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</si>
  <si>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</si>
  <si>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</si>
  <si>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</si>
  <si>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</si>
  <si>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</si>
  <si>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</si>
  <si>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</si>
  <si>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</si>
  <si>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</si>
  <si>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</si>
  <si>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</si>
  <si>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</si>
  <si>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</si>
  <si>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</si>
  <si>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</si>
  <si>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</si>
  <si>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</si>
  <si>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</si>
  <si>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</si>
  <si>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</si>
  <si>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</si>
  <si>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</si>
  <si>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</si>
  <si>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</si>
  <si>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</si>
  <si>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</si>
  <si>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</si>
  <si>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</si>
  <si>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</si>
  <si>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</si>
  <si>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</si>
  <si>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</si>
  <si>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</si>
  <si>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</si>
  <si>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</si>
  <si>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</si>
  <si>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</si>
  <si>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</si>
  <si>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</si>
  <si>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</si>
  <si>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</si>
  <si>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</si>
  <si>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</si>
  <si>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</si>
  <si>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</si>
  <si>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</si>
  <si>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</si>
  <si>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</si>
  <si>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</si>
  <si>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</si>
  <si>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</si>
  <si>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</si>
  <si>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</si>
  <si>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</si>
  <si>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</si>
  <si>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</si>
  <si>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</si>
  <si>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</si>
  <si>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</si>
  <si>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</si>
  <si>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</si>
  <si>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</si>
  <si>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</si>
  <si>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</si>
  <si>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</si>
  <si>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</si>
  <si>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</si>
  <si>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</si>
  <si>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</si>
  <si>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</si>
  <si>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</si>
  <si>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</si>
  <si>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</si>
  <si>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</si>
  <si>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</si>
  <si>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</si>
  <si>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</si>
  <si>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</si>
  <si>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</si>
  <si>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</si>
  <si>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</si>
  <si>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Diffrence</t>
  </si>
  <si>
    <t>Bonus Qust-7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</si>
</sst>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u/>
      <sz val="11"/>
      <color theme="1"/>
      <name val="Apto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3" borderId="0" xfId="0" applyFont="1" applyFill="1"/>
    <xf numFmtId="0" fontId="0" fillId="34" borderId="0" xfId="0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Budget and Actual amount for fiscal years.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metro_budget!$B$84:$B$87</c:f>
              <c:numCache>
                <c:formatCode>_([$$-409]* #,##0.00_);_([$$-409]* \(#,##0.00\);_([$$-409]* "-"??_);_(@_)</c:formatCode>
                <c:ptCount val="4"/>
                <c:pt idx="0">
                  <c:v>1552100</c:v>
                </c:pt>
                <c:pt idx="1">
                  <c:v>1590700</c:v>
                </c:pt>
                <c:pt idx="2">
                  <c:v>1579300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9-4F1A-8306-52031C22A6E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metro_budget!$C$84:$C$87</c:f>
              <c:numCache>
                <c:formatCode>_([$$-409]* #,##0.00_);_([$$-409]* \(#,##0.00\);_([$$-409]* "-"??_);_(@_)</c:formatCode>
                <c:ptCount val="4"/>
                <c:pt idx="0">
                  <c:v>1315623.30999999</c:v>
                </c:pt>
                <c:pt idx="1">
                  <c:v>1383905.98999999</c:v>
                </c:pt>
                <c:pt idx="2">
                  <c:v>1337735.3199999901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9-4F1A-8306-52031C2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138287"/>
        <c:axId val="873124847"/>
      </c:barChart>
      <c:lineChart>
        <c:grouping val="standard"/>
        <c:varyColors val="0"/>
        <c:ser>
          <c:idx val="2"/>
          <c:order val="2"/>
          <c:tx>
            <c:strRef>
              <c:f>metro_budget!$D$83</c:f>
              <c:strCache>
                <c:ptCount val="1"/>
                <c:pt idx="0">
                  <c:v>Diffrence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metro_budget!$A$84:$A$87</c:f>
              <c:strCache>
                <c:ptCount val="4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Clerk and Master - Chancery</c:v>
                </c:pt>
              </c:strCache>
            </c:strRef>
          </c:cat>
          <c:val>
            <c:numRef>
              <c:f>metro_budget!$D$84:$D$87</c:f>
              <c:numCache>
                <c:formatCode>_([$$-409]* #,##0.00_);_([$$-409]* \(#,##0.00\);_([$$-409]* "-"??_);_(@_)</c:formatCode>
                <c:ptCount val="4"/>
                <c:pt idx="0">
                  <c:v>-236476.69000000996</c:v>
                </c:pt>
                <c:pt idx="1">
                  <c:v>-206794.01000001002</c:v>
                </c:pt>
                <c:pt idx="2">
                  <c:v>-241564.68000000995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9-4F1A-8306-52031C22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38287"/>
        <c:axId val="873124847"/>
      </c:lineChart>
      <c:catAx>
        <c:axId val="8731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24847"/>
        <c:crosses val="autoZero"/>
        <c:auto val="1"/>
        <c:lblAlgn val="ctr"/>
        <c:lblOffset val="100"/>
        <c:noMultiLvlLbl val="0"/>
      </c:catAx>
      <c:valAx>
        <c:axId val="87312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1044575</xdr:colOff>
      <xdr:row>80</xdr:row>
      <xdr:rowOff>61912</xdr:rowOff>
    </xdr:from>
    <xdr:to>
      <xdr:col>8</xdr:col>
      <xdr:colOff>120650</xdr:colOff>
      <xdr:row>95</xdr:row>
      <xdr:rowOff>87312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6B75C-C8C2-90FF-53AA-F71797AF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D89" sqref="D89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 t="shared" ref="I2:I33" si="0">H2-G2</f>
        <v>-36344389.180000007</v>
      </c>
      <c r="J2" s="5">
        <f>IFERROR(I2/H2,0)</f>
        <v>-0.10493822282725118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 t="shared" ref="E3:E33" si="1">IFERROR(D3/B3,0)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si="0"/>
        <v>-22366.290000001027</v>
      </c>
      <c r="J3" s="5">
        <f t="shared" ref="J3:J52" si="3">IFERROR(I3/H3,0)</f>
        <v>-7.1587313673678488E-2</v>
      </c>
      <c r="K3">
        <f t="shared" ref="K3:K52" si="4">_xlfn.RANK.EQ(J3,$J$2:$J$52,1)</f>
        <v>14</v>
      </c>
      <c r="L3">
        <v>322700</v>
      </c>
      <c r="M3">
        <v>322263.03999999998</v>
      </c>
      <c r="N3">
        <f t="shared" ref="N3:N52" si="5">M3-L3</f>
        <v>-436.96000000002095</v>
      </c>
      <c r="O3" s="5">
        <f t="shared" ref="O3:O52" si="6">IFERROR(N3/L3,0)</f>
        <v>-1.3540749922529313E-3</v>
      </c>
      <c r="P3">
        <f t="shared" ref="P3:P52" si="7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ref="D2:D33" si="8">C4-B4</f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0"/>
        <v>-62606.790000009816</v>
      </c>
      <c r="J4" s="5">
        <f t="shared" si="3"/>
        <v>-1.7440707697694863E-2</v>
      </c>
      <c r="K4">
        <f t="shared" si="4"/>
        <v>36</v>
      </c>
      <c r="L4">
        <v>3662400</v>
      </c>
      <c r="M4">
        <v>3564983.04999999</v>
      </c>
      <c r="N4">
        <f t="shared" si="5"/>
        <v>-97416.950000009965</v>
      </c>
      <c r="O4" s="5">
        <f t="shared" si="6"/>
        <v>-2.6599210899959033E-2</v>
      </c>
      <c r="P4">
        <f t="shared" si="7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8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0"/>
        <v>-947690.6799999997</v>
      </c>
      <c r="J5" s="5">
        <f t="shared" si="3"/>
        <v>-0.13498695580457107</v>
      </c>
      <c r="K5">
        <f t="shared" si="4"/>
        <v>5</v>
      </c>
      <c r="L5">
        <v>7759600</v>
      </c>
      <c r="M5">
        <v>7497322.9100000001</v>
      </c>
      <c r="N5">
        <f t="shared" si="5"/>
        <v>-262277.08999999985</v>
      </c>
      <c r="O5" s="5">
        <f t="shared" si="6"/>
        <v>-3.3800336357544182E-2</v>
      </c>
      <c r="P5">
        <f t="shared" si="7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8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0"/>
        <v>-741.35999999998603</v>
      </c>
      <c r="J6" s="5">
        <f t="shared" si="3"/>
        <v>-1.7331268866947632E-3</v>
      </c>
      <c r="K6">
        <f t="shared" si="4"/>
        <v>44</v>
      </c>
      <c r="L6">
        <v>445200</v>
      </c>
      <c r="M6">
        <v>445114.28999999899</v>
      </c>
      <c r="N6">
        <f t="shared" si="5"/>
        <v>-85.710000001010485</v>
      </c>
      <c r="O6" s="5">
        <f t="shared" si="6"/>
        <v>-1.925202156356929E-4</v>
      </c>
      <c r="P6">
        <f t="shared" si="7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8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0"/>
        <v>-339416.58999999985</v>
      </c>
      <c r="J7" s="5">
        <f t="shared" si="3"/>
        <v>-0.11123002959403271</v>
      </c>
      <c r="K7">
        <f t="shared" si="4"/>
        <v>8</v>
      </c>
      <c r="L7">
        <v>3345200</v>
      </c>
      <c r="M7">
        <v>2946440.08</v>
      </c>
      <c r="N7">
        <f t="shared" si="5"/>
        <v>-398759.91999999993</v>
      </c>
      <c r="O7" s="5">
        <f t="shared" si="6"/>
        <v>-0.11920361114432618</v>
      </c>
      <c r="P7">
        <f t="shared" si="7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8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0"/>
        <v>-206794.01000001002</v>
      </c>
      <c r="J8" s="5">
        <f t="shared" si="3"/>
        <v>-0.14942778736004425</v>
      </c>
      <c r="K8">
        <f t="shared" si="4"/>
        <v>4</v>
      </c>
      <c r="L8">
        <v>1579300</v>
      </c>
      <c r="M8">
        <v>1337735.3199999901</v>
      </c>
      <c r="N8">
        <f t="shared" si="5"/>
        <v>-241564.68000000995</v>
      </c>
      <c r="O8" s="5">
        <f t="shared" si="6"/>
        <v>-0.15295680364719175</v>
      </c>
      <c r="P8">
        <f t="shared" si="7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8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0"/>
        <v>-1144640.4800000004</v>
      </c>
      <c r="J9" s="5">
        <f t="shared" si="3"/>
        <v>-0.11528186307014912</v>
      </c>
      <c r="K9">
        <f t="shared" si="4"/>
        <v>7</v>
      </c>
      <c r="L9">
        <v>10790500</v>
      </c>
      <c r="M9">
        <v>9993599.52999999</v>
      </c>
      <c r="N9">
        <f t="shared" si="5"/>
        <v>-796900.47000000998</v>
      </c>
      <c r="O9" s="5">
        <f t="shared" si="6"/>
        <v>-7.3852043000788653E-2</v>
      </c>
      <c r="P9">
        <f t="shared" si="7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8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0"/>
        <v>-27292.159999999974</v>
      </c>
      <c r="J10" s="5">
        <f t="shared" si="3"/>
        <v>-5.8328067339072524E-2</v>
      </c>
      <c r="K10">
        <f t="shared" si="4"/>
        <v>17</v>
      </c>
      <c r="L10">
        <v>487500</v>
      </c>
      <c r="M10">
        <v>478318.92</v>
      </c>
      <c r="N10">
        <f t="shared" si="5"/>
        <v>-9181.0800000000163</v>
      </c>
      <c r="O10" s="5">
        <f t="shared" si="6"/>
        <v>-1.883298461538465E-2</v>
      </c>
      <c r="P10">
        <f t="shared" si="7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8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0"/>
        <v>0</v>
      </c>
      <c r="J11" s="5">
        <f t="shared" si="3"/>
        <v>0</v>
      </c>
      <c r="K11">
        <f t="shared" si="4"/>
        <v>48</v>
      </c>
      <c r="L11">
        <v>375000</v>
      </c>
      <c r="M11">
        <v>63771.91</v>
      </c>
      <c r="N11">
        <f t="shared" si="5"/>
        <v>-311228.08999999997</v>
      </c>
      <c r="O11" s="5">
        <f t="shared" si="6"/>
        <v>-0.82994157333333329</v>
      </c>
      <c r="P11">
        <f t="shared" si="7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8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0"/>
        <v>-494844.40000000037</v>
      </c>
      <c r="J12" s="5">
        <f t="shared" si="3"/>
        <v>-0.11766445318188171</v>
      </c>
      <c r="K12">
        <f t="shared" si="4"/>
        <v>6</v>
      </c>
      <c r="L12">
        <v>4677800</v>
      </c>
      <c r="M12">
        <v>4371713.1399999997</v>
      </c>
      <c r="N12">
        <f t="shared" si="5"/>
        <v>-306086.86000000034</v>
      </c>
      <c r="O12" s="5">
        <f t="shared" si="6"/>
        <v>-6.5433934755654441E-2</v>
      </c>
      <c r="P12">
        <f t="shared" si="7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8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0"/>
        <v>-314622.06000000983</v>
      </c>
      <c r="J13" s="5">
        <f t="shared" si="3"/>
        <v>-5.3243850088734883E-2</v>
      </c>
      <c r="K13">
        <f t="shared" si="4"/>
        <v>18</v>
      </c>
      <c r="L13">
        <v>6207300</v>
      </c>
      <c r="M13">
        <v>6056976.6699999999</v>
      </c>
      <c r="N13">
        <f t="shared" si="5"/>
        <v>-150323.33000000007</v>
      </c>
      <c r="O13" s="5">
        <f t="shared" si="6"/>
        <v>-2.4217184605222895E-2</v>
      </c>
      <c r="P13">
        <f t="shared" si="7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8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0"/>
        <v>-6097.0200000000186</v>
      </c>
      <c r="J14" s="5">
        <f t="shared" si="3"/>
        <v>-1.1626592968636483E-2</v>
      </c>
      <c r="K14">
        <f t="shared" si="4"/>
        <v>40</v>
      </c>
      <c r="L14">
        <v>526200</v>
      </c>
      <c r="M14">
        <v>504989.88</v>
      </c>
      <c r="N14">
        <f t="shared" si="5"/>
        <v>-21210.119999999995</v>
      </c>
      <c r="O14" s="5">
        <f t="shared" si="6"/>
        <v>-4.0308095781071827E-2</v>
      </c>
      <c r="P14">
        <f t="shared" si="7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8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0"/>
        <v>-8201410.7500010133</v>
      </c>
      <c r="J15" s="5">
        <f t="shared" si="3"/>
        <v>-4.6607825420280143E-2</v>
      </c>
      <c r="K15">
        <f t="shared" si="4"/>
        <v>24</v>
      </c>
      <c r="L15">
        <v>188953500</v>
      </c>
      <c r="M15">
        <v>184450910.84999901</v>
      </c>
      <c r="N15">
        <f t="shared" si="5"/>
        <v>-4502589.1500009894</v>
      </c>
      <c r="O15" s="5">
        <f t="shared" si="6"/>
        <v>-2.3829085727446114E-2</v>
      </c>
      <c r="P15">
        <f t="shared" si="7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8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0"/>
        <v>-2035.9199999999255</v>
      </c>
      <c r="J16" s="5">
        <f t="shared" si="3"/>
        <v>-2.7697842991158804E-4</v>
      </c>
      <c r="K16">
        <f t="shared" si="4"/>
        <v>46</v>
      </c>
      <c r="L16">
        <v>7397200</v>
      </c>
      <c r="M16">
        <v>7397093</v>
      </c>
      <c r="N16">
        <f t="shared" si="5"/>
        <v>-107</v>
      </c>
      <c r="O16" s="5">
        <f t="shared" si="6"/>
        <v>-1.4464932677229222E-5</v>
      </c>
      <c r="P16">
        <f t="shared" si="7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8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0"/>
        <v>-664466.49000000022</v>
      </c>
      <c r="J17" s="5">
        <f t="shared" si="3"/>
        <v>-4.5370836152683523E-2</v>
      </c>
      <c r="K17">
        <f t="shared" si="4"/>
        <v>25</v>
      </c>
      <c r="L17">
        <v>15311800</v>
      </c>
      <c r="M17">
        <v>14346057.039999999</v>
      </c>
      <c r="N17">
        <f t="shared" si="5"/>
        <v>-965742.96000000089</v>
      </c>
      <c r="O17" s="5">
        <f t="shared" si="6"/>
        <v>-6.3071811282801551E-2</v>
      </c>
      <c r="P17">
        <f t="shared" si="7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8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0"/>
        <v>-189254.06000000006</v>
      </c>
      <c r="J18" s="5">
        <f t="shared" si="3"/>
        <v>-7.0835350460006705E-2</v>
      </c>
      <c r="K18">
        <f t="shared" si="4"/>
        <v>15</v>
      </c>
      <c r="L18">
        <v>2910600</v>
      </c>
      <c r="M18">
        <v>2535637.09</v>
      </c>
      <c r="N18">
        <f t="shared" si="5"/>
        <v>-374962.91000000015</v>
      </c>
      <c r="O18" s="5">
        <f t="shared" si="6"/>
        <v>-0.12882667147667154</v>
      </c>
      <c r="P18">
        <f t="shared" si="7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8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0"/>
        <v>-721592.76000000909</v>
      </c>
      <c r="J19" s="5">
        <f t="shared" si="3"/>
        <v>-8.0250917955821899E-2</v>
      </c>
      <c r="K19">
        <f t="shared" si="4"/>
        <v>12</v>
      </c>
      <c r="L19">
        <v>9343000</v>
      </c>
      <c r="M19">
        <v>8766655.9100000001</v>
      </c>
      <c r="N19">
        <f t="shared" si="5"/>
        <v>-576344.08999999985</v>
      </c>
      <c r="O19" s="5">
        <f t="shared" si="6"/>
        <v>-6.1687262121374278E-2</v>
      </c>
      <c r="P19">
        <f t="shared" si="7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8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0"/>
        <v>-9775.6299999952316</v>
      </c>
      <c r="J20" s="5">
        <f t="shared" si="3"/>
        <v>-7.4147890262190919E-5</v>
      </c>
      <c r="K20">
        <f t="shared" si="4"/>
        <v>47</v>
      </c>
      <c r="L20">
        <v>130621400</v>
      </c>
      <c r="M20">
        <v>130621283.53999899</v>
      </c>
      <c r="N20">
        <f t="shared" si="5"/>
        <v>-116.46000100672245</v>
      </c>
      <c r="O20" s="5">
        <f t="shared" si="6"/>
        <v>-8.9158438821450736E-7</v>
      </c>
      <c r="P20">
        <f t="shared" si="7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8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0"/>
        <v>-1841406.370000001</v>
      </c>
      <c r="J21" s="5">
        <f t="shared" si="3"/>
        <v>-8.1276787064492179E-2</v>
      </c>
      <c r="K21">
        <f t="shared" si="4"/>
        <v>11</v>
      </c>
      <c r="L21">
        <v>24323000</v>
      </c>
      <c r="M21">
        <v>23434073.089999899</v>
      </c>
      <c r="N21">
        <f t="shared" si="5"/>
        <v>-888926.91000010073</v>
      </c>
      <c r="O21" s="5">
        <f t="shared" si="6"/>
        <v>-3.6546762734864152E-2</v>
      </c>
      <c r="P21">
        <f t="shared" si="7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8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0"/>
        <v>-188722.03000009991</v>
      </c>
      <c r="J22" s="5">
        <f t="shared" si="3"/>
        <v>-1.6004272606362537E-2</v>
      </c>
      <c r="K22">
        <f t="shared" si="4"/>
        <v>38</v>
      </c>
      <c r="L22">
        <v>11935200</v>
      </c>
      <c r="M22">
        <v>11934454.77</v>
      </c>
      <c r="N22">
        <f t="shared" si="5"/>
        <v>-745.23000000044703</v>
      </c>
      <c r="O22" s="5">
        <f t="shared" si="6"/>
        <v>-6.2439674240938325E-5</v>
      </c>
      <c r="P22">
        <f t="shared" si="7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8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0"/>
        <v>-961673.78000010177</v>
      </c>
      <c r="J23" s="5">
        <f t="shared" si="3"/>
        <v>-4.4271622872473403E-2</v>
      </c>
      <c r="K23">
        <f t="shared" si="4"/>
        <v>26</v>
      </c>
      <c r="L23">
        <v>23220300</v>
      </c>
      <c r="M23">
        <v>22619057.440000001</v>
      </c>
      <c r="N23">
        <f t="shared" si="5"/>
        <v>-601242.55999999866</v>
      </c>
      <c r="O23" s="5">
        <f t="shared" si="6"/>
        <v>-2.5892971236375011E-2</v>
      </c>
      <c r="P23">
        <f t="shared" si="7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8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0"/>
        <v>-45485.580000000075</v>
      </c>
      <c r="J24" s="5">
        <f t="shared" si="3"/>
        <v>-4.2620844647132936E-2</v>
      </c>
      <c r="K24">
        <f t="shared" si="4"/>
        <v>28</v>
      </c>
      <c r="L24">
        <v>1112600</v>
      </c>
      <c r="M24">
        <v>1112527.1200000001</v>
      </c>
      <c r="N24">
        <f t="shared" si="5"/>
        <v>-72.879999999888241</v>
      </c>
      <c r="O24" s="5">
        <f t="shared" si="6"/>
        <v>-6.5504224339284781E-5</v>
      </c>
      <c r="P24">
        <f t="shared" si="7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8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0"/>
        <v>-8005.7900000010268</v>
      </c>
      <c r="J25" s="5">
        <f t="shared" si="3"/>
        <v>-1.6101937309368593E-2</v>
      </c>
      <c r="K25">
        <f t="shared" si="4"/>
        <v>37</v>
      </c>
      <c r="L25">
        <v>496500</v>
      </c>
      <c r="M25">
        <v>494775.1</v>
      </c>
      <c r="N25">
        <f t="shared" si="5"/>
        <v>-1724.9000000000233</v>
      </c>
      <c r="O25" s="5">
        <f t="shared" si="6"/>
        <v>-3.4741188318228064E-3</v>
      </c>
      <c r="P25">
        <f t="shared" si="7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8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0"/>
        <v>-319870.97000000998</v>
      </c>
      <c r="J26" s="5">
        <f t="shared" si="3"/>
        <v>-6.2446392671501351E-2</v>
      </c>
      <c r="K26">
        <f t="shared" si="4"/>
        <v>16</v>
      </c>
      <c r="L26">
        <v>5430700</v>
      </c>
      <c r="M26">
        <v>5117235.21</v>
      </c>
      <c r="N26">
        <f t="shared" si="5"/>
        <v>-313464.79000000004</v>
      </c>
      <c r="O26" s="5">
        <f t="shared" si="6"/>
        <v>-5.7720881286022069E-2</v>
      </c>
      <c r="P26">
        <f t="shared" si="7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8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0"/>
        <v>0</v>
      </c>
      <c r="J27" s="5">
        <f t="shared" si="3"/>
        <v>0</v>
      </c>
      <c r="K27">
        <f t="shared" si="4"/>
        <v>48</v>
      </c>
      <c r="L27">
        <v>0</v>
      </c>
      <c r="M27">
        <v>0</v>
      </c>
      <c r="N27">
        <f t="shared" si="5"/>
        <v>0</v>
      </c>
      <c r="O27" s="5">
        <f t="shared" si="6"/>
        <v>0</v>
      </c>
      <c r="P27">
        <f t="shared" si="7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8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0"/>
        <v>-264364.77</v>
      </c>
      <c r="J28" s="5">
        <f t="shared" si="3"/>
        <v>-0.20631975443303782</v>
      </c>
      <c r="K28">
        <f t="shared" si="4"/>
        <v>2</v>
      </c>
      <c r="L28">
        <v>1525900</v>
      </c>
      <c r="M28">
        <v>1393285.06</v>
      </c>
      <c r="N28">
        <f t="shared" si="5"/>
        <v>-132614.93999999994</v>
      </c>
      <c r="O28" s="5">
        <f t="shared" si="6"/>
        <v>-8.6909325643882263E-2</v>
      </c>
      <c r="P28">
        <f t="shared" si="7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8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0"/>
        <v>-114235.56000000983</v>
      </c>
      <c r="J29" s="5">
        <f t="shared" si="3"/>
        <v>-4.2860872747024777E-2</v>
      </c>
      <c r="K29">
        <f t="shared" si="4"/>
        <v>27</v>
      </c>
      <c r="L29">
        <v>2889900</v>
      </c>
      <c r="M29">
        <v>2889864.67</v>
      </c>
      <c r="N29">
        <f t="shared" si="5"/>
        <v>-35.330000000074506</v>
      </c>
      <c r="O29" s="5">
        <f t="shared" si="6"/>
        <v>-1.2225336516860273E-5</v>
      </c>
      <c r="P29">
        <f t="shared" si="7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8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0"/>
        <v>-50385.720000099391</v>
      </c>
      <c r="J30" s="5">
        <f t="shared" si="3"/>
        <v>-3.971909919295742E-3</v>
      </c>
      <c r="K30">
        <f t="shared" si="4"/>
        <v>42</v>
      </c>
      <c r="L30">
        <v>12861300</v>
      </c>
      <c r="M30">
        <v>12826009.609999999</v>
      </c>
      <c r="N30">
        <f t="shared" si="5"/>
        <v>-35290.390000000596</v>
      </c>
      <c r="O30" s="5">
        <f t="shared" si="6"/>
        <v>-2.7439209100169185E-3</v>
      </c>
      <c r="P30">
        <f t="shared" si="7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8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0"/>
        <v>-60623.149999999907</v>
      </c>
      <c r="J31" s="5">
        <f t="shared" si="3"/>
        <v>-3.4392662500786743E-2</v>
      </c>
      <c r="K31">
        <f t="shared" si="4"/>
        <v>32</v>
      </c>
      <c r="L31">
        <v>1870700</v>
      </c>
      <c r="M31">
        <v>1801391.34</v>
      </c>
      <c r="N31">
        <f t="shared" si="5"/>
        <v>-69308.659999999916</v>
      </c>
      <c r="O31" s="5">
        <f t="shared" si="6"/>
        <v>-3.7049585716576634E-2</v>
      </c>
      <c r="P31">
        <f t="shared" si="7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8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0"/>
        <v>-110514.53000000026</v>
      </c>
      <c r="J32" s="5">
        <f t="shared" si="3"/>
        <v>-1.8161839587761623E-2</v>
      </c>
      <c r="K32">
        <f t="shared" si="4"/>
        <v>35</v>
      </c>
      <c r="L32">
        <v>6157400</v>
      </c>
      <c r="M32">
        <v>5987572.0199999996</v>
      </c>
      <c r="N32">
        <f t="shared" si="5"/>
        <v>-169827.98000000045</v>
      </c>
      <c r="O32" s="5">
        <f t="shared" si="6"/>
        <v>-2.7581118653977402E-2</v>
      </c>
      <c r="P32">
        <f t="shared" si="7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8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0"/>
        <v>-2602486.5199999809</v>
      </c>
      <c r="J33" s="5">
        <f t="shared" si="3"/>
        <v>-2.6635660489465278E-3</v>
      </c>
      <c r="K33">
        <f t="shared" si="4"/>
        <v>43</v>
      </c>
      <c r="L33">
        <v>989572899.99999905</v>
      </c>
      <c r="M33">
        <v>984116289.40999901</v>
      </c>
      <c r="N33">
        <f t="shared" si="5"/>
        <v>-5456610.5900000334</v>
      </c>
      <c r="O33" s="5">
        <f t="shared" si="6"/>
        <v>-5.5141067323084929E-3</v>
      </c>
      <c r="P33">
        <f t="shared" si="7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ref="D34:D52" si="9">C34-B34</f>
        <v>-79341.779999999795</v>
      </c>
      <c r="E34" s="5">
        <f t="shared" ref="E34:E52" si="10">IFERROR(D34/B34,0)</f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ref="I34:I52" si="11">H34-G34</f>
        <v>-213011.23000001023</v>
      </c>
      <c r="J34" s="5">
        <f t="shared" si="3"/>
        <v>-5.1481972192227006E-2</v>
      </c>
      <c r="K34">
        <f t="shared" si="4"/>
        <v>21</v>
      </c>
      <c r="L34">
        <v>4345600</v>
      </c>
      <c r="M34">
        <v>4229801.51</v>
      </c>
      <c r="N34">
        <f t="shared" si="5"/>
        <v>-115798.49000000022</v>
      </c>
      <c r="O34" s="5">
        <f t="shared" si="6"/>
        <v>-2.6647296115611244E-2</v>
      </c>
      <c r="P34">
        <f t="shared" si="7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9"/>
        <v>0</v>
      </c>
      <c r="E35" s="5">
        <f t="shared" si="10"/>
        <v>0</v>
      </c>
      <c r="F35">
        <f t="shared" si="2"/>
        <v>47</v>
      </c>
      <c r="G35">
        <v>0</v>
      </c>
      <c r="H35">
        <v>0</v>
      </c>
      <c r="I35">
        <f t="shared" si="11"/>
        <v>0</v>
      </c>
      <c r="J35" s="5">
        <f t="shared" si="3"/>
        <v>0</v>
      </c>
      <c r="K35">
        <f t="shared" si="4"/>
        <v>48</v>
      </c>
      <c r="L35">
        <v>0</v>
      </c>
      <c r="M35">
        <v>0</v>
      </c>
      <c r="N35">
        <f t="shared" si="5"/>
        <v>0</v>
      </c>
      <c r="O35" s="5">
        <f t="shared" si="6"/>
        <v>0</v>
      </c>
      <c r="P35">
        <f t="shared" si="7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9"/>
        <v>-62776.72000000102</v>
      </c>
      <c r="E36" s="5">
        <f t="shared" si="10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11"/>
        <v>-157733.05000000098</v>
      </c>
      <c r="J36" s="5">
        <f t="shared" si="3"/>
        <v>-0.21287460931962104</v>
      </c>
      <c r="K36">
        <f t="shared" si="4"/>
        <v>1</v>
      </c>
      <c r="L36">
        <v>878300</v>
      </c>
      <c r="M36">
        <v>777215.28999999899</v>
      </c>
      <c r="N36">
        <f t="shared" si="5"/>
        <v>-101084.71000000101</v>
      </c>
      <c r="O36" s="5">
        <f t="shared" si="6"/>
        <v>-0.11509132414892521</v>
      </c>
      <c r="P36">
        <f t="shared" si="7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9"/>
        <v>-82352.260000010021</v>
      </c>
      <c r="E37" s="5">
        <f t="shared" si="10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11"/>
        <v>-110256.79000000004</v>
      </c>
      <c r="J37" s="5">
        <f t="shared" si="3"/>
        <v>-5.2033857953182258E-2</v>
      </c>
      <c r="K37">
        <f t="shared" si="4"/>
        <v>20</v>
      </c>
      <c r="L37">
        <v>2296900</v>
      </c>
      <c r="M37">
        <v>2108718.34</v>
      </c>
      <c r="N37">
        <f t="shared" si="5"/>
        <v>-188181.66000000015</v>
      </c>
      <c r="O37" s="5">
        <f t="shared" si="6"/>
        <v>-8.1928538464887526E-2</v>
      </c>
      <c r="P37">
        <f t="shared" si="7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9"/>
        <v>-16630.180000000051</v>
      </c>
      <c r="E38" s="5">
        <f t="shared" si="10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11"/>
        <v>-39348.040000000037</v>
      </c>
      <c r="J38" s="5">
        <f t="shared" si="3"/>
        <v>-5.2223687891129834E-2</v>
      </c>
      <c r="K38">
        <f t="shared" si="4"/>
        <v>19</v>
      </c>
      <c r="L38">
        <v>777800</v>
      </c>
      <c r="M38">
        <v>777663.26</v>
      </c>
      <c r="N38">
        <f t="shared" si="5"/>
        <v>-136.73999999999069</v>
      </c>
      <c r="O38" s="5">
        <f t="shared" si="6"/>
        <v>-1.7580354847003174E-4</v>
      </c>
      <c r="P38">
        <f t="shared" si="7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9"/>
        <v>-70791.13</v>
      </c>
      <c r="E39" s="5">
        <f t="shared" si="10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11"/>
        <v>-180157.72000000998</v>
      </c>
      <c r="J39" s="5">
        <f t="shared" si="3"/>
        <v>-0.16168630757756886</v>
      </c>
      <c r="K39">
        <f t="shared" si="4"/>
        <v>3</v>
      </c>
      <c r="L39">
        <v>1759500</v>
      </c>
      <c r="M39">
        <v>1680463.8699999901</v>
      </c>
      <c r="N39">
        <f t="shared" si="5"/>
        <v>-79036.1300000099</v>
      </c>
      <c r="O39" s="5">
        <f t="shared" si="6"/>
        <v>-4.4919653310605226E-2</v>
      </c>
      <c r="P39">
        <f t="shared" si="7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9"/>
        <v>-816758.14000009745</v>
      </c>
      <c r="E40" s="5">
        <f t="shared" si="10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11"/>
        <v>-1869659.8100000992</v>
      </c>
      <c r="J40" s="5">
        <f t="shared" si="3"/>
        <v>-4.9078567313795014E-2</v>
      </c>
      <c r="K40">
        <f t="shared" si="4"/>
        <v>22</v>
      </c>
      <c r="L40">
        <v>40216700</v>
      </c>
      <c r="M40">
        <v>39606263.709999897</v>
      </c>
      <c r="N40">
        <f t="shared" si="5"/>
        <v>-610436.29000010341</v>
      </c>
      <c r="O40" s="5">
        <f t="shared" si="6"/>
        <v>-1.5178676768608648E-2</v>
      </c>
      <c r="P40">
        <f t="shared" si="7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9"/>
        <v>-184239.79000001028</v>
      </c>
      <c r="E41" s="5">
        <f t="shared" si="10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11"/>
        <v>-133456.33000001032</v>
      </c>
      <c r="J41" s="5">
        <f t="shared" si="3"/>
        <v>-2.6927997186112485E-2</v>
      </c>
      <c r="K41">
        <f t="shared" si="4"/>
        <v>34</v>
      </c>
      <c r="L41">
        <v>4799900</v>
      </c>
      <c r="M41">
        <v>4717822.6500000004</v>
      </c>
      <c r="N41">
        <f t="shared" si="5"/>
        <v>-82077.349999999627</v>
      </c>
      <c r="O41" s="5">
        <f t="shared" si="6"/>
        <v>-1.7099804162586642E-2</v>
      </c>
      <c r="P41">
        <f t="shared" si="7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9"/>
        <v>-41624.320001006126</v>
      </c>
      <c r="E42" s="5">
        <f t="shared" si="10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11"/>
        <v>-2375266.6899999976</v>
      </c>
      <c r="J42" s="5">
        <f t="shared" si="3"/>
        <v>-1.2072202931945403E-2</v>
      </c>
      <c r="K42">
        <f t="shared" si="4"/>
        <v>39</v>
      </c>
      <c r="L42">
        <v>199954600</v>
      </c>
      <c r="M42">
        <v>199954563.74999899</v>
      </c>
      <c r="N42">
        <f t="shared" si="5"/>
        <v>-36.250001013278961</v>
      </c>
      <c r="O42" s="5">
        <f t="shared" si="6"/>
        <v>-1.8129115815929696E-7</v>
      </c>
      <c r="P42">
        <f t="shared" si="7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9"/>
        <v>-166754.16999999993</v>
      </c>
      <c r="E43" s="5">
        <f t="shared" si="10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11"/>
        <v>-389327.98000000045</v>
      </c>
      <c r="J43" s="5">
        <f t="shared" si="3"/>
        <v>-4.764477918386123E-2</v>
      </c>
      <c r="K43">
        <f t="shared" si="4"/>
        <v>23</v>
      </c>
      <c r="L43">
        <v>8497500</v>
      </c>
      <c r="M43">
        <v>8150982.5699999901</v>
      </c>
      <c r="N43">
        <f t="shared" si="5"/>
        <v>-346517.43000000995</v>
      </c>
      <c r="O43" s="5">
        <f t="shared" si="6"/>
        <v>-4.0778750220654303E-2</v>
      </c>
      <c r="P43">
        <f t="shared" si="7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9"/>
        <v>-294095.62000000104</v>
      </c>
      <c r="E44" s="5">
        <f t="shared" si="10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11"/>
        <v>-246988.51999999955</v>
      </c>
      <c r="J44" s="5">
        <f t="shared" si="3"/>
        <v>-8.0207454096728314E-3</v>
      </c>
      <c r="K44">
        <f t="shared" si="4"/>
        <v>41</v>
      </c>
      <c r="L44">
        <v>31282200</v>
      </c>
      <c r="M44">
        <v>31282141.25</v>
      </c>
      <c r="N44">
        <f t="shared" si="5"/>
        <v>-58.75</v>
      </c>
      <c r="O44" s="5">
        <f t="shared" si="6"/>
        <v>-1.8780648419868168E-6</v>
      </c>
      <c r="P44">
        <f t="shared" si="7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9"/>
        <v>-712015.95000009984</v>
      </c>
      <c r="E45" s="5">
        <f t="shared" si="10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11"/>
        <v>-2197246.0400001034</v>
      </c>
      <c r="J45" s="5">
        <f t="shared" si="3"/>
        <v>-4.0246320962372462E-2</v>
      </c>
      <c r="K45">
        <f t="shared" si="4"/>
        <v>30</v>
      </c>
      <c r="L45">
        <v>56027100</v>
      </c>
      <c r="M45">
        <v>55386549.6599999</v>
      </c>
      <c r="N45">
        <f t="shared" si="5"/>
        <v>-640550.34000010043</v>
      </c>
      <c r="O45" s="5">
        <f t="shared" si="6"/>
        <v>-1.1432866237947358E-2</v>
      </c>
      <c r="P45">
        <f t="shared" si="7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9"/>
        <v>-777.57000000000698</v>
      </c>
      <c r="E46" s="5">
        <f t="shared" si="10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11"/>
        <v>-8597.090000000986</v>
      </c>
      <c r="J46" s="5">
        <f t="shared" si="3"/>
        <v>-3.3399350458007716E-2</v>
      </c>
      <c r="K46">
        <f t="shared" si="4"/>
        <v>33</v>
      </c>
      <c r="L46">
        <v>267100</v>
      </c>
      <c r="M46">
        <v>254753.15999999901</v>
      </c>
      <c r="N46">
        <f t="shared" si="5"/>
        <v>-12346.840000000986</v>
      </c>
      <c r="O46" s="5">
        <f t="shared" si="6"/>
        <v>-4.6225533508053113E-2</v>
      </c>
      <c r="P46">
        <f t="shared" si="7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9"/>
        <v>-12273.280000001192</v>
      </c>
      <c r="E47" s="5">
        <f t="shared" si="10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11"/>
        <v>-24458.340000003576</v>
      </c>
      <c r="J47" s="5">
        <f t="shared" si="3"/>
        <v>-3.330268730789944E-4</v>
      </c>
      <c r="K47">
        <f t="shared" si="4"/>
        <v>45</v>
      </c>
      <c r="L47">
        <v>75072800</v>
      </c>
      <c r="M47">
        <v>75050829.179999903</v>
      </c>
      <c r="N47">
        <f t="shared" si="5"/>
        <v>-21970.820000097156</v>
      </c>
      <c r="O47" s="5">
        <f t="shared" si="6"/>
        <v>-2.9266019117572752E-4</v>
      </c>
      <c r="P47">
        <f t="shared" si="7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9"/>
        <v>-209747.43000000995</v>
      </c>
      <c r="E48" s="5">
        <f t="shared" si="10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11"/>
        <v>-292627.44000000041</v>
      </c>
      <c r="J48" s="5">
        <f t="shared" si="3"/>
        <v>-4.2274540964939038E-2</v>
      </c>
      <c r="K48">
        <f t="shared" si="4"/>
        <v>29</v>
      </c>
      <c r="L48">
        <v>7289800</v>
      </c>
      <c r="M48">
        <v>6882350.23999999</v>
      </c>
      <c r="N48">
        <f t="shared" si="5"/>
        <v>-407449.76000001002</v>
      </c>
      <c r="O48" s="5">
        <f t="shared" si="6"/>
        <v>-5.5893132870587676E-2</v>
      </c>
      <c r="P48">
        <f t="shared" si="7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9"/>
        <v>-1700.570000000007</v>
      </c>
      <c r="E49" s="5">
        <f t="shared" si="10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11"/>
        <v>-7133.1199999999953</v>
      </c>
      <c r="J49" s="5">
        <f t="shared" si="3"/>
        <v>-7.4718268785991485E-2</v>
      </c>
      <c r="K49">
        <f t="shared" si="4"/>
        <v>13</v>
      </c>
      <c r="L49">
        <v>0</v>
      </c>
      <c r="M49">
        <v>0</v>
      </c>
      <c r="N49">
        <f t="shared" si="5"/>
        <v>0</v>
      </c>
      <c r="O49" s="5">
        <f t="shared" si="6"/>
        <v>0</v>
      </c>
      <c r="P49">
        <f t="shared" si="7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9"/>
        <v>0</v>
      </c>
      <c r="E50" s="5">
        <f t="shared" si="10"/>
        <v>0</v>
      </c>
      <c r="F50">
        <f t="shared" si="2"/>
        <v>47</v>
      </c>
      <c r="G50">
        <v>859100</v>
      </c>
      <c r="H50">
        <v>859100</v>
      </c>
      <c r="I50">
        <f t="shared" si="11"/>
        <v>0</v>
      </c>
      <c r="J50" s="5">
        <f t="shared" si="3"/>
        <v>0</v>
      </c>
      <c r="K50">
        <f t="shared" si="4"/>
        <v>48</v>
      </c>
      <c r="L50">
        <v>843200</v>
      </c>
      <c r="M50">
        <v>843200</v>
      </c>
      <c r="N50">
        <f t="shared" si="5"/>
        <v>0</v>
      </c>
      <c r="O50" s="5">
        <f t="shared" si="6"/>
        <v>0</v>
      </c>
      <c r="P50">
        <f t="shared" si="7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9"/>
        <v>-110074.66000000946</v>
      </c>
      <c r="E51" s="5">
        <f t="shared" si="10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11"/>
        <v>-326440.38000000082</v>
      </c>
      <c r="J51" s="5">
        <f t="shared" si="3"/>
        <v>-3.796233476981066E-2</v>
      </c>
      <c r="K51">
        <f t="shared" si="4"/>
        <v>31</v>
      </c>
      <c r="L51">
        <v>8833900</v>
      </c>
      <c r="M51">
        <v>8735843.3100000005</v>
      </c>
      <c r="N51">
        <f t="shared" si="5"/>
        <v>-98056.689999999478</v>
      </c>
      <c r="O51" s="5">
        <f t="shared" si="6"/>
        <v>-1.1100045280114048E-2</v>
      </c>
      <c r="P51">
        <f t="shared" si="7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9"/>
        <v>-196315.20000000019</v>
      </c>
      <c r="E52" s="5">
        <f t="shared" si="10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11"/>
        <v>-236027.12000000011</v>
      </c>
      <c r="J52" s="5">
        <f t="shared" si="3"/>
        <v>-0.10705766018222174</v>
      </c>
      <c r="K52">
        <f t="shared" si="4"/>
        <v>9</v>
      </c>
      <c r="L52">
        <v>2321600</v>
      </c>
      <c r="M52">
        <v>2056835.26</v>
      </c>
      <c r="N52">
        <f t="shared" si="5"/>
        <v>-264764.74</v>
      </c>
      <c r="O52" s="5">
        <f t="shared" si="6"/>
        <v>-0.11404408166781529</v>
      </c>
      <c r="P52">
        <f t="shared" si="7"/>
        <v>6</v>
      </c>
    </row>
    <row r="54" spans="1:16" x14ac:dyDescent="0.35">
      <c r="A54" s="2" t="s">
        <v>67</v>
      </c>
      <c r="E54" s="9" t="s">
        <v>91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  <c r="E55" s="1" t="s">
        <v>3</v>
      </c>
      <c r="F55" s="1" t="s">
        <v>8</v>
      </c>
      <c r="G55" s="1" t="s">
        <v>13</v>
      </c>
    </row>
    <row r="56" spans="1:16" x14ac:dyDescent="0.35">
      <c r="A56" t="s">
        <v>24</v>
      </c>
      <c r="B56">
        <f>VLOOKUP($A56,$A$1:$P$52,4,FALSE)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  <c r="E56" s="10">
        <f>VLOOKUP($A56,$A$1:$P$52,MATCH(B$55,$1:$1,0),FALSE)</f>
        <v>-36209.630000000005</v>
      </c>
      <c r="F56" s="10">
        <f t="shared" ref="F56:G61" si="12">VLOOKUP($A56,$A$1:$P$52,MATCH(C$55,$1:$1,0),FALSE)</f>
        <v>-27292.159999999974</v>
      </c>
      <c r="G56" s="10">
        <f t="shared" si="12"/>
        <v>-9181.0800000000163</v>
      </c>
    </row>
    <row r="57" spans="1:16" x14ac:dyDescent="0.35">
      <c r="A57" t="s">
        <v>25</v>
      </c>
      <c r="B57">
        <f t="shared" ref="B57:B61" si="13">VLOOKUP($A57,$A$1:$P$52,4,FALSE)</f>
        <v>0</v>
      </c>
      <c r="C57">
        <f t="shared" ref="C57:C61" si="14">VLOOKUP($A57,$A$1:$P$52,9,FALSE)</f>
        <v>0</v>
      </c>
      <c r="D57">
        <f t="shared" ref="D57:D61" si="15">VLOOKUP($A57,$A$1:$P$52,14,FALSE)</f>
        <v>-311228.08999999997</v>
      </c>
      <c r="E57" s="10">
        <f t="shared" ref="E57:E61" si="16">VLOOKUP($A57,$A$1:$P$52,MATCH(B$55,$1:$1,0),FALSE)</f>
        <v>0</v>
      </c>
      <c r="F57" s="10">
        <f t="shared" si="12"/>
        <v>0</v>
      </c>
      <c r="G57" s="10">
        <f t="shared" si="12"/>
        <v>-311228.08999999997</v>
      </c>
    </row>
    <row r="58" spans="1:16" x14ac:dyDescent="0.35">
      <c r="A58" t="s">
        <v>32</v>
      </c>
      <c r="B58">
        <f t="shared" si="13"/>
        <v>-149396.10000000987</v>
      </c>
      <c r="C58">
        <f t="shared" si="14"/>
        <v>-189254.06000000006</v>
      </c>
      <c r="D58">
        <f t="shared" si="15"/>
        <v>-374962.91000000015</v>
      </c>
      <c r="E58" s="10">
        <f t="shared" si="16"/>
        <v>-149396.10000000987</v>
      </c>
      <c r="F58" s="10">
        <f t="shared" si="12"/>
        <v>-189254.06000000006</v>
      </c>
      <c r="G58" s="10">
        <f t="shared" si="12"/>
        <v>-374962.91000000015</v>
      </c>
    </row>
    <row r="59" spans="1:16" x14ac:dyDescent="0.35">
      <c r="A59" t="s">
        <v>38</v>
      </c>
      <c r="B59">
        <f t="shared" si="13"/>
        <v>-12230.810000000056</v>
      </c>
      <c r="C59">
        <f t="shared" si="14"/>
        <v>-45485.580000000075</v>
      </c>
      <c r="D59">
        <f t="shared" si="15"/>
        <v>-72.879999999888241</v>
      </c>
      <c r="E59" s="10">
        <f t="shared" si="16"/>
        <v>-12230.810000000056</v>
      </c>
      <c r="F59" s="10">
        <f t="shared" si="12"/>
        <v>-45485.580000000075</v>
      </c>
      <c r="G59" s="10">
        <f t="shared" si="12"/>
        <v>-72.879999999888241</v>
      </c>
    </row>
    <row r="60" spans="1:16" x14ac:dyDescent="0.35">
      <c r="A60" t="s">
        <v>39</v>
      </c>
      <c r="B60">
        <f t="shared" si="13"/>
        <v>-4950.4699999999721</v>
      </c>
      <c r="C60">
        <f t="shared" si="14"/>
        <v>-8005.7900000010268</v>
      </c>
      <c r="D60">
        <f t="shared" si="15"/>
        <v>-1724.9000000000233</v>
      </c>
      <c r="E60" s="10">
        <f t="shared" si="16"/>
        <v>-4950.4699999999721</v>
      </c>
      <c r="F60" s="10">
        <f t="shared" si="12"/>
        <v>-8005.7900000010268</v>
      </c>
      <c r="G60" s="10">
        <f t="shared" si="12"/>
        <v>-1724.9000000000233</v>
      </c>
    </row>
    <row r="61" spans="1:16" x14ac:dyDescent="0.35">
      <c r="A61" t="s">
        <v>55</v>
      </c>
      <c r="B61">
        <f t="shared" si="13"/>
        <v>-184239.79000001028</v>
      </c>
      <c r="C61">
        <f t="shared" si="14"/>
        <v>-133456.33000001032</v>
      </c>
      <c r="D61">
        <f t="shared" si="15"/>
        <v>-82077.349999999627</v>
      </c>
      <c r="E61" s="10">
        <f t="shared" si="16"/>
        <v>-184239.79000001028</v>
      </c>
      <c r="F61" s="10">
        <f t="shared" si="12"/>
        <v>-133456.33000001032</v>
      </c>
      <c r="G61" s="10">
        <f t="shared" si="12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7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7" x14ac:dyDescent="0.35">
      <c r="A66" t="s">
        <v>25</v>
      </c>
      <c r="B66">
        <f t="shared" ref="B66:B70" si="17">_xlfn.XLOOKUP(A66,$A$2:$A$52,$D$2:$D$52)</f>
        <v>0</v>
      </c>
      <c r="C66">
        <f t="shared" ref="C66:C70" si="18">_xlfn.XLOOKUP(A66,$A$2:$A$52,$I$2:$I$52)</f>
        <v>0</v>
      </c>
      <c r="D66">
        <f t="shared" ref="D66:D70" si="19">_xlfn.XLOOKUP(A66,$A$2:$A$52,$N$2:$N$52)</f>
        <v>-311228.08999999997</v>
      </c>
    </row>
    <row r="67" spans="1:7" x14ac:dyDescent="0.35">
      <c r="A67" t="s">
        <v>32</v>
      </c>
      <c r="B67">
        <f t="shared" si="17"/>
        <v>-149396.10000000987</v>
      </c>
      <c r="C67">
        <f t="shared" si="18"/>
        <v>-189254.06000000006</v>
      </c>
      <c r="D67">
        <f t="shared" si="19"/>
        <v>-374962.91000000015</v>
      </c>
    </row>
    <row r="68" spans="1:7" x14ac:dyDescent="0.35">
      <c r="A68" t="s">
        <v>38</v>
      </c>
      <c r="B68">
        <f t="shared" si="17"/>
        <v>-12230.810000000056</v>
      </c>
      <c r="C68">
        <f t="shared" si="18"/>
        <v>-45485.580000000075</v>
      </c>
      <c r="D68">
        <f t="shared" si="19"/>
        <v>-72.879999999888241</v>
      </c>
    </row>
    <row r="69" spans="1:7" x14ac:dyDescent="0.35">
      <c r="A69" t="s">
        <v>39</v>
      </c>
      <c r="B69">
        <f t="shared" si="17"/>
        <v>-4950.4699999999721</v>
      </c>
      <c r="C69">
        <f>_xlfn.XLOOKUP(A69,$A$2:$A$52,$I$2:$I$52)</f>
        <v>-8005.7900000010268</v>
      </c>
      <c r="D69">
        <f t="shared" si="19"/>
        <v>-1724.9000000000233</v>
      </c>
    </row>
    <row r="70" spans="1:7" x14ac:dyDescent="0.35">
      <c r="A70" t="s">
        <v>55</v>
      </c>
      <c r="B70">
        <f t="shared" si="17"/>
        <v>-184239.79000001028</v>
      </c>
      <c r="C70">
        <f t="shared" si="18"/>
        <v>-133456.33000001032</v>
      </c>
      <c r="D70">
        <f t="shared" si="19"/>
        <v>-82077.349999999627</v>
      </c>
    </row>
    <row r="72" spans="1:7" x14ac:dyDescent="0.35">
      <c r="A72" s="7" t="s">
        <v>69</v>
      </c>
      <c r="E72" s="9" t="s">
        <v>91</v>
      </c>
    </row>
    <row r="73" spans="1:7" x14ac:dyDescent="0.35">
      <c r="A73" s="1" t="s">
        <v>0</v>
      </c>
      <c r="B73" s="1" t="s">
        <v>3</v>
      </c>
      <c r="C73" s="1" t="s">
        <v>8</v>
      </c>
      <c r="D73" s="1" t="s">
        <v>13</v>
      </c>
      <c r="E73" s="1" t="s">
        <v>3</v>
      </c>
      <c r="F73" s="1" t="s">
        <v>8</v>
      </c>
      <c r="G73" s="1" t="s">
        <v>13</v>
      </c>
    </row>
    <row r="74" spans="1:7" x14ac:dyDescent="0.3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  <c r="E74" s="10">
        <f>INDEX($A$2:$P$52,MATCH($A74,$A$2:$A52,0),MATCH(E$73,$A$1:$P$1,0))</f>
        <v>-36209.630000000005</v>
      </c>
      <c r="F74" s="10">
        <f>INDEX($A$2:$P$52,MATCH($A74,$A$2:$A52,0),MATCH(F$73,$A$1:$P$1,0))</f>
        <v>-27292.159999999974</v>
      </c>
      <c r="G74" s="10">
        <f>INDEX($A$2:$P$52,MATCH($A74,$A$2:$A52,0),MATCH(G$73,$A$1:$P$1,0))</f>
        <v>-9181.0800000000163</v>
      </c>
    </row>
    <row r="75" spans="1:7" x14ac:dyDescent="0.35">
      <c r="A75" t="s">
        <v>25</v>
      </c>
      <c r="B75">
        <f>INDEX($D$2:$D$52,MATCH(A75,$A$2:$A$52,0))</f>
        <v>0</v>
      </c>
      <c r="C75">
        <f t="shared" ref="C75:C79" si="20">INDEX($I$2:$I$52,MATCH(A75,$A$2:$A$52,0))</f>
        <v>0</v>
      </c>
      <c r="D75">
        <f t="shared" ref="D75:D79" si="21">INDEX($N$2:$N$52,MATCH(A75,$A$2:$A$52,0))</f>
        <v>-311228.08999999997</v>
      </c>
      <c r="E75" s="10">
        <f>INDEX($A$2:$P$52,MATCH($A75,$A$2:$A53,0),MATCH(E$73,$A$1:$P$1,0))</f>
        <v>0</v>
      </c>
      <c r="F75" s="10">
        <f>INDEX($A$2:$P$52,MATCH($A75,$A$2:$A53,0),MATCH(F$73,$A$1:$P$1,0))</f>
        <v>0</v>
      </c>
      <c r="G75" s="10">
        <f>INDEX($A$2:$P$52,MATCH($A75,$A$2:$A53,0),MATCH(G$73,$A$1:$P$1,0))</f>
        <v>-311228.08999999997</v>
      </c>
    </row>
    <row r="76" spans="1:7" x14ac:dyDescent="0.35">
      <c r="A76" t="s">
        <v>32</v>
      </c>
      <c r="B76">
        <f t="shared" ref="B76:B79" si="22">INDEX($D$2:$D$52,MATCH(A76,$A$2:$A$52,0))</f>
        <v>-149396.10000000987</v>
      </c>
      <c r="C76">
        <f t="shared" si="20"/>
        <v>-189254.06000000006</v>
      </c>
      <c r="D76">
        <f t="shared" si="21"/>
        <v>-374962.91000000015</v>
      </c>
      <c r="E76" s="10">
        <f>INDEX($A$2:$P$52,MATCH($A76,$A$2:$A54,0),MATCH(E$73,$A$1:$P$1,0))</f>
        <v>-149396.10000000987</v>
      </c>
      <c r="F76" s="10">
        <f>INDEX($A$2:$P$52,MATCH($A76,$A$2:$A54,0),MATCH(F$73,$A$1:$P$1,0))</f>
        <v>-189254.06000000006</v>
      </c>
      <c r="G76" s="10">
        <f>INDEX($A$2:$P$52,MATCH($A76,$A$2:$A54,0),MATCH(G$73,$A$1:$P$1,0))</f>
        <v>-374962.91000000015</v>
      </c>
    </row>
    <row r="77" spans="1:7" x14ac:dyDescent="0.35">
      <c r="A77" t="s">
        <v>38</v>
      </c>
      <c r="B77">
        <f t="shared" si="22"/>
        <v>-12230.810000000056</v>
      </c>
      <c r="C77">
        <f t="shared" si="20"/>
        <v>-45485.580000000075</v>
      </c>
      <c r="D77">
        <f t="shared" si="21"/>
        <v>-72.879999999888241</v>
      </c>
      <c r="E77" s="10">
        <f>INDEX($A$2:$P$52,MATCH($A77,$A$2:$A55,0),MATCH(E$73,$A$1:$P$1,0))</f>
        <v>-12230.810000000056</v>
      </c>
      <c r="F77" s="10">
        <f>INDEX($A$2:$P$52,MATCH($A77,$A$2:$A55,0),MATCH(F$73,$A$1:$P$1,0))</f>
        <v>-45485.580000000075</v>
      </c>
      <c r="G77" s="10">
        <f>INDEX($A$2:$P$52,MATCH($A77,$A$2:$A55,0),MATCH(G$73,$A$1:$P$1,0))</f>
        <v>-72.879999999888241</v>
      </c>
    </row>
    <row r="78" spans="1:7" x14ac:dyDescent="0.35">
      <c r="A78" t="s">
        <v>39</v>
      </c>
      <c r="B78">
        <f t="shared" si="22"/>
        <v>-4950.4699999999721</v>
      </c>
      <c r="C78">
        <f t="shared" si="20"/>
        <v>-8005.7900000010268</v>
      </c>
      <c r="D78">
        <f t="shared" si="21"/>
        <v>-1724.9000000000233</v>
      </c>
      <c r="E78" s="10">
        <f>INDEX($A$2:$P$52,MATCH($A78,$A$2:$A56,0),MATCH(E$73,$A$1:$P$1,0))</f>
        <v>-4950.4699999999721</v>
      </c>
      <c r="F78" s="10">
        <f>INDEX($A$2:$P$52,MATCH($A78,$A$2:$A56,0),MATCH(F$73,$A$1:$P$1,0))</f>
        <v>-8005.7900000010268</v>
      </c>
      <c r="G78" s="10">
        <f>INDEX($A$2:$P$52,MATCH($A78,$A$2:$A56,0),MATCH(G$73,$A$1:$P$1,0))</f>
        <v>-1724.9000000000233</v>
      </c>
    </row>
    <row r="79" spans="1:7" x14ac:dyDescent="0.35">
      <c r="A79" t="s">
        <v>55</v>
      </c>
      <c r="B79">
        <f t="shared" si="22"/>
        <v>-184239.79000001028</v>
      </c>
      <c r="C79">
        <f t="shared" si="20"/>
        <v>-133456.33000001032</v>
      </c>
      <c r="D79">
        <f t="shared" si="21"/>
        <v>-82077.349999999627</v>
      </c>
      <c r="E79" s="10">
        <f>INDEX($A$2:$P$52,MATCH($A79,$A$2:$A57,0),MATCH(E$73,$A$1:$P$1,0))</f>
        <v>-184239.79000001028</v>
      </c>
      <c r="F79" s="10">
        <f>INDEX($A$2:$P$52,MATCH($A79,$A$2:$A57,0),MATCH(F$73,$A$1:$P$1,0))</f>
        <v>-133456.33000001032</v>
      </c>
      <c r="G79" s="10">
        <f>INDEX($A$2:$P$52,MATCH($A79,$A$2:$A57,0),MATCH(G$73,$A$1:$P$1,0))</f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  <c r="D83" t="s">
        <v>90</v>
      </c>
    </row>
    <row r="84" spans="1:7" x14ac:dyDescent="0.35">
      <c r="A84" t="s">
        <v>73</v>
      </c>
      <c r="B84" s="6">
        <f>IFERROR(INDEX($B$2:$B$52,MATCH($A$87,$A$2:$A$52,0)),"Select Department")</f>
        <v>1552100</v>
      </c>
      <c r="C84" s="6">
        <f>IFERROR(INDEX($C$2:$C$52,MATCH($A$87,$A$2:$A$52,0)),"Select Department")</f>
        <v>1315623.30999999</v>
      </c>
      <c r="D84" s="6">
        <f>C84-B84</f>
        <v>-236476.69000000996</v>
      </c>
    </row>
    <row r="85" spans="1:7" x14ac:dyDescent="0.35">
      <c r="A85" t="s">
        <v>74</v>
      </c>
      <c r="B85" s="6">
        <f>IFERROR(INDEX($G$2:$G$52,MATCH($A$87,$A$2:$A$52,0)),"Select Department")</f>
        <v>1590700</v>
      </c>
      <c r="C85" s="6">
        <f>IFERROR(INDEX($H$2:$H$52,MATCH($A$87,$A$2:$A$52,0)),"Select Department")</f>
        <v>1383905.98999999</v>
      </c>
      <c r="D85" s="6">
        <f t="shared" ref="D85:D86" si="23">C85-B85</f>
        <v>-206794.01000001002</v>
      </c>
    </row>
    <row r="86" spans="1:7" x14ac:dyDescent="0.35">
      <c r="A86" t="s">
        <v>75</v>
      </c>
      <c r="B86" s="6">
        <f>IFERROR(INDEX($L$2:$L$52,MATCH($A$87,$A$2:$A$52,0)),"Select Department")</f>
        <v>1579300</v>
      </c>
      <c r="C86" s="6">
        <f>IFERROR(INDEX($M$2:$M$52,MATCH($A$87,$A$2:$A$52,0)),"Select Department")</f>
        <v>1337735.3199999901</v>
      </c>
      <c r="D86" s="6">
        <f t="shared" si="23"/>
        <v>-241564.68000000995</v>
      </c>
    </row>
    <row r="87" spans="1:7" x14ac:dyDescent="0.35">
      <c r="A87" t="s">
        <v>22</v>
      </c>
      <c r="B87" s="6"/>
      <c r="C87" s="6"/>
    </row>
    <row r="88" spans="1:7" x14ac:dyDescent="0.35">
      <c r="A88" s="7" t="s">
        <v>76</v>
      </c>
      <c r="B88" s="6"/>
      <c r="C88" s="6"/>
    </row>
    <row r="89" spans="1:7" x14ac:dyDescent="0.35">
      <c r="A89" t="s">
        <v>77</v>
      </c>
      <c r="B89" s="7">
        <v>1</v>
      </c>
      <c r="C89" s="6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_xlfn.XLOOKUP(INDEX($A$2:$A$52,MATCH(MIN($F$2:$F$52),$F$2:$F$52,0)),$A$2:$A$52,$A$2:$A$52)</f>
        <v>Clerk and Master - Chancery</v>
      </c>
      <c r="C91" s="5">
        <f>_xlfn.XLOOKUP(INDEX($A$2:$A$52,MATCH(MIN($F$2:$F$52),F2:F52,0)),$A$2:$A$52,$E$2:$E$52)</f>
        <v>-0.15235918433091292</v>
      </c>
      <c r="E91" s="5"/>
      <c r="G91" s="5"/>
    </row>
    <row r="92" spans="1:7" x14ac:dyDescent="0.35">
      <c r="A92" t="s">
        <v>74</v>
      </c>
      <c r="E92" s="5"/>
      <c r="G92" s="5"/>
    </row>
    <row r="93" spans="1:7" x14ac:dyDescent="0.35">
      <c r="A93" t="s">
        <v>75</v>
      </c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E99" s="4"/>
      <c r="G99" s="4"/>
      <c r="I99" s="4"/>
    </row>
    <row r="100" spans="1:9" x14ac:dyDescent="0.35">
      <c r="A100" t="s">
        <v>75</v>
      </c>
      <c r="B100" s="11"/>
      <c r="C100" s="4"/>
      <c r="E100" s="4"/>
      <c r="G100" s="4"/>
      <c r="I100" s="4"/>
    </row>
    <row r="101" spans="1:9" x14ac:dyDescent="0.35">
      <c r="E101" s="4"/>
      <c r="G101" s="4"/>
      <c r="I101" s="4"/>
    </row>
  </sheetData>
  <sortState xmlns:xlrd2="http://schemas.microsoft.com/office/spreadsheetml/2017/richdata2" ref="F2:F52">
    <sortCondition ref="F2:F52"/>
  </sortState>
  <dataValidations count="2">
    <dataValidation type="list" allowBlank="1" showInputMessage="1" showErrorMessage="1" sqref="A83 A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C18" sqref="C18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Shreya Deshmukh</cp:lastModifiedBy>
  <cp:revision/>
  <dcterms:created xsi:type="dcterms:W3CDTF">2020-02-26T17:00:38Z</dcterms:created>
  <dcterms:modified xsi:type="dcterms:W3CDTF">2024-09-27T20:45:36Z</dcterms:modified>
  <cp:category/>
  <cp:contentStatus/>
</cp:coreProperties>
</file>