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Documents\NSS-DA13\Excel\lookups-exercise-RenukaD13\"/>
    </mc:Choice>
  </mc:AlternateContent>
  <xr:revisionPtr revIDLastSave="0" documentId="13_ncr:1_{2CBD79B4-EECE-4D96-8F40-46500AE4F41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" l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F74" i="1"/>
  <c r="G74" i="1"/>
  <c r="E74" i="1"/>
  <c r="E56" i="1"/>
  <c r="B65" i="1"/>
  <c r="G61" i="1"/>
  <c r="F61" i="1"/>
  <c r="E61" i="1"/>
  <c r="D57" i="1"/>
  <c r="D58" i="1"/>
  <c r="D59" i="1"/>
  <c r="D60" i="1"/>
  <c r="D61" i="1"/>
  <c r="D56" i="1"/>
  <c r="C56" i="1"/>
  <c r="C57" i="1"/>
  <c r="C58" i="1"/>
  <c r="C59" i="1"/>
  <c r="C60" i="1"/>
  <c r="C61" i="1"/>
  <c r="B57" i="1"/>
  <c r="B58" i="1"/>
  <c r="B59" i="1"/>
  <c r="B60" i="1"/>
  <c r="B61" i="1"/>
  <c r="B56" i="1"/>
  <c r="G57" i="1"/>
  <c r="G58" i="1"/>
  <c r="G59" i="1"/>
  <c r="G60" i="1"/>
  <c r="F57" i="1"/>
  <c r="F58" i="1"/>
  <c r="F59" i="1"/>
  <c r="F60" i="1"/>
  <c r="F56" i="1"/>
  <c r="G56" i="1"/>
  <c r="E57" i="1"/>
  <c r="E58" i="1"/>
  <c r="E59" i="1"/>
  <c r="E60" i="1"/>
  <c r="B91" i="1"/>
  <c r="B75" i="1"/>
  <c r="C69" i="1"/>
  <c r="B84" i="1"/>
  <c r="B85" i="1"/>
  <c r="D3" i="1"/>
  <c r="C86" i="1" l="1"/>
  <c r="C85" i="1"/>
  <c r="D85" i="1" s="1"/>
  <c r="C84" i="1"/>
  <c r="D84" i="1" s="1"/>
  <c r="B86" i="1"/>
  <c r="C77" i="1"/>
  <c r="B66" i="1"/>
  <c r="O4" i="1"/>
  <c r="O5" i="1"/>
  <c r="O6" i="1"/>
  <c r="O12" i="1"/>
  <c r="O20" i="1"/>
  <c r="O21" i="1"/>
  <c r="O22" i="1"/>
  <c r="O28" i="1"/>
  <c r="O29" i="1"/>
  <c r="O30" i="1"/>
  <c r="O44" i="1"/>
  <c r="O45" i="1"/>
  <c r="O46" i="1"/>
  <c r="O52" i="1"/>
  <c r="O2" i="1"/>
  <c r="N3" i="1"/>
  <c r="O3" i="1" s="1"/>
  <c r="N4" i="1"/>
  <c r="N5" i="1"/>
  <c r="N6" i="1"/>
  <c r="N7" i="1"/>
  <c r="O7" i="1" s="1"/>
  <c r="N8" i="1"/>
  <c r="O8" i="1" s="1"/>
  <c r="N9" i="1"/>
  <c r="O9" i="1" s="1"/>
  <c r="N10" i="1"/>
  <c r="N11" i="1"/>
  <c r="N12" i="1"/>
  <c r="N13" i="1"/>
  <c r="O13" i="1" s="1"/>
  <c r="N14" i="1"/>
  <c r="O14" i="1" s="1"/>
  <c r="N15" i="1"/>
  <c r="O15" i="1" s="1"/>
  <c r="N16" i="1"/>
  <c r="O16" i="1" s="1"/>
  <c r="N17" i="1"/>
  <c r="O17" i="1" s="1"/>
  <c r="N18" i="1"/>
  <c r="N19" i="1"/>
  <c r="O19" i="1" s="1"/>
  <c r="N20" i="1"/>
  <c r="N21" i="1"/>
  <c r="N22" i="1"/>
  <c r="N23" i="1"/>
  <c r="O23" i="1" s="1"/>
  <c r="N24" i="1"/>
  <c r="D77" i="1" s="1"/>
  <c r="N25" i="1"/>
  <c r="N26" i="1"/>
  <c r="O26" i="1" s="1"/>
  <c r="N27" i="1"/>
  <c r="O27" i="1" s="1"/>
  <c r="N28" i="1"/>
  <c r="N29" i="1"/>
  <c r="N30" i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N42" i="1"/>
  <c r="O42" i="1" s="1"/>
  <c r="N43" i="1"/>
  <c r="O43" i="1" s="1"/>
  <c r="N44" i="1"/>
  <c r="N45" i="1"/>
  <c r="N46" i="1"/>
  <c r="N47" i="1"/>
  <c r="O47" i="1" s="1"/>
  <c r="N48" i="1"/>
  <c r="O48" i="1" s="1"/>
  <c r="N49" i="1"/>
  <c r="O49" i="1" s="1"/>
  <c r="N50" i="1"/>
  <c r="O50" i="1" s="1"/>
  <c r="N51" i="1"/>
  <c r="O51" i="1" s="1"/>
  <c r="N52" i="1"/>
  <c r="N2" i="1"/>
  <c r="J6" i="1"/>
  <c r="J7" i="1"/>
  <c r="J8" i="1"/>
  <c r="J14" i="1"/>
  <c r="J15" i="1"/>
  <c r="J29" i="1"/>
  <c r="J30" i="1"/>
  <c r="J31" i="1"/>
  <c r="J32" i="1"/>
  <c r="J45" i="1"/>
  <c r="J46" i="1"/>
  <c r="J47" i="1"/>
  <c r="J48" i="1"/>
  <c r="I3" i="1"/>
  <c r="J3" i="1" s="1"/>
  <c r="I4" i="1"/>
  <c r="J4" i="1" s="1"/>
  <c r="I5" i="1"/>
  <c r="J5" i="1" s="1"/>
  <c r="I6" i="1"/>
  <c r="I7" i="1"/>
  <c r="I8" i="1"/>
  <c r="I9" i="1"/>
  <c r="J9" i="1" s="1"/>
  <c r="I10" i="1"/>
  <c r="I11" i="1"/>
  <c r="C75" i="1" s="1"/>
  <c r="I12" i="1"/>
  <c r="J12" i="1" s="1"/>
  <c r="I13" i="1"/>
  <c r="J13" i="1" s="1"/>
  <c r="I14" i="1"/>
  <c r="I15" i="1"/>
  <c r="I16" i="1"/>
  <c r="J16" i="1" s="1"/>
  <c r="I17" i="1"/>
  <c r="J17" i="1" s="1"/>
  <c r="I18" i="1"/>
  <c r="I19" i="1"/>
  <c r="J19" i="1" s="1"/>
  <c r="I20" i="1"/>
  <c r="J20" i="1" s="1"/>
  <c r="I21" i="1"/>
  <c r="J21" i="1" s="1"/>
  <c r="I22" i="1"/>
  <c r="J22" i="1" s="1"/>
  <c r="I23" i="1"/>
  <c r="J23" i="1" s="1"/>
  <c r="I24" i="1"/>
  <c r="I25" i="1"/>
  <c r="C78" i="1" s="1"/>
  <c r="I26" i="1"/>
  <c r="J26" i="1" s="1"/>
  <c r="I27" i="1"/>
  <c r="J27" i="1" s="1"/>
  <c r="I28" i="1"/>
  <c r="J28" i="1" s="1"/>
  <c r="I29" i="1"/>
  <c r="I30" i="1"/>
  <c r="I31" i="1"/>
  <c r="I32" i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I46" i="1"/>
  <c r="I47" i="1"/>
  <c r="I48" i="1"/>
  <c r="I49" i="1"/>
  <c r="J49" i="1" s="1"/>
  <c r="I50" i="1"/>
  <c r="J50" i="1" s="1"/>
  <c r="I51" i="1"/>
  <c r="J51" i="1" s="1"/>
  <c r="I52" i="1"/>
  <c r="J52" i="1" s="1"/>
  <c r="I2" i="1"/>
  <c r="J2" i="1" s="1"/>
  <c r="E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D19" i="1"/>
  <c r="E19" i="1" s="1"/>
  <c r="D20" i="1"/>
  <c r="E20" i="1" s="1"/>
  <c r="D21" i="1"/>
  <c r="E21" i="1" s="1"/>
  <c r="D22" i="1"/>
  <c r="E22" i="1" s="1"/>
  <c r="D23" i="1"/>
  <c r="E23" i="1" s="1"/>
  <c r="D24" i="1"/>
  <c r="B77" i="1" s="1"/>
  <c r="D25" i="1"/>
  <c r="B78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B79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E2" i="1" s="1"/>
  <c r="D86" i="1" l="1"/>
  <c r="C65" i="1"/>
  <c r="C68" i="1"/>
  <c r="J24" i="1"/>
  <c r="K24" i="1" s="1"/>
  <c r="C70" i="1"/>
  <c r="K38" i="1"/>
  <c r="E18" i="1"/>
  <c r="B67" i="1"/>
  <c r="B76" i="1"/>
  <c r="J18" i="1"/>
  <c r="C67" i="1"/>
  <c r="P43" i="1"/>
  <c r="D66" i="1"/>
  <c r="O11" i="1"/>
  <c r="C76" i="1"/>
  <c r="E10" i="1"/>
  <c r="E41" i="1"/>
  <c r="F5" i="1" s="1"/>
  <c r="B70" i="1"/>
  <c r="E24" i="1"/>
  <c r="B68" i="1"/>
  <c r="F36" i="1"/>
  <c r="E25" i="1"/>
  <c r="B69" i="1"/>
  <c r="K36" i="1"/>
  <c r="K12" i="1"/>
  <c r="C66" i="1"/>
  <c r="J11" i="1"/>
  <c r="J10" i="1"/>
  <c r="K7" i="1" s="1"/>
  <c r="C74" i="1"/>
  <c r="D76" i="1"/>
  <c r="O18" i="1"/>
  <c r="D67" i="1"/>
  <c r="O10" i="1"/>
  <c r="P9" i="1" s="1"/>
  <c r="D74" i="1"/>
  <c r="K8" i="1"/>
  <c r="D70" i="1"/>
  <c r="D79" i="1"/>
  <c r="O41" i="1"/>
  <c r="D69" i="1"/>
  <c r="D78" i="1"/>
  <c r="O25" i="1"/>
  <c r="P25" i="1" s="1"/>
  <c r="P52" i="1"/>
  <c r="D65" i="1"/>
  <c r="D75" i="1"/>
  <c r="D68" i="1"/>
  <c r="O24" i="1"/>
  <c r="C79" i="1"/>
  <c r="J25" i="1"/>
  <c r="K16" i="1" l="1"/>
  <c r="K14" i="1"/>
  <c r="K52" i="1"/>
  <c r="K3" i="1"/>
  <c r="K32" i="1"/>
  <c r="K31" i="1"/>
  <c r="K11" i="1"/>
  <c r="K35" i="1"/>
  <c r="K48" i="1"/>
  <c r="K2" i="1"/>
  <c r="K28" i="1"/>
  <c r="P36" i="1"/>
  <c r="K44" i="1"/>
  <c r="K27" i="1"/>
  <c r="P4" i="1"/>
  <c r="P40" i="1"/>
  <c r="P47" i="1"/>
  <c r="K22" i="1"/>
  <c r="K21" i="1"/>
  <c r="K26" i="1"/>
  <c r="K34" i="1"/>
  <c r="K50" i="1"/>
  <c r="K4" i="1"/>
  <c r="K9" i="1"/>
  <c r="P8" i="1"/>
  <c r="K29" i="1"/>
  <c r="K49" i="1"/>
  <c r="K39" i="1"/>
  <c r="K51" i="1"/>
  <c r="K40" i="1"/>
  <c r="K30" i="1"/>
  <c r="K37" i="1"/>
  <c r="F10" i="1"/>
  <c r="F28" i="1"/>
  <c r="F51" i="1"/>
  <c r="F52" i="1"/>
  <c r="F11" i="1"/>
  <c r="F4" i="1"/>
  <c r="F29" i="1"/>
  <c r="F7" i="1"/>
  <c r="P45" i="1"/>
  <c r="P51" i="1"/>
  <c r="F32" i="1"/>
  <c r="P30" i="1"/>
  <c r="F42" i="1"/>
  <c r="F6" i="1"/>
  <c r="F45" i="1"/>
  <c r="P16" i="1"/>
  <c r="P26" i="1"/>
  <c r="F35" i="1"/>
  <c r="P15" i="1"/>
  <c r="F41" i="1"/>
  <c r="F16" i="1"/>
  <c r="P10" i="1"/>
  <c r="P17" i="1"/>
  <c r="F44" i="1"/>
  <c r="F40" i="1"/>
  <c r="P42" i="1"/>
  <c r="F43" i="1"/>
  <c r="F21" i="1"/>
  <c r="P48" i="1"/>
  <c r="K25" i="1"/>
  <c r="P37" i="1"/>
  <c r="P38" i="1"/>
  <c r="F27" i="1"/>
  <c r="F26" i="1"/>
  <c r="K42" i="1"/>
  <c r="F48" i="1"/>
  <c r="P31" i="1"/>
  <c r="P19" i="1"/>
  <c r="K17" i="1"/>
  <c r="K19" i="1"/>
  <c r="P22" i="1"/>
  <c r="F18" i="1"/>
  <c r="P50" i="1"/>
  <c r="K13" i="1"/>
  <c r="K23" i="1"/>
  <c r="K6" i="1"/>
  <c r="P12" i="1"/>
  <c r="F23" i="1"/>
  <c r="P2" i="1"/>
  <c r="P11" i="1"/>
  <c r="F15" i="1"/>
  <c r="F2" i="1"/>
  <c r="F47" i="1"/>
  <c r="P14" i="1"/>
  <c r="F13" i="1"/>
  <c r="P41" i="1"/>
  <c r="F37" i="1"/>
  <c r="F50" i="1"/>
  <c r="P27" i="1"/>
  <c r="K33" i="1"/>
  <c r="K18" i="1"/>
  <c r="K43" i="1"/>
  <c r="P7" i="1"/>
  <c r="F34" i="1"/>
  <c r="F3" i="1"/>
  <c r="K15" i="1"/>
  <c r="K45" i="1"/>
  <c r="F12" i="1"/>
  <c r="F14" i="1"/>
  <c r="P3" i="1"/>
  <c r="P33" i="1"/>
  <c r="F30" i="1"/>
  <c r="P28" i="1"/>
  <c r="F22" i="1"/>
  <c r="P32" i="1"/>
  <c r="P49" i="1"/>
  <c r="F46" i="1"/>
  <c r="F17" i="1"/>
  <c r="P39" i="1"/>
  <c r="F49" i="1"/>
  <c r="F19" i="1"/>
  <c r="F38" i="1"/>
  <c r="F39" i="1"/>
  <c r="F20" i="1"/>
  <c r="F24" i="1"/>
  <c r="P6" i="1"/>
  <c r="P18" i="1"/>
  <c r="P21" i="1"/>
  <c r="F25" i="1"/>
  <c r="F31" i="1"/>
  <c r="K20" i="1"/>
  <c r="P24" i="1"/>
  <c r="P29" i="1"/>
  <c r="K10" i="1"/>
  <c r="P44" i="1"/>
  <c r="F33" i="1"/>
  <c r="P5" i="1"/>
  <c r="P20" i="1"/>
  <c r="F9" i="1"/>
  <c r="P13" i="1"/>
  <c r="P35" i="1"/>
  <c r="K41" i="1"/>
  <c r="F8" i="1"/>
  <c r="P23" i="1"/>
  <c r="P46" i="1"/>
  <c r="K5" i="1"/>
  <c r="K47" i="1"/>
  <c r="P34" i="1"/>
  <c r="K46" i="1"/>
  <c r="C91" i="1" l="1"/>
</calcChain>
</file>

<file path=xl/sharedStrings.xml><?xml version="1.0" encoding="utf-8"?>
<sst xmlns="http://schemas.openxmlformats.org/spreadsheetml/2006/main" count="159" uniqueCount="92">
  <si>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</si>
  <si>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</si>
  <si>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</si>
  <si>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</si>
  <si>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</si>
  <si>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</si>
  <si>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</si>
  <si>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</si>
  <si>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</si>
  <si>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</si>
  <si>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</si>
  <si>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</si>
  <si>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</si>
  <si>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</si>
  <si>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</si>
  <si>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</si>
  <si>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</si>
  <si>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</si>
  <si>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</si>
  <si>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</si>
  <si>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</si>
  <si>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</si>
  <si>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</si>
  <si>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</si>
  <si>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</si>
  <si>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</si>
  <si>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</si>
  <si>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</si>
  <si>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</si>
  <si>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</si>
  <si>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</si>
  <si>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</si>
  <si>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</si>
  <si>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</si>
  <si>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</si>
  <si>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</si>
  <si>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</si>
  <si>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</si>
  <si>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</si>
  <si>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</si>
  <si>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</si>
  <si>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</si>
  <si>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</si>
  <si>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</si>
  <si>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</si>
  <si>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</si>
  <si>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</si>
  <si>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</si>
  <si>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</si>
  <si>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</si>
  <si>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</si>
  <si>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</si>
  <si>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</si>
  <si>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</si>
  <si>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</si>
  <si>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</si>
  <si>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</si>
  <si>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</si>
  <si>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</si>
  <si>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</si>
  <si>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</si>
  <si>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</si>
  <si>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</si>
  <si>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</si>
  <si>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</si>
  <si>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</si>
  <si>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</si>
  <si>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</si>
  <si>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</si>
  <si>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</si>
  <si>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</si>
  <si>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</si>
  <si>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</si>
  <si>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</si>
  <si>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</si>
  <si>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</si>
  <si>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</si>
  <si>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</si>
  <si>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</si>
  <si>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</si>
  <si>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</si>
  <si>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</si>
  <si>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</si>
  <si>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</si>
  <si>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</si>
  <si>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</si>
  <si>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</si>
  <si>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</si>
  <si>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</si>
  <si>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</si>
  <si>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Diffrence</t>
  </si>
  <si>
    <t>Bonus Qust-7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</si>
</sst>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33" borderId="0" xfId="0" applyFont="1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Budget and Actual amount for fiscal years.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metro_budget!$A$84:$A$87</c:f>
              <c:strCache>
                <c:ptCount val="4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Clerk and Master - Chancery</c:v>
                </c:pt>
              </c:strCache>
            </c:strRef>
          </c:cat>
          <c:val>
            <c:numRef>
              <c:f>metro_budget!$B$84:$B$87</c:f>
              <c:numCache>
                <c:formatCode>_([$$-409]* #,##0.00_);_([$$-409]* \(#,##0.00\);_([$$-409]* "-"??_);_(@_)</c:formatCode>
                <c:ptCount val="4"/>
                <c:pt idx="0">
                  <c:v>1552100</c:v>
                </c:pt>
                <c:pt idx="1">
                  <c:v>1590700</c:v>
                </c:pt>
                <c:pt idx="2">
                  <c:v>1579300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9-4F1A-8306-52031C22A6E6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metro_budget!$A$84:$A$87</c:f>
              <c:strCache>
                <c:ptCount val="4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Clerk and Master - Chancery</c:v>
                </c:pt>
              </c:strCache>
            </c:strRef>
          </c:cat>
          <c:val>
            <c:numRef>
              <c:f>metro_budget!$C$84:$C$87</c:f>
              <c:numCache>
                <c:formatCode>_([$$-409]* #,##0.00_);_([$$-409]* \(#,##0.00\);_([$$-409]* "-"??_);_(@_)</c:formatCode>
                <c:ptCount val="4"/>
                <c:pt idx="0">
                  <c:v>1315623.30999999</c:v>
                </c:pt>
                <c:pt idx="1">
                  <c:v>1383905.98999999</c:v>
                </c:pt>
                <c:pt idx="2">
                  <c:v>1337735.3199999901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9-4F1A-8306-52031C22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138287"/>
        <c:axId val="873124847"/>
      </c:barChart>
      <c:lineChart>
        <c:grouping val="standard"/>
        <c:varyColors val="0"/>
        <c:ser>
          <c:idx val="2"/>
          <c:order val="2"/>
          <c:tx>
            <c:strRef>
              <c:f>metro_budget!$D$83</c:f>
              <c:strCache>
                <c:ptCount val="1"/>
                <c:pt idx="0">
                  <c:v>Diffrence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metro_budget!$A$84:$A$87</c:f>
              <c:strCache>
                <c:ptCount val="4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Clerk and Master - Chancery</c:v>
                </c:pt>
              </c:strCache>
            </c:strRef>
          </c:cat>
          <c:val>
            <c:numRef>
              <c:f>metro_budget!$D$84:$D$87</c:f>
              <c:numCache>
                <c:formatCode>_([$$-409]* #,##0.00_);_([$$-409]* \(#,##0.00\);_([$$-409]* "-"??_);_(@_)</c:formatCode>
                <c:ptCount val="4"/>
                <c:pt idx="0">
                  <c:v>-236476.69000000996</c:v>
                </c:pt>
                <c:pt idx="1">
                  <c:v>-206794.01000001002</c:v>
                </c:pt>
                <c:pt idx="2">
                  <c:v>-241564.68000000995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9-4F1A-8306-52031C22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138287"/>
        <c:axId val="873124847"/>
      </c:lineChart>
      <c:catAx>
        <c:axId val="87313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24847"/>
        <c:crosses val="autoZero"/>
        <c:auto val="1"/>
        <c:lblAlgn val="ctr"/>
        <c:lblOffset val="100"/>
        <c:noMultiLvlLbl val="0"/>
      </c:catAx>
      <c:valAx>
        <c:axId val="8731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1044575</xdr:colOff>
      <xdr:row>81</xdr:row>
      <xdr:rowOff>42862</xdr:rowOff>
    </xdr:from>
    <xdr:to>
      <xdr:col>8</xdr:col>
      <xdr:colOff>120650</xdr:colOff>
      <xdr:row>96</xdr:row>
      <xdr:rowOff>68262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E6B75C-C8C2-90FF-53AA-F71797AFD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topLeftCell="A68" workbookViewId="0">
      <selection activeCell="G70" sqref="G70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 t="shared" ref="D2:D33" si="0">C2-B2</f>
        <v>-15396420.870000005</v>
      </c>
      <c r="E2" s="5">
        <f>IFERROR(D2/B2,0)</f>
        <v>-4.3170750765267295E-2</v>
      </c>
      <c r="F2">
        <f>_xlfn.RANK.EQ(E2,$E$2:$E$52,1)</f>
        <v>14</v>
      </c>
      <c r="G2">
        <v>382685200</v>
      </c>
      <c r="H2">
        <v>346340810.81999999</v>
      </c>
      <c r="I2">
        <f t="shared" ref="I2:I33" si="1">H2-G2</f>
        <v>-36344389.180000007</v>
      </c>
      <c r="J2" s="5">
        <f>IFERROR(I2/H2,0)</f>
        <v>-0.10493822282725118</v>
      </c>
      <c r="K2">
        <f>_xlfn.RANK.EQ(J2,$J$2:$J$52,1)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_xlfn.RANK.EQ(O2,$O$2:$O$52,1)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>C3-B3</f>
        <v>-7585.4099999999744</v>
      </c>
      <c r="E3" s="5">
        <f t="shared" ref="E3:E33" si="2">IFERROR(D3/B3,0)</f>
        <v>-2.3069981751824741E-2</v>
      </c>
      <c r="F3">
        <f t="shared" ref="F3:F52" si="3">_xlfn.RANK.EQ(E3,$E$2:$E$52,1)</f>
        <v>22</v>
      </c>
      <c r="G3">
        <v>334800</v>
      </c>
      <c r="H3">
        <v>312433.70999999897</v>
      </c>
      <c r="I3">
        <f t="shared" si="1"/>
        <v>-22366.290000001027</v>
      </c>
      <c r="J3" s="5">
        <f t="shared" ref="J3:J52" si="4">IFERROR(I3/H3,0)</f>
        <v>-7.1587313673678488E-2</v>
      </c>
      <c r="K3">
        <f t="shared" ref="K3:K52" si="5">_xlfn.RANK.EQ(J3,$J$2:$J$52,1)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_xlfn.RANK.EQ(O3,$O$2:$O$52,1)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2"/>
        <v>-4.9327413275443007E-3</v>
      </c>
      <c r="F4">
        <f t="shared" si="3"/>
        <v>42</v>
      </c>
      <c r="G4">
        <v>3652300</v>
      </c>
      <c r="H4">
        <v>3589693.2099999902</v>
      </c>
      <c r="I4">
        <f t="shared" si="1"/>
        <v>-62606.790000009816</v>
      </c>
      <c r="J4" s="5">
        <f t="shared" si="4"/>
        <v>-1.7440707697694863E-2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2"/>
        <v>-9.4273968477453174E-2</v>
      </c>
      <c r="F5">
        <f t="shared" si="3"/>
        <v>4</v>
      </c>
      <c r="G5">
        <v>7968300</v>
      </c>
      <c r="H5">
        <v>7020609.3200000003</v>
      </c>
      <c r="I5">
        <f t="shared" si="1"/>
        <v>-947690.6799999997</v>
      </c>
      <c r="J5" s="5">
        <f t="shared" si="4"/>
        <v>-0.13498695580457107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2"/>
        <v>-5.7149963352064452E-2</v>
      </c>
      <c r="F6">
        <f t="shared" si="3"/>
        <v>11</v>
      </c>
      <c r="G6">
        <v>428500</v>
      </c>
      <c r="H6">
        <v>427758.64</v>
      </c>
      <c r="I6">
        <f t="shared" si="1"/>
        <v>-741.35999999998603</v>
      </c>
      <c r="J6" s="5">
        <f t="shared" si="4"/>
        <v>-1.7331268866947632E-3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2"/>
        <v>-0.11502817362571344</v>
      </c>
      <c r="F7">
        <f t="shared" si="3"/>
        <v>2</v>
      </c>
      <c r="G7">
        <v>3390900</v>
      </c>
      <c r="H7">
        <v>3051483.41</v>
      </c>
      <c r="I7">
        <f t="shared" si="1"/>
        <v>-339416.58999999985</v>
      </c>
      <c r="J7" s="5">
        <f t="shared" si="4"/>
        <v>-0.11123002959403271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2"/>
        <v>-0.15235918433091292</v>
      </c>
      <c r="F8">
        <f t="shared" si="3"/>
        <v>1</v>
      </c>
      <c r="G8">
        <v>1590700</v>
      </c>
      <c r="H8">
        <v>1383905.98999999</v>
      </c>
      <c r="I8">
        <f t="shared" si="1"/>
        <v>-206794.01000001002</v>
      </c>
      <c r="J8" s="5">
        <f t="shared" si="4"/>
        <v>-0.14942778736004425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2"/>
        <v>-4.2417130511048909E-2</v>
      </c>
      <c r="F9">
        <f t="shared" si="3"/>
        <v>16</v>
      </c>
      <c r="G9">
        <v>11073700</v>
      </c>
      <c r="H9">
        <v>9929059.5199999996</v>
      </c>
      <c r="I9">
        <f t="shared" si="1"/>
        <v>-1144640.4800000004</v>
      </c>
      <c r="J9" s="5">
        <f t="shared" si="4"/>
        <v>-0.11528186307014912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2"/>
        <v>-8.1681998646514792E-2</v>
      </c>
      <c r="F10">
        <f t="shared" si="3"/>
        <v>6</v>
      </c>
      <c r="G10">
        <v>495200</v>
      </c>
      <c r="H10">
        <v>467907.84000000003</v>
      </c>
      <c r="I10">
        <f t="shared" si="1"/>
        <v>-27292.159999999974</v>
      </c>
      <c r="J10" s="5">
        <f t="shared" si="4"/>
        <v>-5.8328067339072524E-2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>
        <f t="shared" si="2"/>
        <v>0</v>
      </c>
      <c r="F11">
        <f t="shared" si="3"/>
        <v>47</v>
      </c>
      <c r="G11">
        <v>0</v>
      </c>
      <c r="H11">
        <v>0</v>
      </c>
      <c r="I11">
        <f t="shared" si="1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2"/>
        <v>-5.0060657805601608E-2</v>
      </c>
      <c r="F12">
        <f t="shared" si="3"/>
        <v>13</v>
      </c>
      <c r="G12">
        <v>4700400</v>
      </c>
      <c r="H12">
        <v>4205555.5999999996</v>
      </c>
      <c r="I12">
        <f t="shared" si="1"/>
        <v>-494844.40000000037</v>
      </c>
      <c r="J12" s="5">
        <f t="shared" si="4"/>
        <v>-0.11766445318188171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2"/>
        <v>-1.2912833886247806E-2</v>
      </c>
      <c r="F13">
        <f t="shared" si="3"/>
        <v>33</v>
      </c>
      <c r="G13">
        <v>6223700</v>
      </c>
      <c r="H13">
        <v>5909077.9399999902</v>
      </c>
      <c r="I13">
        <f t="shared" si="1"/>
        <v>-314622.06000000983</v>
      </c>
      <c r="J13" s="5">
        <f t="shared" si="4"/>
        <v>-5.3243850088734883E-2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2"/>
        <v>-1.3637949218750009E-2</v>
      </c>
      <c r="F14">
        <f t="shared" si="3"/>
        <v>30</v>
      </c>
      <c r="G14">
        <v>530500</v>
      </c>
      <c r="H14">
        <v>524402.98</v>
      </c>
      <c r="I14">
        <f t="shared" si="1"/>
        <v>-6097.0200000000186</v>
      </c>
      <c r="J14" s="5">
        <f t="shared" si="4"/>
        <v>-1.1626592968636483E-2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2"/>
        <v>3.1837408866824991E-3</v>
      </c>
      <c r="F15">
        <f t="shared" si="3"/>
        <v>51</v>
      </c>
      <c r="G15">
        <v>184167800</v>
      </c>
      <c r="H15">
        <v>175966389.24999899</v>
      </c>
      <c r="I15">
        <f t="shared" si="1"/>
        <v>-8201410.7500010133</v>
      </c>
      <c r="J15" s="5">
        <f t="shared" si="4"/>
        <v>-4.6607825420280143E-2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2"/>
        <v>-1.1850188616360429E-2</v>
      </c>
      <c r="F16">
        <f t="shared" si="3"/>
        <v>37</v>
      </c>
      <c r="G16">
        <v>7352500</v>
      </c>
      <c r="H16">
        <v>7350464.0800000001</v>
      </c>
      <c r="I16">
        <f t="shared" si="1"/>
        <v>-2035.9199999999255</v>
      </c>
      <c r="J16" s="5">
        <f t="shared" si="4"/>
        <v>-2.7697842991158804E-4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2"/>
        <v>-2.8351094826658003E-2</v>
      </c>
      <c r="F17">
        <f t="shared" si="3"/>
        <v>21</v>
      </c>
      <c r="G17">
        <v>15309700</v>
      </c>
      <c r="H17">
        <v>14645233.51</v>
      </c>
      <c r="I17">
        <f t="shared" si="1"/>
        <v>-664466.49000000022</v>
      </c>
      <c r="J17" s="5">
        <f t="shared" si="4"/>
        <v>-4.5370836152683523E-2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2"/>
        <v>-5.4037002206391245E-2</v>
      </c>
      <c r="F18">
        <f t="shared" si="3"/>
        <v>12</v>
      </c>
      <c r="G18">
        <v>2861000</v>
      </c>
      <c r="H18">
        <v>2671745.94</v>
      </c>
      <c r="I18">
        <f t="shared" si="1"/>
        <v>-189254.06000000006</v>
      </c>
      <c r="J18" s="5">
        <f t="shared" si="4"/>
        <v>-7.0835350460006705E-2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2"/>
        <v>-4.258504294298146E-2</v>
      </c>
      <c r="F19">
        <f t="shared" si="3"/>
        <v>15</v>
      </c>
      <c r="G19">
        <v>9713300</v>
      </c>
      <c r="H19">
        <v>8991707.2399999909</v>
      </c>
      <c r="I19">
        <f t="shared" si="1"/>
        <v>-721592.76000000909</v>
      </c>
      <c r="J19" s="5">
        <f t="shared" si="4"/>
        <v>-8.0250917955821899E-2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2"/>
        <v>-1.2379538203300809E-5</v>
      </c>
      <c r="F20">
        <f t="shared" si="3"/>
        <v>46</v>
      </c>
      <c r="G20">
        <v>131849400</v>
      </c>
      <c r="H20">
        <v>131839624.37</v>
      </c>
      <c r="I20">
        <f t="shared" si="1"/>
        <v>-9775.6299999952316</v>
      </c>
      <c r="J20" s="5">
        <f t="shared" si="4"/>
        <v>-7.4147890262190919E-5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2"/>
        <v>-7.9052463618023094E-2</v>
      </c>
      <c r="F21">
        <f t="shared" si="3"/>
        <v>9</v>
      </c>
      <c r="G21">
        <v>24497400</v>
      </c>
      <c r="H21">
        <v>22655993.629999999</v>
      </c>
      <c r="I21">
        <f t="shared" si="1"/>
        <v>-1841406.370000001</v>
      </c>
      <c r="J21" s="5">
        <f t="shared" si="4"/>
        <v>-8.1276787064492179E-2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2"/>
        <v>-1.3285502334437123E-2</v>
      </c>
      <c r="F22">
        <f t="shared" si="3"/>
        <v>32</v>
      </c>
      <c r="G22">
        <v>11980700</v>
      </c>
      <c r="H22">
        <v>11791977.9699999</v>
      </c>
      <c r="I22">
        <f t="shared" si="1"/>
        <v>-188722.03000009991</v>
      </c>
      <c r="J22" s="5">
        <f t="shared" si="4"/>
        <v>-1.6004272606362537E-2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2"/>
        <v>-3.9590110100806722E-2</v>
      </c>
      <c r="F23">
        <f t="shared" si="3"/>
        <v>18</v>
      </c>
      <c r="G23">
        <v>22683800</v>
      </c>
      <c r="H23">
        <v>21722126.219999898</v>
      </c>
      <c r="I23">
        <f t="shared" si="1"/>
        <v>-961673.78000010177</v>
      </c>
      <c r="J23" s="5">
        <f t="shared" si="4"/>
        <v>-4.4271622872473403E-2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2"/>
        <v>-1.3334943305713101E-2</v>
      </c>
      <c r="F24">
        <f t="shared" si="3"/>
        <v>31</v>
      </c>
      <c r="G24">
        <v>1112700</v>
      </c>
      <c r="H24">
        <v>1067214.42</v>
      </c>
      <c r="I24">
        <f t="shared" si="1"/>
        <v>-45485.580000000075</v>
      </c>
      <c r="J24" s="5">
        <f t="shared" si="4"/>
        <v>-4.2620844647132936E-2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2"/>
        <v>-1.0226130964676661E-2</v>
      </c>
      <c r="F25">
        <f t="shared" si="3"/>
        <v>38</v>
      </c>
      <c r="G25">
        <v>505200</v>
      </c>
      <c r="H25">
        <v>497194.20999999897</v>
      </c>
      <c r="I25">
        <f t="shared" si="1"/>
        <v>-8005.7900000010268</v>
      </c>
      <c r="J25" s="5">
        <f t="shared" si="4"/>
        <v>-1.6101937309368593E-2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2"/>
        <v>-8.5306091660634673E-2</v>
      </c>
      <c r="F26">
        <f t="shared" si="3"/>
        <v>5</v>
      </c>
      <c r="G26">
        <v>5442200</v>
      </c>
      <c r="H26">
        <v>5122329.02999999</v>
      </c>
      <c r="I26">
        <f t="shared" si="1"/>
        <v>-319870.97000000998</v>
      </c>
      <c r="J26" s="5">
        <f t="shared" si="4"/>
        <v>-6.2446392671501351E-2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>
        <f t="shared" si="2"/>
        <v>0</v>
      </c>
      <c r="F27">
        <f t="shared" si="3"/>
        <v>47</v>
      </c>
      <c r="G27">
        <v>0</v>
      </c>
      <c r="H27">
        <v>0</v>
      </c>
      <c r="I27">
        <f t="shared" si="1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2"/>
        <v>-9.5782760864849215E-2</v>
      </c>
      <c r="F28">
        <f t="shared" si="3"/>
        <v>3</v>
      </c>
      <c r="G28">
        <v>1545700</v>
      </c>
      <c r="H28">
        <v>1281335.23</v>
      </c>
      <c r="I28">
        <f t="shared" si="1"/>
        <v>-264364.77</v>
      </c>
      <c r="J28" s="5">
        <f t="shared" si="4"/>
        <v>-0.20631975443303782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2"/>
        <v>-1.4800253727847622E-2</v>
      </c>
      <c r="F29">
        <f t="shared" si="3"/>
        <v>28</v>
      </c>
      <c r="G29">
        <v>2779500</v>
      </c>
      <c r="H29">
        <v>2665264.4399999902</v>
      </c>
      <c r="I29">
        <f t="shared" si="1"/>
        <v>-114235.56000000983</v>
      </c>
      <c r="J29" s="5">
        <f t="shared" si="4"/>
        <v>-4.2860872747024777E-2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2"/>
        <v>-8.3831374359143746E-3</v>
      </c>
      <c r="F30">
        <f t="shared" si="3"/>
        <v>40</v>
      </c>
      <c r="G30">
        <v>12735900</v>
      </c>
      <c r="H30">
        <v>12685514.279999901</v>
      </c>
      <c r="I30">
        <f t="shared" si="1"/>
        <v>-50385.720000099391</v>
      </c>
      <c r="J30" s="5">
        <f t="shared" si="4"/>
        <v>-3.971909919295742E-3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2"/>
        <v>-1.4030533529678329E-2</v>
      </c>
      <c r="F31">
        <f t="shared" si="3"/>
        <v>29</v>
      </c>
      <c r="G31">
        <v>1823300</v>
      </c>
      <c r="H31">
        <v>1762676.85</v>
      </c>
      <c r="I31">
        <f t="shared" si="1"/>
        <v>-60623.149999999907</v>
      </c>
      <c r="J31" s="5">
        <f t="shared" si="4"/>
        <v>-3.4392662500786743E-2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2"/>
        <v>-1.2294942827617691E-2</v>
      </c>
      <c r="F32">
        <f t="shared" si="3"/>
        <v>36</v>
      </c>
      <c r="G32">
        <v>6195500</v>
      </c>
      <c r="H32">
        <v>6084985.4699999997</v>
      </c>
      <c r="I32">
        <f t="shared" si="1"/>
        <v>-110514.53000000026</v>
      </c>
      <c r="J32" s="5">
        <f t="shared" si="4"/>
        <v>-1.8161839587761623E-2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2"/>
        <v>-7.9969930789269058E-3</v>
      </c>
      <c r="F33">
        <f t="shared" si="3"/>
        <v>41</v>
      </c>
      <c r="G33">
        <v>979671000</v>
      </c>
      <c r="H33">
        <v>977068513.48000002</v>
      </c>
      <c r="I33">
        <f t="shared" si="1"/>
        <v>-2602486.5199999809</v>
      </c>
      <c r="J33" s="5">
        <f t="shared" si="4"/>
        <v>-2.6635660489465278E-3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ref="D34:D52" si="9">C34-B34</f>
        <v>-79341.779999999795</v>
      </c>
      <c r="E34" s="5">
        <f t="shared" ref="E34:E52" si="10">IFERROR(D34/B34,0)</f>
        <v>-1.8939149738619768E-2</v>
      </c>
      <c r="F34">
        <f t="shared" si="3"/>
        <v>26</v>
      </c>
      <c r="G34">
        <v>4350600</v>
      </c>
      <c r="H34">
        <v>4137588.7699999898</v>
      </c>
      <c r="I34">
        <f t="shared" ref="I34:I52" si="11">H34-G34</f>
        <v>-213011.23000001023</v>
      </c>
      <c r="J34" s="5">
        <f t="shared" si="4"/>
        <v>-5.1481972192227006E-2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5">
      <c r="A35" t="s">
        <v>49</v>
      </c>
      <c r="B35">
        <v>0</v>
      </c>
      <c r="C35">
        <v>0</v>
      </c>
      <c r="D35">
        <f t="shared" si="9"/>
        <v>0</v>
      </c>
      <c r="E35" s="5">
        <f t="shared" si="10"/>
        <v>0</v>
      </c>
      <c r="F35">
        <f t="shared" si="3"/>
        <v>47</v>
      </c>
      <c r="G35">
        <v>0</v>
      </c>
      <c r="H35">
        <v>0</v>
      </c>
      <c r="I35">
        <f t="shared" si="11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9"/>
        <v>-62776.72000000102</v>
      </c>
      <c r="E36" s="5">
        <f t="shared" si="10"/>
        <v>-7.8647857679780775E-2</v>
      </c>
      <c r="F36">
        <f t="shared" si="3"/>
        <v>10</v>
      </c>
      <c r="G36">
        <v>898700</v>
      </c>
      <c r="H36">
        <v>740966.94999999902</v>
      </c>
      <c r="I36">
        <f t="shared" si="11"/>
        <v>-157733.05000000098</v>
      </c>
      <c r="J36" s="5">
        <f t="shared" si="4"/>
        <v>-0.21287460931962104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9"/>
        <v>-82352.260000010021</v>
      </c>
      <c r="E37" s="5">
        <f t="shared" si="10"/>
        <v>-3.9444515758219188E-2</v>
      </c>
      <c r="F37">
        <f t="shared" si="3"/>
        <v>19</v>
      </c>
      <c r="G37">
        <v>2229200</v>
      </c>
      <c r="H37">
        <v>2118943.21</v>
      </c>
      <c r="I37">
        <f t="shared" si="11"/>
        <v>-110256.79000000004</v>
      </c>
      <c r="J37" s="5">
        <f t="shared" si="4"/>
        <v>-5.2033857953182258E-2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9"/>
        <v>-16630.180000000051</v>
      </c>
      <c r="E38" s="5">
        <f t="shared" si="10"/>
        <v>-1.9443680579913542E-2</v>
      </c>
      <c r="F38">
        <f t="shared" si="3"/>
        <v>25</v>
      </c>
      <c r="G38">
        <v>792800</v>
      </c>
      <c r="H38">
        <v>753451.96</v>
      </c>
      <c r="I38">
        <f t="shared" si="11"/>
        <v>-39348.040000000037</v>
      </c>
      <c r="J38" s="5">
        <f t="shared" si="4"/>
        <v>-5.2223687891129834E-2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9"/>
        <v>-70791.13</v>
      </c>
      <c r="E39" s="5">
        <f t="shared" si="10"/>
        <v>-8.008952370177623E-2</v>
      </c>
      <c r="F39">
        <f t="shared" si="3"/>
        <v>8</v>
      </c>
      <c r="G39">
        <v>1294400</v>
      </c>
      <c r="H39">
        <v>1114242.27999999</v>
      </c>
      <c r="I39">
        <f t="shared" si="11"/>
        <v>-180157.72000000998</v>
      </c>
      <c r="J39" s="5">
        <f t="shared" si="4"/>
        <v>-0.16168630757756886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9"/>
        <v>-816758.14000009745</v>
      </c>
      <c r="E40" s="5">
        <f t="shared" si="10"/>
        <v>-2.1279773539092578E-2</v>
      </c>
      <c r="F40">
        <f t="shared" si="3"/>
        <v>23</v>
      </c>
      <c r="G40">
        <v>39964900</v>
      </c>
      <c r="H40">
        <v>38095240.189999901</v>
      </c>
      <c r="I40">
        <f t="shared" si="11"/>
        <v>-1869659.8100000992</v>
      </c>
      <c r="J40" s="5">
        <f t="shared" si="4"/>
        <v>-4.9078567313795014E-2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9"/>
        <v>-184239.79000001028</v>
      </c>
      <c r="E41" s="5">
        <f t="shared" si="10"/>
        <v>-4.0110550149132493E-2</v>
      </c>
      <c r="F41">
        <f t="shared" si="3"/>
        <v>17</v>
      </c>
      <c r="G41">
        <v>5089500</v>
      </c>
      <c r="H41">
        <v>4956043.6699999897</v>
      </c>
      <c r="I41">
        <f t="shared" si="11"/>
        <v>-133456.33000001032</v>
      </c>
      <c r="J41" s="5">
        <f t="shared" si="4"/>
        <v>-2.6927997186112485E-2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9"/>
        <v>-41624.320001006126</v>
      </c>
      <c r="E42" s="5">
        <f t="shared" si="10"/>
        <v>-2.2070943135841053E-4</v>
      </c>
      <c r="F42">
        <f t="shared" si="3"/>
        <v>44</v>
      </c>
      <c r="G42">
        <v>199130300</v>
      </c>
      <c r="H42">
        <v>196755033.31</v>
      </c>
      <c r="I42">
        <f t="shared" si="11"/>
        <v>-2375266.6899999976</v>
      </c>
      <c r="J42" s="5">
        <f t="shared" si="4"/>
        <v>-1.2072202931945403E-2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9"/>
        <v>-166754.16999999993</v>
      </c>
      <c r="E43" s="5">
        <f t="shared" si="10"/>
        <v>-2.0497353541313264E-2</v>
      </c>
      <c r="F43">
        <f t="shared" si="3"/>
        <v>24</v>
      </c>
      <c r="G43">
        <v>8560800</v>
      </c>
      <c r="H43">
        <v>8171472.0199999996</v>
      </c>
      <c r="I43">
        <f t="shared" si="11"/>
        <v>-389327.98000000045</v>
      </c>
      <c r="J43" s="5">
        <f t="shared" si="4"/>
        <v>-4.764477918386123E-2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9"/>
        <v>-294095.62000000104</v>
      </c>
      <c r="E44" s="5">
        <f t="shared" si="10"/>
        <v>-9.7760750186150751E-3</v>
      </c>
      <c r="F44">
        <f t="shared" si="3"/>
        <v>39</v>
      </c>
      <c r="G44">
        <v>31040700</v>
      </c>
      <c r="H44">
        <v>30793711.48</v>
      </c>
      <c r="I44">
        <f t="shared" si="11"/>
        <v>-246988.51999999955</v>
      </c>
      <c r="J44" s="5">
        <f t="shared" si="4"/>
        <v>-8.0207454096728314E-3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9"/>
        <v>-712015.95000009984</v>
      </c>
      <c r="E45" s="5">
        <f t="shared" si="10"/>
        <v>-1.287514194887851E-2</v>
      </c>
      <c r="F45">
        <f t="shared" si="3"/>
        <v>34</v>
      </c>
      <c r="G45">
        <v>56792200</v>
      </c>
      <c r="H45">
        <v>54594953.959999897</v>
      </c>
      <c r="I45">
        <f t="shared" si="11"/>
        <v>-2197246.0400001034</v>
      </c>
      <c r="J45" s="5">
        <f t="shared" si="4"/>
        <v>-4.0246320962372462E-2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9"/>
        <v>-777.57000000000698</v>
      </c>
      <c r="E46" s="5">
        <f t="shared" si="10"/>
        <v>-3.0010420686993711E-3</v>
      </c>
      <c r="F46">
        <f t="shared" si="3"/>
        <v>43</v>
      </c>
      <c r="G46">
        <v>266000</v>
      </c>
      <c r="H46">
        <v>257402.90999999901</v>
      </c>
      <c r="I46">
        <f t="shared" si="11"/>
        <v>-8597.090000000986</v>
      </c>
      <c r="J46" s="5">
        <f t="shared" si="4"/>
        <v>-3.3399350458007716E-2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9"/>
        <v>-12273.280000001192</v>
      </c>
      <c r="E47" s="5">
        <f t="shared" si="10"/>
        <v>-1.7435939690898361E-4</v>
      </c>
      <c r="F47">
        <f t="shared" si="3"/>
        <v>45</v>
      </c>
      <c r="G47">
        <v>73467000</v>
      </c>
      <c r="H47">
        <v>73442541.659999996</v>
      </c>
      <c r="I47">
        <f t="shared" si="11"/>
        <v>-24458.340000003576</v>
      </c>
      <c r="J47" s="5">
        <f t="shared" si="4"/>
        <v>-3.330268730789944E-4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9"/>
        <v>-209747.43000000995</v>
      </c>
      <c r="E48" s="5">
        <f t="shared" si="10"/>
        <v>-3.1133192323107857E-2</v>
      </c>
      <c r="F48">
        <f t="shared" si="3"/>
        <v>20</v>
      </c>
      <c r="G48">
        <v>7214700</v>
      </c>
      <c r="H48">
        <v>6922072.5599999996</v>
      </c>
      <c r="I48">
        <f t="shared" si="11"/>
        <v>-292627.44000000041</v>
      </c>
      <c r="J48" s="5">
        <f t="shared" si="4"/>
        <v>-4.2274540964939038E-2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9"/>
        <v>-1700.570000000007</v>
      </c>
      <c r="E49" s="5">
        <f t="shared" si="10"/>
        <v>-1.8444360086767971E-2</v>
      </c>
      <c r="F49">
        <f t="shared" si="3"/>
        <v>27</v>
      </c>
      <c r="G49">
        <v>102600</v>
      </c>
      <c r="H49">
        <v>95466.880000000005</v>
      </c>
      <c r="I49">
        <f t="shared" si="11"/>
        <v>-7133.1199999999953</v>
      </c>
      <c r="J49" s="5">
        <f t="shared" si="4"/>
        <v>-7.4718268785991485E-2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5">
      <c r="A50" t="s">
        <v>64</v>
      </c>
      <c r="B50">
        <v>832600</v>
      </c>
      <c r="C50">
        <v>832600</v>
      </c>
      <c r="D50">
        <f t="shared" si="9"/>
        <v>0</v>
      </c>
      <c r="E50" s="5">
        <f t="shared" si="10"/>
        <v>0</v>
      </c>
      <c r="F50">
        <f t="shared" si="3"/>
        <v>47</v>
      </c>
      <c r="G50">
        <v>859100</v>
      </c>
      <c r="H50">
        <v>859100</v>
      </c>
      <c r="I50">
        <f t="shared" si="11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9"/>
        <v>-110074.66000000946</v>
      </c>
      <c r="E51" s="5">
        <f t="shared" si="10"/>
        <v>-1.2785255822058129E-2</v>
      </c>
      <c r="F51">
        <f t="shared" si="3"/>
        <v>35</v>
      </c>
      <c r="G51">
        <v>8925500</v>
      </c>
      <c r="H51">
        <v>8599059.6199999992</v>
      </c>
      <c r="I51">
        <f t="shared" si="11"/>
        <v>-326440.38000000082</v>
      </c>
      <c r="J51" s="5">
        <f t="shared" si="4"/>
        <v>-3.796233476981066E-2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9"/>
        <v>-196315.20000000019</v>
      </c>
      <c r="E52" s="5">
        <f t="shared" si="10"/>
        <v>-8.009596083231342E-2</v>
      </c>
      <c r="F52">
        <f t="shared" si="3"/>
        <v>7</v>
      </c>
      <c r="G52">
        <v>2440700</v>
      </c>
      <c r="H52">
        <v>2204672.88</v>
      </c>
      <c r="I52">
        <f t="shared" si="11"/>
        <v>-236027.12000000011</v>
      </c>
      <c r="J52" s="5">
        <f t="shared" si="4"/>
        <v>-0.10705766018222174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5">
      <c r="A54" s="2" t="s">
        <v>67</v>
      </c>
      <c r="E54" s="9" t="s">
        <v>91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  <c r="E55" s="1" t="s">
        <v>3</v>
      </c>
      <c r="F55" s="1" t="s">
        <v>8</v>
      </c>
      <c r="G55" s="1" t="s">
        <v>13</v>
      </c>
    </row>
    <row r="56" spans="1:16" x14ac:dyDescent="0.35">
      <c r="A56" t="s">
        <v>24</v>
      </c>
      <c r="B56">
        <f>VLOOKUP($A56,$A$1:$P$52,4,FALSE)</f>
        <v>-36209.630000000005</v>
      </c>
      <c r="C56">
        <f>VLOOKUP($A56,$A$1:$P$52,9,FALSE)</f>
        <v>-27292.159999999974</v>
      </c>
      <c r="D56">
        <f>VLOOKUP($A56,$A$1:$P$52,14,FALSE)</f>
        <v>-9181.0800000000163</v>
      </c>
      <c r="E56" s="10">
        <f>VLOOKUP($A56,$A$1:$P$52,MATCH(B$55,$1:$1,0),FALSE)</f>
        <v>-36209.630000000005</v>
      </c>
      <c r="F56" s="10">
        <f t="shared" ref="F56:G61" si="12">VLOOKUP($A56,$A$1:$P$52,MATCH(C$55,$1:$1,0),FALSE)</f>
        <v>-27292.159999999974</v>
      </c>
      <c r="G56" s="10">
        <f t="shared" si="12"/>
        <v>-9181.0800000000163</v>
      </c>
    </row>
    <row r="57" spans="1:16" x14ac:dyDescent="0.35">
      <c r="A57" t="s">
        <v>25</v>
      </c>
      <c r="B57">
        <f t="shared" ref="B57:B61" si="13">VLOOKUP($A57,$A$1:$P$52,4,FALSE)</f>
        <v>0</v>
      </c>
      <c r="C57">
        <f t="shared" ref="C57:C61" si="14">VLOOKUP($A57,$A$1:$P$52,9,FALSE)</f>
        <v>0</v>
      </c>
      <c r="D57">
        <f t="shared" ref="D57:D61" si="15">VLOOKUP($A57,$A$1:$P$52,14,FALSE)</f>
        <v>-311228.08999999997</v>
      </c>
      <c r="E57" s="10">
        <f t="shared" ref="E57:E61" si="16">VLOOKUP($A57,$A$1:$P$52,MATCH(B$55,$1:$1,0),FALSE)</f>
        <v>0</v>
      </c>
      <c r="F57" s="10">
        <f t="shared" si="12"/>
        <v>0</v>
      </c>
      <c r="G57" s="10">
        <f t="shared" si="12"/>
        <v>-311228.08999999997</v>
      </c>
    </row>
    <row r="58" spans="1:16" x14ac:dyDescent="0.35">
      <c r="A58" t="s">
        <v>32</v>
      </c>
      <c r="B58">
        <f t="shared" si="13"/>
        <v>-149396.10000000987</v>
      </c>
      <c r="C58">
        <f t="shared" si="14"/>
        <v>-189254.06000000006</v>
      </c>
      <c r="D58">
        <f t="shared" si="15"/>
        <v>-374962.91000000015</v>
      </c>
      <c r="E58" s="10">
        <f t="shared" si="16"/>
        <v>-149396.10000000987</v>
      </c>
      <c r="F58" s="10">
        <f t="shared" si="12"/>
        <v>-189254.06000000006</v>
      </c>
      <c r="G58" s="10">
        <f t="shared" si="12"/>
        <v>-374962.91000000015</v>
      </c>
    </row>
    <row r="59" spans="1:16" x14ac:dyDescent="0.35">
      <c r="A59" t="s">
        <v>38</v>
      </c>
      <c r="B59">
        <f t="shared" si="13"/>
        <v>-12230.810000000056</v>
      </c>
      <c r="C59">
        <f t="shared" si="14"/>
        <v>-45485.580000000075</v>
      </c>
      <c r="D59">
        <f t="shared" si="15"/>
        <v>-72.879999999888241</v>
      </c>
      <c r="E59" s="10">
        <f t="shared" si="16"/>
        <v>-12230.810000000056</v>
      </c>
      <c r="F59" s="10">
        <f t="shared" si="12"/>
        <v>-45485.580000000075</v>
      </c>
      <c r="G59" s="10">
        <f t="shared" si="12"/>
        <v>-72.879999999888241</v>
      </c>
    </row>
    <row r="60" spans="1:16" x14ac:dyDescent="0.35">
      <c r="A60" t="s">
        <v>39</v>
      </c>
      <c r="B60">
        <f t="shared" si="13"/>
        <v>-4950.4699999999721</v>
      </c>
      <c r="C60">
        <f t="shared" si="14"/>
        <v>-8005.7900000010268</v>
      </c>
      <c r="D60">
        <f t="shared" si="15"/>
        <v>-1724.9000000000233</v>
      </c>
      <c r="E60" s="10">
        <f t="shared" si="16"/>
        <v>-4950.4699999999721</v>
      </c>
      <c r="F60" s="10">
        <f t="shared" si="12"/>
        <v>-8005.7900000010268</v>
      </c>
      <c r="G60" s="10">
        <f t="shared" si="12"/>
        <v>-1724.9000000000233</v>
      </c>
    </row>
    <row r="61" spans="1:16" x14ac:dyDescent="0.35">
      <c r="A61" t="s">
        <v>55</v>
      </c>
      <c r="B61">
        <f t="shared" si="13"/>
        <v>-184239.79000001028</v>
      </c>
      <c r="C61">
        <f t="shared" si="14"/>
        <v>-133456.33000001032</v>
      </c>
      <c r="D61">
        <f t="shared" si="15"/>
        <v>-82077.349999999627</v>
      </c>
      <c r="E61" s="10">
        <f t="shared" si="16"/>
        <v>-184239.79000001028</v>
      </c>
      <c r="F61" s="10">
        <f t="shared" si="12"/>
        <v>-133456.33000001032</v>
      </c>
      <c r="G61" s="10">
        <f t="shared" si="12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  <c r="E64" s="11"/>
      <c r="F64" s="11"/>
      <c r="G64" s="11"/>
    </row>
    <row r="65" spans="1:7" x14ac:dyDescent="0.35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7" x14ac:dyDescent="0.35">
      <c r="A66" t="s">
        <v>25</v>
      </c>
      <c r="B66">
        <f t="shared" ref="B66:B70" si="17">_xlfn.XLOOKUP(A66,$A$2:$A$52,$D$2:$D$52)</f>
        <v>0</v>
      </c>
      <c r="C66">
        <f t="shared" ref="C66:C70" si="18">_xlfn.XLOOKUP(A66,$A$2:$A$52,$I$2:$I$52)</f>
        <v>0</v>
      </c>
      <c r="D66">
        <f t="shared" ref="D66:D70" si="19">_xlfn.XLOOKUP(A66,$A$2:$A$52,$N$2:$N$52)</f>
        <v>-311228.08999999997</v>
      </c>
    </row>
    <row r="67" spans="1:7" x14ac:dyDescent="0.35">
      <c r="A67" t="s">
        <v>32</v>
      </c>
      <c r="B67">
        <f t="shared" si="17"/>
        <v>-149396.10000000987</v>
      </c>
      <c r="C67">
        <f t="shared" si="18"/>
        <v>-189254.06000000006</v>
      </c>
      <c r="D67">
        <f t="shared" si="19"/>
        <v>-374962.91000000015</v>
      </c>
    </row>
    <row r="68" spans="1:7" x14ac:dyDescent="0.35">
      <c r="A68" t="s">
        <v>38</v>
      </c>
      <c r="B68">
        <f t="shared" si="17"/>
        <v>-12230.810000000056</v>
      </c>
      <c r="C68">
        <f t="shared" si="18"/>
        <v>-45485.580000000075</v>
      </c>
      <c r="D68">
        <f t="shared" si="19"/>
        <v>-72.879999999888241</v>
      </c>
    </row>
    <row r="69" spans="1:7" x14ac:dyDescent="0.35">
      <c r="A69" t="s">
        <v>39</v>
      </c>
      <c r="B69">
        <f t="shared" si="17"/>
        <v>-4950.4699999999721</v>
      </c>
      <c r="C69">
        <f>_xlfn.XLOOKUP(A69,$A$2:$A$52,$I$2:$I$52)</f>
        <v>-8005.7900000010268</v>
      </c>
      <c r="D69">
        <f t="shared" si="19"/>
        <v>-1724.9000000000233</v>
      </c>
    </row>
    <row r="70" spans="1:7" x14ac:dyDescent="0.35">
      <c r="A70" t="s">
        <v>55</v>
      </c>
      <c r="B70">
        <f t="shared" si="17"/>
        <v>-184239.79000001028</v>
      </c>
      <c r="C70">
        <f t="shared" si="18"/>
        <v>-133456.33000001032</v>
      </c>
      <c r="D70">
        <f t="shared" si="19"/>
        <v>-82077.349999999627</v>
      </c>
    </row>
    <row r="72" spans="1:7" x14ac:dyDescent="0.35">
      <c r="A72" s="7" t="s">
        <v>69</v>
      </c>
      <c r="E72" s="9" t="s">
        <v>91</v>
      </c>
    </row>
    <row r="73" spans="1:7" x14ac:dyDescent="0.35">
      <c r="A73" s="1" t="s">
        <v>0</v>
      </c>
      <c r="B73" s="1" t="s">
        <v>3</v>
      </c>
      <c r="C73" s="1" t="s">
        <v>8</v>
      </c>
      <c r="D73" s="1" t="s">
        <v>13</v>
      </c>
      <c r="E73" s="1" t="s">
        <v>3</v>
      </c>
      <c r="F73" s="1" t="s">
        <v>8</v>
      </c>
      <c r="G73" s="1" t="s">
        <v>13</v>
      </c>
    </row>
    <row r="74" spans="1:7" x14ac:dyDescent="0.35">
      <c r="A74" t="s">
        <v>24</v>
      </c>
      <c r="B74">
        <f>INDEX($D$2:$D$52,MATCH(A74,$A$2:$A$52,0))</f>
        <v>-36209.630000000005</v>
      </c>
      <c r="C74">
        <f>INDEX($I$2:$I$52,MATCH(A74,$A$2:$A$52,0))</f>
        <v>-27292.159999999974</v>
      </c>
      <c r="D74">
        <f>INDEX($N$2:$N$52,MATCH(A74,$A$2:$A$52,0))</f>
        <v>-9181.0800000000163</v>
      </c>
      <c r="E74" s="10">
        <f>INDEX($A$2:$P$52,MATCH($A74,$A$2:$A52,0),MATCH(E$73,$A$1:$P$1,0))</f>
        <v>-36209.630000000005</v>
      </c>
      <c r="F74" s="10">
        <f>INDEX($A$2:$P$52,MATCH($A74,$A$2:$A52,0),MATCH(F$73,$A$1:$P$1,0))</f>
        <v>-27292.159999999974</v>
      </c>
      <c r="G74" s="10">
        <f>INDEX($A$2:$P$52,MATCH($A74,$A$2:$A52,0),MATCH(G$73,$A$1:$P$1,0))</f>
        <v>-9181.0800000000163</v>
      </c>
    </row>
    <row r="75" spans="1:7" x14ac:dyDescent="0.35">
      <c r="A75" t="s">
        <v>25</v>
      </c>
      <c r="B75">
        <f>INDEX($D$2:$D$52,MATCH(A75,$A$2:$A$52,0))</f>
        <v>0</v>
      </c>
      <c r="C75">
        <f t="shared" ref="C75:C79" si="20">INDEX($I$2:$I$52,MATCH(A75,$A$2:$A$52,0))</f>
        <v>0</v>
      </c>
      <c r="D75">
        <f t="shared" ref="D75:D79" si="21">INDEX($N$2:$N$52,MATCH(A75,$A$2:$A$52,0))</f>
        <v>-311228.08999999997</v>
      </c>
      <c r="E75" s="10">
        <f>INDEX($A$2:$P$52,MATCH($A75,$A$2:$A53,0),MATCH(E$73,$A$1:$P$1,0))</f>
        <v>0</v>
      </c>
      <c r="F75" s="10">
        <f>INDEX($A$2:$P$52,MATCH($A75,$A$2:$A53,0),MATCH(F$73,$A$1:$P$1,0))</f>
        <v>0</v>
      </c>
      <c r="G75" s="10">
        <f>INDEX($A$2:$P$52,MATCH($A75,$A$2:$A53,0),MATCH(G$73,$A$1:$P$1,0))</f>
        <v>-311228.08999999997</v>
      </c>
    </row>
    <row r="76" spans="1:7" x14ac:dyDescent="0.35">
      <c r="A76" t="s">
        <v>32</v>
      </c>
      <c r="B76">
        <f t="shared" ref="B76:B79" si="22">INDEX($D$2:$D$52,MATCH(A76,$A$2:$A$52,0))</f>
        <v>-149396.10000000987</v>
      </c>
      <c r="C76">
        <f t="shared" si="20"/>
        <v>-189254.06000000006</v>
      </c>
      <c r="D76">
        <f t="shared" si="21"/>
        <v>-374962.91000000015</v>
      </c>
      <c r="E76" s="10">
        <f>INDEX($A$2:$P$52,MATCH($A76,$A$2:$A54,0),MATCH(E$73,$A$1:$P$1,0))</f>
        <v>-149396.10000000987</v>
      </c>
      <c r="F76" s="10">
        <f>INDEX($A$2:$P$52,MATCH($A76,$A$2:$A54,0),MATCH(F$73,$A$1:$P$1,0))</f>
        <v>-189254.06000000006</v>
      </c>
      <c r="G76" s="10">
        <f>INDEX($A$2:$P$52,MATCH($A76,$A$2:$A54,0),MATCH(G$73,$A$1:$P$1,0))</f>
        <v>-374962.91000000015</v>
      </c>
    </row>
    <row r="77" spans="1:7" x14ac:dyDescent="0.35">
      <c r="A77" t="s">
        <v>38</v>
      </c>
      <c r="B77">
        <f t="shared" si="22"/>
        <v>-12230.810000000056</v>
      </c>
      <c r="C77">
        <f t="shared" si="20"/>
        <v>-45485.580000000075</v>
      </c>
      <c r="D77">
        <f t="shared" si="21"/>
        <v>-72.879999999888241</v>
      </c>
      <c r="E77" s="10">
        <f>INDEX($A$2:$P$52,MATCH($A77,$A$2:$A55,0),MATCH(E$73,$A$1:$P$1,0))</f>
        <v>-12230.810000000056</v>
      </c>
      <c r="F77" s="10">
        <f>INDEX($A$2:$P$52,MATCH($A77,$A$2:$A55,0),MATCH(F$73,$A$1:$P$1,0))</f>
        <v>-45485.580000000075</v>
      </c>
      <c r="G77" s="10">
        <f>INDEX($A$2:$P$52,MATCH($A77,$A$2:$A55,0),MATCH(G$73,$A$1:$P$1,0))</f>
        <v>-72.879999999888241</v>
      </c>
    </row>
    <row r="78" spans="1:7" x14ac:dyDescent="0.35">
      <c r="A78" t="s">
        <v>39</v>
      </c>
      <c r="B78">
        <f t="shared" si="22"/>
        <v>-4950.4699999999721</v>
      </c>
      <c r="C78">
        <f t="shared" si="20"/>
        <v>-8005.7900000010268</v>
      </c>
      <c r="D78">
        <f t="shared" si="21"/>
        <v>-1724.9000000000233</v>
      </c>
      <c r="E78" s="10">
        <f>INDEX($A$2:$P$52,MATCH($A78,$A$2:$A56,0),MATCH(E$73,$A$1:$P$1,0))</f>
        <v>-4950.4699999999721</v>
      </c>
      <c r="F78" s="10">
        <f>INDEX($A$2:$P$52,MATCH($A78,$A$2:$A56,0),MATCH(F$73,$A$1:$P$1,0))</f>
        <v>-8005.7900000010268</v>
      </c>
      <c r="G78" s="10">
        <f>INDEX($A$2:$P$52,MATCH($A78,$A$2:$A56,0),MATCH(G$73,$A$1:$P$1,0))</f>
        <v>-1724.9000000000233</v>
      </c>
    </row>
    <row r="79" spans="1:7" x14ac:dyDescent="0.35">
      <c r="A79" t="s">
        <v>55</v>
      </c>
      <c r="B79">
        <f t="shared" si="22"/>
        <v>-184239.79000001028</v>
      </c>
      <c r="C79">
        <f t="shared" si="20"/>
        <v>-133456.33000001032</v>
      </c>
      <c r="D79">
        <f t="shared" si="21"/>
        <v>-82077.349999999627</v>
      </c>
      <c r="E79" s="10">
        <f>INDEX($A$2:$P$52,MATCH($A79,$A$2:$A57,0),MATCH(E$73,$A$1:$P$1,0))</f>
        <v>-184239.79000001028</v>
      </c>
      <c r="F79" s="10">
        <f>INDEX($A$2:$P$52,MATCH($A79,$A$2:$A57,0),MATCH(F$73,$A$1:$P$1,0))</f>
        <v>-133456.33000001032</v>
      </c>
      <c r="G79" s="10">
        <f>INDEX($A$2:$P$52,MATCH($A79,$A$2:$A57,0),MATCH(G$73,$A$1:$P$1,0))</f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</row>
    <row r="83" spans="1:7" x14ac:dyDescent="0.35">
      <c r="B83" s="1" t="s">
        <v>71</v>
      </c>
      <c r="C83" s="1" t="s">
        <v>72</v>
      </c>
      <c r="D83" t="s">
        <v>90</v>
      </c>
    </row>
    <row r="84" spans="1:7" x14ac:dyDescent="0.35">
      <c r="A84" t="s">
        <v>73</v>
      </c>
      <c r="B84" s="6">
        <f>IFERROR(INDEX($B$2:$B$52,MATCH($A$87,$A$2:$A$52,0)),"Select Department")</f>
        <v>1552100</v>
      </c>
      <c r="C84" s="6">
        <f>IFERROR(INDEX($C$2:$C$52,MATCH($A$87,$A$2:$A$52,0)),"Select Department")</f>
        <v>1315623.30999999</v>
      </c>
      <c r="D84" s="6">
        <f>C84-B84</f>
        <v>-236476.69000000996</v>
      </c>
    </row>
    <row r="85" spans="1:7" x14ac:dyDescent="0.35">
      <c r="A85" t="s">
        <v>74</v>
      </c>
      <c r="B85" s="6">
        <f>IFERROR(INDEX($G$2:$G$52,MATCH($A$87,$A$2:$A$52,0)),"Select Department")</f>
        <v>1590700</v>
      </c>
      <c r="C85" s="6">
        <f>IFERROR(INDEX($H$2:$H$52,MATCH($A$87,$A$2:$A$52,0)),"Select Department")</f>
        <v>1383905.98999999</v>
      </c>
      <c r="D85" s="6">
        <f t="shared" ref="D85:D86" si="23">C85-B85</f>
        <v>-206794.01000001002</v>
      </c>
    </row>
    <row r="86" spans="1:7" x14ac:dyDescent="0.35">
      <c r="A86" t="s">
        <v>75</v>
      </c>
      <c r="B86" s="6">
        <f>IFERROR(INDEX($L$2:$L$52,MATCH($A$87,$A$2:$A$52,0)),"Select Department")</f>
        <v>1579300</v>
      </c>
      <c r="C86" s="6">
        <f>IFERROR(INDEX($M$2:$M$52,MATCH($A$87,$A$2:$A$52,0)),"Select Department")</f>
        <v>1337735.3199999901</v>
      </c>
      <c r="D86" s="6">
        <f t="shared" si="23"/>
        <v>-241564.68000000995</v>
      </c>
    </row>
    <row r="87" spans="1:7" x14ac:dyDescent="0.35">
      <c r="A87" t="s">
        <v>22</v>
      </c>
      <c r="B87" s="6"/>
      <c r="C87" s="6"/>
    </row>
    <row r="88" spans="1:7" x14ac:dyDescent="0.35">
      <c r="A88" s="7" t="s">
        <v>76</v>
      </c>
      <c r="B88" s="6"/>
      <c r="C88" s="6"/>
    </row>
    <row r="89" spans="1:7" x14ac:dyDescent="0.35">
      <c r="A89" t="s">
        <v>77</v>
      </c>
      <c r="B89" s="7">
        <v>1</v>
      </c>
      <c r="C89" s="6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B91" t="str">
        <f>_xlfn.XLOOKUP(INDEX($A$2:$A$52,MATCH(MIN($F$2:$F$52),$F$2:$F$52,0)),$A$2:$A$52,$A$2:$A$52)</f>
        <v>Clerk and Master - Chancery</v>
      </c>
      <c r="C91" s="5">
        <f>_xlfn.XLOOKUP(INDEX($A$2:$A$52,MATCH(MIN($F$2:$F$52),F2:F52,0)),$A$2:$A$52,$E$2:$E$52)</f>
        <v>-0.15235918433091292</v>
      </c>
      <c r="E91" s="5"/>
      <c r="G91" s="5"/>
    </row>
    <row r="92" spans="1:7" x14ac:dyDescent="0.35">
      <c r="A92" t="s">
        <v>74</v>
      </c>
      <c r="E92" s="5"/>
      <c r="G92" s="5"/>
    </row>
    <row r="93" spans="1:7" x14ac:dyDescent="0.35">
      <c r="A93" t="s">
        <v>75</v>
      </c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  <row r="101" spans="1:9" x14ac:dyDescent="0.35">
      <c r="E101" s="4"/>
      <c r="G101" s="4"/>
      <c r="I101" s="4"/>
    </row>
  </sheetData>
  <sortState xmlns:xlrd2="http://schemas.microsoft.com/office/spreadsheetml/2017/richdata2" ref="F2:F52">
    <sortCondition ref="F2:F52"/>
  </sortState>
  <dataValidations count="2">
    <dataValidation type="list" allowBlank="1" showInputMessage="1" showErrorMessage="1" sqref="A83 A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A2" sqref="A2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Shreya Deshmukh</cp:lastModifiedBy>
  <cp:revision/>
  <dcterms:created xsi:type="dcterms:W3CDTF">2020-02-26T17:00:38Z</dcterms:created>
  <dcterms:modified xsi:type="dcterms:W3CDTF">2024-09-20T04:18:30Z</dcterms:modified>
  <cp:category/>
  <cp:contentStatus/>
</cp:coreProperties>
</file>