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774c5e9974862/Documentos/DA13/excel/lookups-exercise-ebestford/"/>
    </mc:Choice>
  </mc:AlternateContent>
  <xr:revisionPtr revIDLastSave="175" documentId="8_{19ED61FC-0AAB-4DAC-83F6-00D6AC42053B}" xr6:coauthVersionLast="47" xr6:coauthVersionMax="47" xr10:uidLastSave="{3454C2A8-0E9D-4A7F-B5B3-7864D8EB9D8E}"/>
  <bookViews>
    <workbookView xWindow="36" yWindow="96" windowWidth="12276" windowHeight="13524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B76" i="1"/>
  <c r="B77" i="1"/>
  <c r="B78" i="1"/>
  <c r="B79" i="1"/>
  <c r="B74" i="1"/>
  <c r="B66" i="1" a="1"/>
  <c r="B66" i="1" s="1"/>
  <c r="B67" i="1" a="1"/>
  <c r="B67" i="1" s="1"/>
  <c r="B68" i="1" a="1"/>
  <c r="B68" i="1"/>
  <c r="B69" i="1" a="1"/>
  <c r="B69" i="1" s="1"/>
  <c r="B70" i="1" a="1"/>
  <c r="B70" i="1" s="1"/>
  <c r="B65" i="1" a="1"/>
  <c r="B65" i="1" s="1"/>
  <c r="D50" i="1"/>
  <c r="B57" i="1"/>
  <c r="B56" i="1"/>
  <c r="D57" i="1"/>
  <c r="D58" i="1"/>
  <c r="D59" i="1"/>
  <c r="D60" i="1"/>
  <c r="D61" i="1"/>
  <c r="C57" i="1"/>
  <c r="C58" i="1"/>
  <c r="C59" i="1"/>
  <c r="C60" i="1"/>
  <c r="C61" i="1"/>
  <c r="D56" i="1"/>
  <c r="C56" i="1"/>
  <c r="B58" i="1"/>
  <c r="B59" i="1"/>
  <c r="B60" i="1"/>
  <c r="B61" i="1"/>
  <c r="B85" i="1"/>
  <c r="B86" i="1"/>
  <c r="D75" i="1"/>
  <c r="F6" i="1"/>
  <c r="F3" i="1"/>
  <c r="F2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C86" i="1"/>
  <c r="C85" i="1"/>
  <c r="C84" i="1"/>
  <c r="B84" i="1"/>
  <c r="D76" i="1"/>
  <c r="D77" i="1"/>
  <c r="D78" i="1"/>
  <c r="D79" i="1"/>
  <c r="D74" i="1"/>
  <c r="C75" i="1"/>
  <c r="C76" i="1"/>
  <c r="C77" i="1"/>
  <c r="C78" i="1"/>
  <c r="C79" i="1"/>
  <c r="C74" i="1"/>
  <c r="D66" i="1"/>
  <c r="D67" i="1"/>
  <c r="D68" i="1"/>
  <c r="D69" i="1"/>
  <c r="D70" i="1"/>
  <c r="D65" i="1"/>
  <c r="C66" i="1"/>
  <c r="C67" i="1"/>
  <c r="C68" i="1"/>
  <c r="C69" i="1"/>
  <c r="C70" i="1"/>
  <c r="C65" i="1"/>
  <c r="O2" i="1"/>
  <c r="P20" i="1" s="1"/>
  <c r="O3" i="1"/>
  <c r="P3" i="1" s="1"/>
  <c r="O4" i="1"/>
  <c r="P4" i="1" s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O30" i="1"/>
  <c r="O31" i="1"/>
  <c r="O32" i="1"/>
  <c r="O33" i="1"/>
  <c r="O34" i="1"/>
  <c r="O35" i="1"/>
  <c r="O36" i="1"/>
  <c r="P36" i="1" s="1"/>
  <c r="O37" i="1"/>
  <c r="P37" i="1" s="1"/>
  <c r="O38" i="1"/>
  <c r="P38" i="1" s="1"/>
  <c r="O39" i="1"/>
  <c r="P39" i="1" s="1"/>
  <c r="O40" i="1"/>
  <c r="P40" i="1" s="1"/>
  <c r="O41" i="1"/>
  <c r="O42" i="1"/>
  <c r="O43" i="1"/>
  <c r="O44" i="1"/>
  <c r="O45" i="1"/>
  <c r="O46" i="1"/>
  <c r="O47" i="1"/>
  <c r="O48" i="1"/>
  <c r="O49" i="1"/>
  <c r="O50" i="1"/>
  <c r="O51" i="1"/>
  <c r="P51" i="1" s="1"/>
  <c r="O52" i="1"/>
  <c r="P52" i="1" s="1"/>
  <c r="P5" i="1"/>
  <c r="P35" i="1"/>
  <c r="P5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K2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1" i="1"/>
  <c r="D52" i="1"/>
  <c r="D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P16" i="1" l="1"/>
  <c r="P49" i="1"/>
  <c r="P34" i="1"/>
  <c r="P48" i="1"/>
  <c r="P33" i="1"/>
  <c r="P15" i="1"/>
  <c r="P47" i="1"/>
  <c r="P32" i="1"/>
  <c r="P14" i="1"/>
  <c r="P46" i="1"/>
  <c r="P13" i="1"/>
  <c r="P45" i="1"/>
  <c r="P12" i="1"/>
  <c r="P44" i="1"/>
  <c r="P11" i="1"/>
  <c r="P10" i="1"/>
  <c r="P9" i="1"/>
  <c r="P8" i="1"/>
  <c r="P43" i="1"/>
  <c r="P31" i="1"/>
  <c r="P19" i="1"/>
  <c r="P7" i="1"/>
  <c r="P42" i="1"/>
  <c r="P30" i="1"/>
  <c r="P18" i="1"/>
  <c r="P6" i="1"/>
  <c r="P2" i="1"/>
  <c r="P41" i="1"/>
  <c r="P29" i="1"/>
  <c r="P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<sst xmlns="http://schemas.openxmlformats.org/spreadsheetml/2006/main" count="150" uniqueCount="90">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</sst>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metro_budget!$A$84:$A$88</c:f>
              <c:strCache>
                <c:ptCount val="5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  <c:pt idx="4">
                  <c:v>Question 8</c:v>
                </c:pt>
              </c:strCache>
            </c:strRef>
          </c:cat>
          <c:val>
            <c:numRef>
              <c:f>metro_budget!$B$84:$B$88</c:f>
              <c:numCache>
                <c:formatCode>_([$$-409]* #,##0.00_);_([$$-409]* \(#,##0.00\);_([$$-409]* "-"??_);_(@_)</c:formatCode>
                <c:ptCount val="5"/>
                <c:pt idx="0">
                  <c:v>328800</c:v>
                </c:pt>
                <c:pt idx="1">
                  <c:v>334800</c:v>
                </c:pt>
                <c:pt idx="2">
                  <c:v>322700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3-4F0F-B01A-B73F8224753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metro_budget!$A$84:$A$88</c:f>
              <c:strCache>
                <c:ptCount val="5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  <c:pt idx="4">
                  <c:v>Question 8</c:v>
                </c:pt>
              </c:strCache>
            </c:strRef>
          </c:cat>
          <c:val>
            <c:numRef>
              <c:f>metro_budget!$C$84:$C$88</c:f>
              <c:numCache>
                <c:formatCode>_([$$-409]* #,##0.00_);_([$$-409]* \(#,##0.00\);_([$$-409]* "-"??_);_(@_)</c:formatCode>
                <c:ptCount val="5"/>
                <c:pt idx="0">
                  <c:v>321214.59000000003</c:v>
                </c:pt>
                <c:pt idx="1">
                  <c:v>312433.70999999897</c:v>
                </c:pt>
                <c:pt idx="2">
                  <c:v>322700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3-4F0F-B01A-B73F8224753E}"/>
            </c:ext>
          </c:extLst>
        </c:ser>
        <c:ser>
          <c:idx val="2"/>
          <c:order val="2"/>
          <c:tx>
            <c:strRef>
              <c:f>metro_budget!$D$83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metro_budget!$A$84:$A$88</c:f>
              <c:strCache>
                <c:ptCount val="5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  <c:pt idx="4">
                  <c:v>Question 8</c:v>
                </c:pt>
              </c:strCache>
            </c:strRef>
          </c:cat>
          <c:val>
            <c:numRef>
              <c:f>metro_budget!$D$84:$D$88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3493-4F0F-B01A-B73F82247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572480"/>
        <c:axId val="209570560"/>
      </c:barChart>
      <c:catAx>
        <c:axId val="20957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0560"/>
        <c:crosses val="autoZero"/>
        <c:auto val="1"/>
        <c:lblAlgn val="ctr"/>
        <c:lblOffset val="100"/>
        <c:noMultiLvlLbl val="0"/>
      </c:catAx>
      <c:valAx>
        <c:axId val="20957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992605</xdr:colOff>
      <xdr:row>61</xdr:row>
      <xdr:rowOff>140368</xdr:rowOff>
    </xdr:from>
    <xdr:to>
      <xdr:col>12</xdr:col>
      <xdr:colOff>952500</xdr:colOff>
      <xdr:row>83</xdr:row>
      <xdr:rowOff>118310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274D2-EC2A-92D7-0171-0F5342FD4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5" zoomScale="83" workbookViewId="0">
      <selection activeCell="B76" sqref="B76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IFERROR(RANK(E2,$E$2:$E$52,1),0)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IFERROR(RANK(J2,$J$2:$J$52,1),0)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IFERROR(RANK(O2,$O$2:$O$52,1),0)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>IFERROR(RANK(E3,$E$2:$E$52,1),0)</f>
        <v>22</v>
      </c>
      <c r="G3">
        <v>334800</v>
      </c>
      <c r="H3">
        <v>312433.70999999897</v>
      </c>
      <c r="I3">
        <f>H3-G3</f>
        <v>-22366.290000001027</v>
      </c>
      <c r="J3" s="5">
        <f t="shared" ref="J3:J52" si="2">IFERROR(I3/G3,0)</f>
        <v>-6.6804928315415249E-2</v>
      </c>
      <c r="K3">
        <f t="shared" ref="K3:K52" si="3">IFERROR(RANK(J3,$J$2:$J$52,1),0)</f>
        <v>14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IFERROR(N3/L3,0)</f>
        <v>-1.3540749922529313E-3</v>
      </c>
      <c r="P3">
        <f t="shared" ref="P3:P52" si="6">IFERROR(RANK(O3,$O$2:$O$52,1),0)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ref="F4:F52" si="7">IFERROR(RANK(E4,$E$2:$E$52,1),0)</f>
        <v>42</v>
      </c>
      <c r="G4">
        <v>3652300</v>
      </c>
      <c r="H4">
        <v>3589693.2099999902</v>
      </c>
      <c r="I4">
        <f t="shared" ref="I4:I52" si="8">H4-G4</f>
        <v>-62606.790000009816</v>
      </c>
      <c r="J4" s="5">
        <f t="shared" si="2"/>
        <v>-1.7141743558856015E-2</v>
      </c>
      <c r="K4">
        <f t="shared" si="3"/>
        <v>36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>
        <f t="shared" si="6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7"/>
        <v>4</v>
      </c>
      <c r="G5">
        <v>7968300</v>
      </c>
      <c r="H5">
        <v>7020609.3200000003</v>
      </c>
      <c r="I5">
        <f t="shared" si="8"/>
        <v>-947690.6799999997</v>
      </c>
      <c r="J5" s="5">
        <f t="shared" si="2"/>
        <v>-0.118932605449092</v>
      </c>
      <c r="K5">
        <f t="shared" si="3"/>
        <v>5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>
        <f t="shared" si="6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>IFERROR(RANK(E6,$E$2:$E$52,1),0)</f>
        <v>11</v>
      </c>
      <c r="G6">
        <v>428500</v>
      </c>
      <c r="H6">
        <v>427758.64</v>
      </c>
      <c r="I6">
        <f t="shared" si="8"/>
        <v>-741.35999999998603</v>
      </c>
      <c r="J6" s="5">
        <f t="shared" si="2"/>
        <v>-1.7301283547257551E-3</v>
      </c>
      <c r="K6">
        <f t="shared" si="3"/>
        <v>44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>
        <f t="shared" si="6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7"/>
        <v>2</v>
      </c>
      <c r="G7">
        <v>3390900</v>
      </c>
      <c r="H7">
        <v>3051483.41</v>
      </c>
      <c r="I7">
        <f t="shared" si="8"/>
        <v>-339416.58999999985</v>
      </c>
      <c r="J7" s="5">
        <f t="shared" si="2"/>
        <v>-0.10009631366303927</v>
      </c>
      <c r="K7">
        <f t="shared" si="3"/>
        <v>8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>
        <f t="shared" si="6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7"/>
        <v>1</v>
      </c>
      <c r="G8">
        <v>1590700</v>
      </c>
      <c r="H8">
        <v>1383905.98999999</v>
      </c>
      <c r="I8">
        <f t="shared" si="8"/>
        <v>-206794.01000001002</v>
      </c>
      <c r="J8" s="5">
        <f t="shared" si="2"/>
        <v>-0.13000189224870184</v>
      </c>
      <c r="K8">
        <f t="shared" si="3"/>
        <v>4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>
        <f t="shared" si="6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7"/>
        <v>16</v>
      </c>
      <c r="G9">
        <v>11073700</v>
      </c>
      <c r="H9">
        <v>9929059.5199999996</v>
      </c>
      <c r="I9">
        <f t="shared" si="8"/>
        <v>-1144640.4800000004</v>
      </c>
      <c r="J9" s="5">
        <f t="shared" si="2"/>
        <v>-0.10336567542917005</v>
      </c>
      <c r="K9">
        <f t="shared" si="3"/>
        <v>7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>
        <f t="shared" si="6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7"/>
        <v>6</v>
      </c>
      <c r="G10">
        <v>495200</v>
      </c>
      <c r="H10">
        <v>467907.84000000003</v>
      </c>
      <c r="I10">
        <f t="shared" si="8"/>
        <v>-27292.159999999974</v>
      </c>
      <c r="J10" s="5">
        <f t="shared" si="2"/>
        <v>-5.5113408723747932E-2</v>
      </c>
      <c r="K10">
        <f t="shared" si="3"/>
        <v>17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>
        <f t="shared" si="6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7"/>
        <v>47</v>
      </c>
      <c r="G11">
        <v>0</v>
      </c>
      <c r="H11">
        <v>0</v>
      </c>
      <c r="I11">
        <f t="shared" si="8"/>
        <v>0</v>
      </c>
      <c r="J11" s="5">
        <f t="shared" si="2"/>
        <v>0</v>
      </c>
      <c r="K11">
        <f t="shared" si="3"/>
        <v>48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>
        <f t="shared" si="6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7"/>
        <v>13</v>
      </c>
      <c r="G12">
        <v>4700400</v>
      </c>
      <c r="H12">
        <v>4205555.5999999996</v>
      </c>
      <c r="I12">
        <f t="shared" si="8"/>
        <v>-494844.40000000037</v>
      </c>
      <c r="J12" s="5">
        <f t="shared" si="2"/>
        <v>-0.10527708280146378</v>
      </c>
      <c r="K12">
        <f t="shared" si="3"/>
        <v>6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>
        <f t="shared" si="6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7"/>
        <v>33</v>
      </c>
      <c r="G13">
        <v>6223700</v>
      </c>
      <c r="H13">
        <v>5909077.9399999902</v>
      </c>
      <c r="I13">
        <f t="shared" si="8"/>
        <v>-314622.06000000983</v>
      </c>
      <c r="J13" s="5">
        <f t="shared" si="2"/>
        <v>-5.0552253482656594E-2</v>
      </c>
      <c r="K13">
        <f t="shared" si="3"/>
        <v>18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>
        <f t="shared" si="6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7"/>
        <v>30</v>
      </c>
      <c r="G14">
        <v>530500</v>
      </c>
      <c r="H14">
        <v>524402.98</v>
      </c>
      <c r="I14">
        <f t="shared" si="8"/>
        <v>-6097.0200000000186</v>
      </c>
      <c r="J14" s="5">
        <f t="shared" si="2"/>
        <v>-1.1492968897266765E-2</v>
      </c>
      <c r="K14">
        <f t="shared" si="3"/>
        <v>40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>
        <f t="shared" si="6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7"/>
        <v>51</v>
      </c>
      <c r="G15">
        <v>184167800</v>
      </c>
      <c r="H15">
        <v>175966389.24999899</v>
      </c>
      <c r="I15">
        <f t="shared" si="8"/>
        <v>-8201410.7500010133</v>
      </c>
      <c r="J15" s="5">
        <f t="shared" si="2"/>
        <v>-4.4532273014072019E-2</v>
      </c>
      <c r="K15">
        <f t="shared" si="3"/>
        <v>24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>
        <f t="shared" si="6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7"/>
        <v>37</v>
      </c>
      <c r="G16">
        <v>7352500</v>
      </c>
      <c r="H16">
        <v>7350464.0800000001</v>
      </c>
      <c r="I16">
        <f t="shared" si="8"/>
        <v>-2035.9199999999255</v>
      </c>
      <c r="J16" s="5">
        <f t="shared" si="2"/>
        <v>-2.769017341040361E-4</v>
      </c>
      <c r="K16">
        <f t="shared" si="3"/>
        <v>46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>
        <f t="shared" si="6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7"/>
        <v>21</v>
      </c>
      <c r="G17">
        <v>15309700</v>
      </c>
      <c r="H17">
        <v>14645233.51</v>
      </c>
      <c r="I17">
        <f t="shared" si="8"/>
        <v>-664466.49000000022</v>
      </c>
      <c r="J17" s="5">
        <f t="shared" si="2"/>
        <v>-4.3401666263871937E-2</v>
      </c>
      <c r="K17">
        <f t="shared" si="3"/>
        <v>25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>
        <f t="shared" si="6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7"/>
        <v>12</v>
      </c>
      <c r="G18">
        <v>2861000</v>
      </c>
      <c r="H18">
        <v>2671745.94</v>
      </c>
      <c r="I18">
        <f t="shared" si="8"/>
        <v>-189254.06000000006</v>
      </c>
      <c r="J18" s="5">
        <f t="shared" si="2"/>
        <v>-6.6149619014330668E-2</v>
      </c>
      <c r="K18">
        <f t="shared" si="3"/>
        <v>15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>
        <f t="shared" si="6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7"/>
        <v>15</v>
      </c>
      <c r="G19">
        <v>9713300</v>
      </c>
      <c r="H19">
        <v>8991707.2399999909</v>
      </c>
      <c r="I19">
        <f t="shared" si="8"/>
        <v>-721592.76000000909</v>
      </c>
      <c r="J19" s="5">
        <f t="shared" si="2"/>
        <v>-7.4289145810384635E-2</v>
      </c>
      <c r="K19">
        <f t="shared" si="3"/>
        <v>12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>
        <f t="shared" si="6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7"/>
        <v>46</v>
      </c>
      <c r="G20">
        <v>131849400</v>
      </c>
      <c r="H20">
        <v>131839624.37</v>
      </c>
      <c r="I20">
        <f t="shared" si="8"/>
        <v>-9775.6299999952316</v>
      </c>
      <c r="J20" s="5">
        <f t="shared" si="2"/>
        <v>-7.4142392760188761E-5</v>
      </c>
      <c r="K20">
        <f t="shared" si="3"/>
        <v>47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>
        <f t="shared" si="6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7"/>
        <v>9</v>
      </c>
      <c r="G21">
        <v>24497400</v>
      </c>
      <c r="H21">
        <v>22655993.629999999</v>
      </c>
      <c r="I21">
        <f t="shared" si="8"/>
        <v>-1841406.370000001</v>
      </c>
      <c r="J21" s="5">
        <f t="shared" si="2"/>
        <v>-7.5167420624229556E-2</v>
      </c>
      <c r="K21">
        <f t="shared" si="3"/>
        <v>11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>
        <f t="shared" si="6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7"/>
        <v>32</v>
      </c>
      <c r="G22">
        <v>11980700</v>
      </c>
      <c r="H22">
        <v>11791977.9699999</v>
      </c>
      <c r="I22">
        <f t="shared" si="8"/>
        <v>-188722.03000009991</v>
      </c>
      <c r="J22" s="5">
        <f t="shared" si="2"/>
        <v>-1.5752170574348738E-2</v>
      </c>
      <c r="K22">
        <f t="shared" si="3"/>
        <v>38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>
        <f t="shared" si="6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7"/>
        <v>18</v>
      </c>
      <c r="G23">
        <v>22683800</v>
      </c>
      <c r="H23">
        <v>21722126.219999898</v>
      </c>
      <c r="I23">
        <f t="shared" si="8"/>
        <v>-961673.78000010177</v>
      </c>
      <c r="J23" s="5">
        <f t="shared" si="2"/>
        <v>-4.2394738976719144E-2</v>
      </c>
      <c r="K23">
        <f t="shared" si="3"/>
        <v>26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>
        <f t="shared" si="6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7"/>
        <v>31</v>
      </c>
      <c r="G24">
        <v>1112700</v>
      </c>
      <c r="H24">
        <v>1067214.42</v>
      </c>
      <c r="I24">
        <f t="shared" si="8"/>
        <v>-45485.580000000075</v>
      </c>
      <c r="J24" s="5">
        <f t="shared" si="2"/>
        <v>-4.087856565111897E-2</v>
      </c>
      <c r="K24">
        <f t="shared" si="3"/>
        <v>28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>
        <f t="shared" si="6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7"/>
        <v>38</v>
      </c>
      <c r="G25">
        <v>505200</v>
      </c>
      <c r="H25">
        <v>497194.20999999897</v>
      </c>
      <c r="I25">
        <f t="shared" si="8"/>
        <v>-8005.7900000010268</v>
      </c>
      <c r="J25" s="5">
        <f t="shared" si="2"/>
        <v>-1.5846773555029746E-2</v>
      </c>
      <c r="K25">
        <f t="shared" si="3"/>
        <v>37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>
        <f t="shared" si="6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7"/>
        <v>5</v>
      </c>
      <c r="G26">
        <v>5442200</v>
      </c>
      <c r="H26">
        <v>5122329.02999999</v>
      </c>
      <c r="I26">
        <f t="shared" si="8"/>
        <v>-319870.97000000998</v>
      </c>
      <c r="J26" s="5">
        <f t="shared" si="2"/>
        <v>-5.8776040939327839E-2</v>
      </c>
      <c r="K26">
        <f t="shared" si="3"/>
        <v>16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>
        <f t="shared" si="6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7"/>
        <v>47</v>
      </c>
      <c r="G27">
        <v>0</v>
      </c>
      <c r="H27">
        <v>0</v>
      </c>
      <c r="I27">
        <f t="shared" si="8"/>
        <v>0</v>
      </c>
      <c r="J27" s="5">
        <f t="shared" si="2"/>
        <v>0</v>
      </c>
      <c r="K27">
        <f t="shared" si="3"/>
        <v>48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>
        <f t="shared" si="6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7"/>
        <v>3</v>
      </c>
      <c r="G28">
        <v>1545700</v>
      </c>
      <c r="H28">
        <v>1281335.23</v>
      </c>
      <c r="I28">
        <f t="shared" si="8"/>
        <v>-264364.77</v>
      </c>
      <c r="J28" s="5">
        <f t="shared" si="2"/>
        <v>-0.17103239309050916</v>
      </c>
      <c r="K28">
        <f t="shared" si="3"/>
        <v>2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>
        <f t="shared" si="6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7"/>
        <v>28</v>
      </c>
      <c r="G29">
        <v>2779500</v>
      </c>
      <c r="H29">
        <v>2665264.4399999902</v>
      </c>
      <c r="I29">
        <f t="shared" si="8"/>
        <v>-114235.56000000983</v>
      </c>
      <c r="J29" s="5">
        <f t="shared" si="2"/>
        <v>-4.1099320021590155E-2</v>
      </c>
      <c r="K29">
        <f t="shared" si="3"/>
        <v>27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>
        <f t="shared" si="6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7"/>
        <v>40</v>
      </c>
      <c r="G30">
        <v>12735900</v>
      </c>
      <c r="H30">
        <v>12685514.279999901</v>
      </c>
      <c r="I30">
        <f t="shared" si="8"/>
        <v>-50385.720000099391</v>
      </c>
      <c r="J30" s="5">
        <f t="shared" si="2"/>
        <v>-3.9561962641116366E-3</v>
      </c>
      <c r="K30">
        <f t="shared" si="3"/>
        <v>42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>
        <f t="shared" si="6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7"/>
        <v>29</v>
      </c>
      <c r="G31">
        <v>1823300</v>
      </c>
      <c r="H31">
        <v>1762676.85</v>
      </c>
      <c r="I31">
        <f t="shared" si="8"/>
        <v>-60623.149999999907</v>
      </c>
      <c r="J31" s="5">
        <f t="shared" si="2"/>
        <v>-3.3249136181648611E-2</v>
      </c>
      <c r="K31">
        <f t="shared" si="3"/>
        <v>32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>
        <f t="shared" si="6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7"/>
        <v>36</v>
      </c>
      <c r="G32">
        <v>6195500</v>
      </c>
      <c r="H32">
        <v>6084985.4699999997</v>
      </c>
      <c r="I32">
        <f t="shared" si="8"/>
        <v>-110514.53000000026</v>
      </c>
      <c r="J32" s="5">
        <f t="shared" si="2"/>
        <v>-1.7837871035428981E-2</v>
      </c>
      <c r="K32">
        <f t="shared" si="3"/>
        <v>35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>
        <f t="shared" si="6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7"/>
        <v>41</v>
      </c>
      <c r="G33">
        <v>979671000</v>
      </c>
      <c r="H33">
        <v>977068513.48000002</v>
      </c>
      <c r="I33">
        <f t="shared" si="8"/>
        <v>-2602486.5199999809</v>
      </c>
      <c r="J33" s="5">
        <f t="shared" si="2"/>
        <v>-2.6564903115433454E-3</v>
      </c>
      <c r="K33">
        <f t="shared" si="3"/>
        <v>43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>
        <f t="shared" si="6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7"/>
        <v>26</v>
      </c>
      <c r="G34">
        <v>4350600</v>
      </c>
      <c r="H34">
        <v>4137588.7699999898</v>
      </c>
      <c r="I34">
        <f t="shared" si="8"/>
        <v>-213011.23000001023</v>
      </c>
      <c r="J34" s="5">
        <f t="shared" si="2"/>
        <v>-4.8961345561534093E-2</v>
      </c>
      <c r="K34">
        <f t="shared" si="3"/>
        <v>21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>
        <f t="shared" si="6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7"/>
        <v>47</v>
      </c>
      <c r="G35">
        <v>0</v>
      </c>
      <c r="H35">
        <v>0</v>
      </c>
      <c r="I35">
        <f t="shared" si="8"/>
        <v>0</v>
      </c>
      <c r="J35" s="5">
        <f t="shared" si="2"/>
        <v>0</v>
      </c>
      <c r="K35">
        <f t="shared" si="3"/>
        <v>48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>
        <f t="shared" si="6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7"/>
        <v>10</v>
      </c>
      <c r="G36">
        <v>898700</v>
      </c>
      <c r="H36">
        <v>740966.94999999902</v>
      </c>
      <c r="I36">
        <f t="shared" si="8"/>
        <v>-157733.05000000098</v>
      </c>
      <c r="J36" s="5">
        <f t="shared" si="2"/>
        <v>-0.17551246244575608</v>
      </c>
      <c r="K36">
        <f t="shared" si="3"/>
        <v>1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>
        <f t="shared" si="6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7"/>
        <v>19</v>
      </c>
      <c r="G37">
        <v>2229200</v>
      </c>
      <c r="H37">
        <v>2118943.21</v>
      </c>
      <c r="I37">
        <f t="shared" si="8"/>
        <v>-110256.79000000004</v>
      </c>
      <c r="J37" s="5">
        <f t="shared" si="2"/>
        <v>-4.9460250314014013E-2</v>
      </c>
      <c r="K37">
        <f t="shared" si="3"/>
        <v>20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>
        <f t="shared" si="6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7"/>
        <v>25</v>
      </c>
      <c r="G38">
        <v>792800</v>
      </c>
      <c r="H38">
        <v>753451.96</v>
      </c>
      <c r="I38">
        <f t="shared" si="8"/>
        <v>-39348.040000000037</v>
      </c>
      <c r="J38" s="5">
        <f t="shared" si="2"/>
        <v>-4.9631735620585316E-2</v>
      </c>
      <c r="K38">
        <f t="shared" si="3"/>
        <v>19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>
        <f t="shared" si="6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7"/>
        <v>8</v>
      </c>
      <c r="G39">
        <v>1294400</v>
      </c>
      <c r="H39">
        <v>1114242.27999999</v>
      </c>
      <c r="I39">
        <f t="shared" si="8"/>
        <v>-180157.72000000998</v>
      </c>
      <c r="J39" s="5">
        <f t="shared" si="2"/>
        <v>-0.13918241656366656</v>
      </c>
      <c r="K39">
        <f t="shared" si="3"/>
        <v>3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>
        <f t="shared" si="6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7"/>
        <v>23</v>
      </c>
      <c r="G40">
        <v>39964900</v>
      </c>
      <c r="H40">
        <v>38095240.189999901</v>
      </c>
      <c r="I40">
        <f t="shared" si="8"/>
        <v>-1869659.8100000992</v>
      </c>
      <c r="J40" s="5">
        <f t="shared" si="2"/>
        <v>-4.6782546934937892E-2</v>
      </c>
      <c r="K40">
        <f t="shared" si="3"/>
        <v>22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>
        <f t="shared" si="6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7"/>
        <v>17</v>
      </c>
      <c r="G41">
        <v>5089500</v>
      </c>
      <c r="H41">
        <v>4956043.6699999897</v>
      </c>
      <c r="I41">
        <f t="shared" si="8"/>
        <v>-133456.33000001032</v>
      </c>
      <c r="J41" s="5">
        <f t="shared" si="2"/>
        <v>-2.6221894095689226E-2</v>
      </c>
      <c r="K41">
        <f t="shared" si="3"/>
        <v>34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>
        <f t="shared" si="6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7"/>
        <v>44</v>
      </c>
      <c r="G42">
        <v>199130300</v>
      </c>
      <c r="H42">
        <v>196755033.31</v>
      </c>
      <c r="I42">
        <f t="shared" si="8"/>
        <v>-2375266.6899999976</v>
      </c>
      <c r="J42" s="5">
        <f t="shared" si="2"/>
        <v>-1.1928203241796942E-2</v>
      </c>
      <c r="K42">
        <f t="shared" si="3"/>
        <v>39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>
        <f t="shared" si="6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7"/>
        <v>24</v>
      </c>
      <c r="G43">
        <v>8560800</v>
      </c>
      <c r="H43">
        <v>8171472.0199999996</v>
      </c>
      <c r="I43">
        <f t="shared" si="8"/>
        <v>-389327.98000000045</v>
      </c>
      <c r="J43" s="5">
        <f t="shared" si="2"/>
        <v>-4.5477990374731388E-2</v>
      </c>
      <c r="K43">
        <f t="shared" si="3"/>
        <v>23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>
        <f t="shared" si="6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7"/>
        <v>39</v>
      </c>
      <c r="G44">
        <v>31040700</v>
      </c>
      <c r="H44">
        <v>30793711.48</v>
      </c>
      <c r="I44">
        <f t="shared" si="8"/>
        <v>-246988.51999999955</v>
      </c>
      <c r="J44" s="5">
        <f t="shared" si="2"/>
        <v>-7.9569249404813532E-3</v>
      </c>
      <c r="K44">
        <f t="shared" si="3"/>
        <v>41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>
        <f t="shared" si="6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7"/>
        <v>34</v>
      </c>
      <c r="G45">
        <v>56792200</v>
      </c>
      <c r="H45">
        <v>54594953.959999897</v>
      </c>
      <c r="I45">
        <f t="shared" si="8"/>
        <v>-2197246.0400001034</v>
      </c>
      <c r="J45" s="5">
        <f t="shared" si="2"/>
        <v>-3.8689222111488959E-2</v>
      </c>
      <c r="K45">
        <f t="shared" si="3"/>
        <v>30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>
        <f t="shared" si="6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7"/>
        <v>43</v>
      </c>
      <c r="G46">
        <v>266000</v>
      </c>
      <c r="H46">
        <v>257402.90999999901</v>
      </c>
      <c r="I46">
        <f t="shared" si="8"/>
        <v>-8597.090000000986</v>
      </c>
      <c r="J46" s="5">
        <f t="shared" si="2"/>
        <v>-3.2319887218048821E-2</v>
      </c>
      <c r="K46">
        <f t="shared" si="3"/>
        <v>33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>
        <f t="shared" si="6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7"/>
        <v>45</v>
      </c>
      <c r="G47">
        <v>73467000</v>
      </c>
      <c r="H47">
        <v>73442541.659999996</v>
      </c>
      <c r="I47">
        <f t="shared" si="8"/>
        <v>-24458.340000003576</v>
      </c>
      <c r="J47" s="5">
        <f t="shared" si="2"/>
        <v>-3.3291600310348285E-4</v>
      </c>
      <c r="K47">
        <f t="shared" si="3"/>
        <v>45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>
        <f t="shared" si="6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7"/>
        <v>20</v>
      </c>
      <c r="G48">
        <v>7214700</v>
      </c>
      <c r="H48">
        <v>6922072.5599999996</v>
      </c>
      <c r="I48">
        <f t="shared" si="8"/>
        <v>-292627.44000000041</v>
      </c>
      <c r="J48" s="5">
        <f t="shared" si="2"/>
        <v>-4.0559890224125802E-2</v>
      </c>
      <c r="K48">
        <f t="shared" si="3"/>
        <v>29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>
        <f t="shared" si="6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7"/>
        <v>27</v>
      </c>
      <c r="G49">
        <v>102600</v>
      </c>
      <c r="H49">
        <v>95466.880000000005</v>
      </c>
      <c r="I49">
        <f t="shared" si="8"/>
        <v>-7133.1199999999953</v>
      </c>
      <c r="J49" s="5">
        <f t="shared" si="2"/>
        <v>-6.9523586744639335E-2</v>
      </c>
      <c r="K49">
        <f t="shared" si="3"/>
        <v>13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>
        <f t="shared" si="6"/>
        <v>48</v>
      </c>
    </row>
    <row r="50" spans="1:16" x14ac:dyDescent="0.3">
      <c r="A50" t="s">
        <v>64</v>
      </c>
      <c r="B50">
        <v>832600</v>
      </c>
      <c r="C50">
        <v>832600</v>
      </c>
      <c r="D50">
        <f>C50-B50</f>
        <v>0</v>
      </c>
      <c r="E50" s="5">
        <f t="shared" si="1"/>
        <v>0</v>
      </c>
      <c r="F50">
        <f t="shared" si="7"/>
        <v>47</v>
      </c>
      <c r="G50">
        <v>859100</v>
      </c>
      <c r="H50">
        <v>859100</v>
      </c>
      <c r="I50">
        <f t="shared" si="8"/>
        <v>0</v>
      </c>
      <c r="J50" s="5">
        <f t="shared" si="2"/>
        <v>0</v>
      </c>
      <c r="K50">
        <f t="shared" si="3"/>
        <v>48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>
        <f t="shared" si="6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7"/>
        <v>35</v>
      </c>
      <c r="G51">
        <v>8925500</v>
      </c>
      <c r="H51">
        <v>8599059.6199999992</v>
      </c>
      <c r="I51">
        <f t="shared" si="8"/>
        <v>-326440.38000000082</v>
      </c>
      <c r="J51" s="5">
        <f t="shared" si="2"/>
        <v>-3.6573903982970231E-2</v>
      </c>
      <c r="K51">
        <f t="shared" si="3"/>
        <v>31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>
        <f t="shared" si="6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7"/>
        <v>7</v>
      </c>
      <c r="G52">
        <v>2440700</v>
      </c>
      <c r="H52">
        <v>2204672.88</v>
      </c>
      <c r="I52">
        <f t="shared" si="8"/>
        <v>-236027.12000000011</v>
      </c>
      <c r="J52" s="5">
        <f t="shared" si="2"/>
        <v>-9.6704683082722218E-2</v>
      </c>
      <c r="K52">
        <f t="shared" si="3"/>
        <v>9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>
        <f t="shared" si="6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VLOOKUP($A56,$A$1:$P$52,MATCH(B$55,$1:$1,0),FALSE)</f>
        <v>-36209.630000000005</v>
      </c>
      <c r="C56">
        <f>VLOOKUP($A56,$A$1:$P$52,MATCH(C$55,$1:$1,0),FALSE)</f>
        <v>-27292.159999999974</v>
      </c>
      <c r="D56">
        <f>VLOOKUP($A56,$A$1:$P$52,MATCH(D$55,$1:$1,0),FALSE)</f>
        <v>-9181.0800000000163</v>
      </c>
    </row>
    <row r="57" spans="1:16" x14ac:dyDescent="0.3">
      <c r="A57" t="s">
        <v>25</v>
      </c>
      <c r="B57">
        <f>VLOOKUP($A57,$A$1:$P$52,MATCH(B$55,$1:$1,0),FALSE)</f>
        <v>0</v>
      </c>
      <c r="C57">
        <f t="shared" ref="B57:D61" si="9">VLOOKUP($A57,$A$1:$P$52,MATCH(C$55,$1:$1,0),FALSE)</f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_xlfn.XLOOKUP($A65,$A$2:$A$52,INDEX($A$2:$P$52,,MATCH(B$64,$A$1:$P$1)),,0)</f>
        <v>-36209.630000000005</v>
      </c>
      <c r="C65">
        <f>_xlfn.XLOOKUP(A65,$A$2:$A$52,$I$2:$I$52,,0)</f>
        <v>-27292.159999999974</v>
      </c>
      <c r="D65">
        <f>_xlfn.XLOOKUP(A65,$A$2:$A$52,$M$2:$M$52,,0)</f>
        <v>478318.92</v>
      </c>
    </row>
    <row r="66" spans="1:4" x14ac:dyDescent="0.3">
      <c r="A66" t="s">
        <v>25</v>
      </c>
      <c r="B66" cm="1">
        <f t="array" ref="B66">_xlfn.XLOOKUP($A66,$A$2:$A$52,INDEX($A$2:$P$52,,MATCH(B$64,$A$1:$P$1)),,0)</f>
        <v>0</v>
      </c>
      <c r="C66">
        <f t="shared" ref="C66:C70" si="10">_xlfn.XLOOKUP(A66,$A$2:$A$52,$I$2:$I$52,,0)</f>
        <v>0</v>
      </c>
      <c r="D66">
        <f t="shared" ref="D66:D70" si="11">_xlfn.XLOOKUP(A66,$A$2:$A$52,$M$2:$M$52,,0)</f>
        <v>63771.91</v>
      </c>
    </row>
    <row r="67" spans="1:4" x14ac:dyDescent="0.3">
      <c r="A67" t="s">
        <v>32</v>
      </c>
      <c r="B67" cm="1">
        <f t="array" ref="B67">_xlfn.XLOOKUP($A67,$A$2:$A$52,INDEX($A$2:$P$52,,MATCH(B$64,$A$1:$P$1)),,0)</f>
        <v>-149396.10000000987</v>
      </c>
      <c r="C67">
        <f t="shared" si="10"/>
        <v>-189254.06000000006</v>
      </c>
      <c r="D67">
        <f t="shared" si="11"/>
        <v>2535637.09</v>
      </c>
    </row>
    <row r="68" spans="1:4" x14ac:dyDescent="0.3">
      <c r="A68" t="s">
        <v>38</v>
      </c>
      <c r="B68" cm="1">
        <f t="array" ref="B68">_xlfn.XLOOKUP($A68,$A$2:$A$52,INDEX($A$2:$P$52,,MATCH(B$64,$A$1:$P$1)),,0)</f>
        <v>-12230.810000000056</v>
      </c>
      <c r="C68">
        <f t="shared" si="10"/>
        <v>-45485.580000000075</v>
      </c>
      <c r="D68">
        <f t="shared" si="11"/>
        <v>1112527.1200000001</v>
      </c>
    </row>
    <row r="69" spans="1:4" x14ac:dyDescent="0.3">
      <c r="A69" t="s">
        <v>39</v>
      </c>
      <c r="B69" cm="1">
        <f t="array" ref="B69">_xlfn.XLOOKUP($A69,$A$2:$A$52,INDEX($A$2:$P$52,,MATCH(B$64,$A$1:$P$1)),,0)</f>
        <v>-4950.4699999999721</v>
      </c>
      <c r="C69">
        <f t="shared" si="10"/>
        <v>-8005.7900000010268</v>
      </c>
      <c r="D69">
        <f t="shared" si="11"/>
        <v>494775.1</v>
      </c>
    </row>
    <row r="70" spans="1:4" x14ac:dyDescent="0.3">
      <c r="A70" t="s">
        <v>55</v>
      </c>
      <c r="B70" cm="1">
        <f t="array" ref="B70">_xlfn.XLOOKUP($A70,$A$2:$A$52,INDEX($A$2:$P$52,,MATCH(B$64,$A$1:$P$1)),,0)</f>
        <v>-184239.79000001028</v>
      </c>
      <c r="C70">
        <f t="shared" si="10"/>
        <v>-133456.33000001032</v>
      </c>
      <c r="D70">
        <f t="shared" si="11"/>
        <v>4717822.6500000004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INDEX($A$2:$P$52,MATCH(A74,$A$2:$A$52,0),MATCH(B$73,$A$1:$P$1,0))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</row>
    <row r="75" spans="1:4" x14ac:dyDescent="0.3">
      <c r="A75" t="s">
        <v>25</v>
      </c>
      <c r="B75">
        <f t="shared" ref="B75:B79" si="12">INDEX($A$2:$P$52,MATCH(A75,$A$2:$A$52,0),MATCH(B$73,$A$1:$P$1,0))</f>
        <v>0</v>
      </c>
      <c r="C75">
        <f t="shared" ref="C75:C79" si="13">INDEX($I$2:$I$52,MATCH(A75,$A$2:$A$52,0))</f>
        <v>0</v>
      </c>
      <c r="D75">
        <f>INDEX($N$2:$N$52,MATCH(A75,$A$2:$A$52,0))</f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3"/>
        <v>-189254.06000000006</v>
      </c>
      <c r="D76">
        <f t="shared" ref="D75:D79" si="14">INDEX($N$2:$N$52,MATCH(A76,$A$2:$A$52,0))</f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3"/>
        <v>-45485.580000000075</v>
      </c>
      <c r="D77">
        <f t="shared" si="14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3"/>
        <v>-8005.7900000010268</v>
      </c>
      <c r="D78">
        <f t="shared" si="14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3"/>
        <v>-133456.33000001032</v>
      </c>
      <c r="D79">
        <f t="shared" si="14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INDEX($B$2:$B$52,MATCH($B$87,$A$2:$A$52,0))</f>
        <v>328800</v>
      </c>
      <c r="C84" s="6">
        <f>INDEX($C$2:$C$52,MATCH($B$87,$A$2:$A$52,0))</f>
        <v>321214.59000000003</v>
      </c>
    </row>
    <row r="85" spans="1:7" x14ac:dyDescent="0.3">
      <c r="A85" t="s">
        <v>74</v>
      </c>
      <c r="B85" s="6">
        <f>INDEX($G$2:$G$52,MATCH($B$87,$A$2:$A$52,0))</f>
        <v>334800</v>
      </c>
      <c r="C85" s="6">
        <f>INDEX($H$2:$H$52,MATCH($B$87,$A$2:$A$52,0))</f>
        <v>312433.70999999897</v>
      </c>
    </row>
    <row r="86" spans="1:7" x14ac:dyDescent="0.3">
      <c r="A86" t="s">
        <v>75</v>
      </c>
      <c r="B86" s="6">
        <f>INDEX($L$2:$L$52,MATCH($B$87,$A$2:$A$52,0))</f>
        <v>322700</v>
      </c>
      <c r="C86" s="6">
        <f>INDEX($L$2:$L$52,MATCH($B$87,$A$2:$A$52,0))</f>
        <v>322700</v>
      </c>
    </row>
    <row r="87" spans="1:7" x14ac:dyDescent="0.3">
      <c r="B87" t="s">
        <v>17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Bestford</cp:lastModifiedBy>
  <cp:revision/>
  <dcterms:created xsi:type="dcterms:W3CDTF">2020-02-26T17:00:38Z</dcterms:created>
  <dcterms:modified xsi:type="dcterms:W3CDTF">2024-09-20T00:10:48Z</dcterms:modified>
  <cp:category/>
  <cp:contentStatus/>
</cp:coreProperties>
</file>