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li\Documents\DA13\Excel\lookups-exercise-ryanphenderson\"/>
    </mc:Choice>
  </mc:AlternateContent>
  <xr:revisionPtr revIDLastSave="0" documentId="13_ncr:1_{A6A616F3-E61B-4108-B900-96C8746DEFA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metro_budget" sheetId="1" r:id="rId1"/>
    <sheet name="data_dictionary" sheetId="2" r:id="rId2"/>
  </sheets>
  <definedNames>
    <definedName name="Department">metro_budget!$A$1:$A$52</definedName>
    <definedName name="FY17_diff">metro_budget!$D$1:$D$52</definedName>
    <definedName name="FY17_pct">metro_budget!$E$1:$E$52</definedName>
    <definedName name="FY17_rank">metro_budget!$F$1:$F$52</definedName>
    <definedName name="FY18_diff">metro_budget!$I$1:$I$52</definedName>
    <definedName name="FY18_pct">metro_budget!$J$1:$J$52</definedName>
    <definedName name="FY18_rank">metro_budget!$K$1:$K$52</definedName>
    <definedName name="FY19_diff">metro_budget!$N$1:$N$52</definedName>
    <definedName name="FY19_pct">metro_budget!$O$1:$O$52</definedName>
    <definedName name="FY19_rank">metro_budget!$P$1:$P$52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1" l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65" i="1" a="1"/>
  <c r="B65" i="1" s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C84" i="1"/>
  <c r="C85" i="1"/>
  <c r="C86" i="1"/>
  <c r="B85" i="1"/>
  <c r="B86" i="1"/>
  <c r="B84" i="1"/>
  <c r="C56" i="1"/>
  <c r="D56" i="1"/>
  <c r="C57" i="1"/>
  <c r="D57" i="1"/>
  <c r="C58" i="1"/>
  <c r="D58" i="1"/>
  <c r="C59" i="1"/>
  <c r="D59" i="1"/>
  <c r="C60" i="1"/>
  <c r="D60" i="1"/>
  <c r="C61" i="1"/>
  <c r="D61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O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2" i="1"/>
  <c r="I3" i="1"/>
  <c r="J3" i="1"/>
  <c r="I4" i="1"/>
  <c r="J4" i="1"/>
  <c r="I5" i="1"/>
  <c r="J5" i="1" s="1"/>
  <c r="I6" i="1"/>
  <c r="J6" i="1" s="1"/>
  <c r="I7" i="1"/>
  <c r="J7" i="1"/>
  <c r="I8" i="1"/>
  <c r="J8" i="1"/>
  <c r="I9" i="1"/>
  <c r="J9" i="1"/>
  <c r="I10" i="1"/>
  <c r="J10" i="1" s="1"/>
  <c r="I11" i="1"/>
  <c r="J11" i="1"/>
  <c r="I12" i="1"/>
  <c r="J12" i="1"/>
  <c r="I13" i="1"/>
  <c r="J13" i="1"/>
  <c r="I14" i="1"/>
  <c r="J14" i="1" s="1"/>
  <c r="I15" i="1"/>
  <c r="J15" i="1"/>
  <c r="I16" i="1"/>
  <c r="J16" i="1"/>
  <c r="I17" i="1"/>
  <c r="J17" i="1"/>
  <c r="I18" i="1"/>
  <c r="J18" i="1" s="1"/>
  <c r="I19" i="1"/>
  <c r="J19" i="1"/>
  <c r="I20" i="1"/>
  <c r="J20" i="1"/>
  <c r="I21" i="1"/>
  <c r="J21" i="1"/>
  <c r="I22" i="1"/>
  <c r="J22" i="1" s="1"/>
  <c r="I23" i="1"/>
  <c r="J23" i="1"/>
  <c r="I24" i="1"/>
  <c r="J24" i="1"/>
  <c r="I25" i="1"/>
  <c r="J25" i="1"/>
  <c r="I26" i="1"/>
  <c r="J26" i="1" s="1"/>
  <c r="I27" i="1"/>
  <c r="J27" i="1"/>
  <c r="I28" i="1"/>
  <c r="J28" i="1"/>
  <c r="I29" i="1"/>
  <c r="J29" i="1"/>
  <c r="I30" i="1"/>
  <c r="J30" i="1" s="1"/>
  <c r="I31" i="1"/>
  <c r="J31" i="1"/>
  <c r="I32" i="1"/>
  <c r="J32" i="1"/>
  <c r="I33" i="1"/>
  <c r="J33" i="1"/>
  <c r="I34" i="1"/>
  <c r="J34" i="1" s="1"/>
  <c r="I35" i="1"/>
  <c r="J35" i="1"/>
  <c r="I36" i="1"/>
  <c r="J36" i="1"/>
  <c r="I37" i="1"/>
  <c r="J37" i="1"/>
  <c r="I38" i="1"/>
  <c r="J38" i="1" s="1"/>
  <c r="I39" i="1"/>
  <c r="J39" i="1"/>
  <c r="I40" i="1"/>
  <c r="J40" i="1"/>
  <c r="I41" i="1"/>
  <c r="J41" i="1"/>
  <c r="I42" i="1"/>
  <c r="J42" i="1" s="1"/>
  <c r="I43" i="1"/>
  <c r="J43" i="1"/>
  <c r="I44" i="1"/>
  <c r="J44" i="1"/>
  <c r="I45" i="1"/>
  <c r="J45" i="1"/>
  <c r="I46" i="1"/>
  <c r="J46" i="1" s="1"/>
  <c r="I47" i="1"/>
  <c r="J47" i="1"/>
  <c r="I48" i="1"/>
  <c r="J48" i="1"/>
  <c r="I49" i="1"/>
  <c r="J49" i="1"/>
  <c r="I50" i="1"/>
  <c r="J50" i="1" s="1"/>
  <c r="I51" i="1"/>
  <c r="J51" i="1"/>
  <c r="I52" i="1"/>
  <c r="J52" i="1"/>
  <c r="J2" i="1"/>
  <c r="I2" i="1"/>
  <c r="D29" i="1"/>
  <c r="E29" i="1"/>
  <c r="D30" i="1"/>
  <c r="E30" i="1" s="1"/>
  <c r="D31" i="1"/>
  <c r="E31" i="1"/>
  <c r="D32" i="1"/>
  <c r="E32" i="1"/>
  <c r="D33" i="1"/>
  <c r="E33" i="1"/>
  <c r="D34" i="1"/>
  <c r="E34" i="1" s="1"/>
  <c r="D35" i="1"/>
  <c r="E35" i="1"/>
  <c r="D36" i="1"/>
  <c r="E36" i="1"/>
  <c r="D37" i="1"/>
  <c r="E37" i="1"/>
  <c r="D38" i="1"/>
  <c r="E38" i="1" s="1"/>
  <c r="D39" i="1"/>
  <c r="E39" i="1"/>
  <c r="D40" i="1"/>
  <c r="E40" i="1"/>
  <c r="D41" i="1"/>
  <c r="E41" i="1"/>
  <c r="D42" i="1"/>
  <c r="E42" i="1" s="1"/>
  <c r="D43" i="1"/>
  <c r="E43" i="1"/>
  <c r="D44" i="1"/>
  <c r="E44" i="1"/>
  <c r="D45" i="1"/>
  <c r="E45" i="1"/>
  <c r="D46" i="1"/>
  <c r="E46" i="1" s="1"/>
  <c r="D47" i="1"/>
  <c r="E47" i="1"/>
  <c r="D48" i="1"/>
  <c r="E48" i="1"/>
  <c r="D49" i="1"/>
  <c r="E49" i="1"/>
  <c r="D50" i="1"/>
  <c r="E50" i="1" s="1"/>
  <c r="D51" i="1"/>
  <c r="E51" i="1"/>
  <c r="D52" i="1"/>
  <c r="E52" i="1"/>
  <c r="D3" i="1"/>
  <c r="E3" i="1" s="1"/>
  <c r="D4" i="1"/>
  <c r="E4" i="1"/>
  <c r="D5" i="1"/>
  <c r="E5" i="1" s="1"/>
  <c r="D6" i="1"/>
  <c r="E6" i="1"/>
  <c r="D7" i="1"/>
  <c r="E7" i="1" s="1"/>
  <c r="D8" i="1"/>
  <c r="E8" i="1"/>
  <c r="D9" i="1"/>
  <c r="E9" i="1" s="1"/>
  <c r="D10" i="1"/>
  <c r="E10" i="1"/>
  <c r="D11" i="1"/>
  <c r="E11" i="1" s="1"/>
  <c r="D12" i="1"/>
  <c r="E12" i="1"/>
  <c r="D13" i="1"/>
  <c r="E13" i="1" s="1"/>
  <c r="D14" i="1"/>
  <c r="E14" i="1"/>
  <c r="D15" i="1"/>
  <c r="E15" i="1" s="1"/>
  <c r="D16" i="1"/>
  <c r="E16" i="1"/>
  <c r="D17" i="1"/>
  <c r="E17" i="1" s="1"/>
  <c r="D18" i="1"/>
  <c r="E18" i="1"/>
  <c r="D19" i="1"/>
  <c r="E19" i="1" s="1"/>
  <c r="D20" i="1"/>
  <c r="E20" i="1"/>
  <c r="D21" i="1"/>
  <c r="E21" i="1" s="1"/>
  <c r="D22" i="1"/>
  <c r="E22" i="1"/>
  <c r="D23" i="1"/>
  <c r="E23" i="1" s="1"/>
  <c r="D24" i="1"/>
  <c r="E24" i="1"/>
  <c r="D25" i="1"/>
  <c r="E25" i="1" s="1"/>
  <c r="D26" i="1"/>
  <c r="E26" i="1"/>
  <c r="D27" i="1"/>
  <c r="E27" i="1" s="1"/>
  <c r="D28" i="1"/>
  <c r="E28" i="1"/>
  <c r="E2" i="1"/>
  <c r="D2" i="1"/>
  <c r="F92" i="1" a="1"/>
  <c r="F93" i="1" a="1"/>
  <c r="D92" i="1" a="1"/>
  <c r="D98" i="1"/>
  <c r="D91" i="1" a="1"/>
  <c r="D93" i="1" a="1"/>
  <c r="D100" i="1"/>
  <c r="B99" i="1"/>
  <c r="B98" i="1"/>
  <c r="B92" i="1" a="1"/>
  <c r="B93" i="1" a="1"/>
  <c r="D99" i="1"/>
  <c r="B91" i="1" a="1"/>
  <c r="B100" i="1"/>
  <c r="F98" i="1"/>
  <c r="F100" i="1"/>
  <c r="F99" i="1"/>
  <c r="F91" i="1" a="1"/>
  <c r="F93" i="1" l="1"/>
  <c r="F92" i="1"/>
  <c r="F91" i="1"/>
  <c r="D93" i="1"/>
  <c r="D91" i="1"/>
  <c r="D92" i="1"/>
  <c r="B91" i="1"/>
  <c r="G99" i="1"/>
  <c r="G100" i="1"/>
  <c r="G98" i="1"/>
  <c r="E100" i="1"/>
  <c r="E99" i="1"/>
  <c r="E98" i="1"/>
  <c r="C99" i="1"/>
  <c r="C100" i="1"/>
  <c r="C98" i="1"/>
  <c r="B93" i="1"/>
  <c r="B92" i="1"/>
  <c r="G93" i="1"/>
  <c r="C91" i="1"/>
  <c r="G92" i="1"/>
  <c r="G91" i="1"/>
  <c r="E92" i="1"/>
  <c r="E91" i="1"/>
  <c r="E93" i="1"/>
  <c r="C93" i="1"/>
  <c r="C9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<sst xmlns="http://schemas.openxmlformats.org/spreadsheetml/2006/main" count="150" uniqueCount="90">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</sst>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B65" sqref="B65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IFERROR(C2-B2, 0)</f>
        <v>-15396420.870000005</v>
      </c>
      <c r="E2" s="5">
        <f>IFERROR(D2/B2, 0)</f>
        <v>-4.3170750765267295E-2</v>
      </c>
      <c r="F2">
        <f>IF(B2=0,"N/A",_xlfn.RANK.EQ(E2,$E$2:$E$52,1))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0)</f>
        <v>-9.4972027086493035E-2</v>
      </c>
      <c r="K2">
        <f>IF(G2=0,"N/A",_xlfn.RANK.EQ(J2,$J$2:$J$52,1))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0)</f>
        <v>-5.6484362894991494E-2</v>
      </c>
      <c r="P2">
        <f>IF(L2=0, "N/A", RANK(O2,$O$2:$O$52,1))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28" si="0">IFERROR(C3-B3, 0)</f>
        <v>-7585.4099999999744</v>
      </c>
      <c r="E3" s="5">
        <f t="shared" ref="E3:E28" si="1">IFERROR(D3/B3, 0)</f>
        <v>-2.3069981751824741E-2</v>
      </c>
      <c r="F3">
        <f t="shared" ref="F3:F52" si="2">IF(B3=0,"N/A",_xlfn.RANK.EQ(E3,$E$2:$E$52,1))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0)</f>
        <v>-6.6804928315415249E-2</v>
      </c>
      <c r="K3">
        <f t="shared" ref="K3:K52" si="5">IF(G3=0,"N/A",_xlfn.RANK.EQ(J3,$J$2:$J$52,1))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0)</f>
        <v>-1.3540749922529313E-3</v>
      </c>
      <c r="P3">
        <f t="shared" ref="P3:P52" si="8">IF(L3=0, "N/A", RANK(O3,$O$2:$O$52,1))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 t="str">
        <f t="shared" si="2"/>
        <v>N/A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 t="str">
        <f t="shared" si="5"/>
        <v>N/A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 t="str">
        <f t="shared" si="2"/>
        <v>N/A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 t="str">
        <f t="shared" si="5"/>
        <v>N/A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 t="str">
        <f t="shared" si="8"/>
        <v>N/A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>IFERROR(C29-B29, 0)</f>
        <v>-37915.290000000037</v>
      </c>
      <c r="E29" s="5">
        <f>IFERROR(D29/B29, 0)</f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ref="D30:D52" si="9">IFERROR(C30-B30, 0)</f>
        <v>-101705.90000000037</v>
      </c>
      <c r="E30" s="5">
        <f t="shared" ref="E30:E52" si="10">IFERROR(D30/B30, 0)</f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9"/>
        <v>-24772.310000000056</v>
      </c>
      <c r="E31" s="5">
        <f t="shared" si="10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9"/>
        <v>-73762.280000009574</v>
      </c>
      <c r="E32" s="5">
        <f t="shared" si="10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9"/>
        <v>-7418835.2699990273</v>
      </c>
      <c r="E33" s="5">
        <f t="shared" si="10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9"/>
        <v>-79341.779999999795</v>
      </c>
      <c r="E34" s="5">
        <f t="shared" si="10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9"/>
        <v>0</v>
      </c>
      <c r="E35" s="5">
        <f t="shared" si="10"/>
        <v>0</v>
      </c>
      <c r="F35" t="str">
        <f t="shared" si="2"/>
        <v>N/A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 t="str">
        <f t="shared" si="5"/>
        <v>N/A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 t="str">
        <f t="shared" si="8"/>
        <v>N/A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9"/>
        <v>-62776.72000000102</v>
      </c>
      <c r="E36" s="5">
        <f t="shared" si="10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9"/>
        <v>-82352.260000010021</v>
      </c>
      <c r="E37" s="5">
        <f t="shared" si="10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9"/>
        <v>-16630.180000000051</v>
      </c>
      <c r="E38" s="5">
        <f t="shared" si="10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9"/>
        <v>-70791.13</v>
      </c>
      <c r="E39" s="5">
        <f t="shared" si="10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9"/>
        <v>-816758.14000009745</v>
      </c>
      <c r="E40" s="5">
        <f t="shared" si="10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9"/>
        <v>-184239.79000001028</v>
      </c>
      <c r="E41" s="5">
        <f t="shared" si="10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9"/>
        <v>-41624.320001006126</v>
      </c>
      <c r="E42" s="5">
        <f t="shared" si="10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9"/>
        <v>-166754.16999999993</v>
      </c>
      <c r="E43" s="5">
        <f t="shared" si="10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9"/>
        <v>-294095.62000000104</v>
      </c>
      <c r="E44" s="5">
        <f t="shared" si="10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9"/>
        <v>-712015.95000009984</v>
      </c>
      <c r="E45" s="5">
        <f t="shared" si="10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9"/>
        <v>-777.57000000000698</v>
      </c>
      <c r="E46" s="5">
        <f t="shared" si="10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9"/>
        <v>-12273.280000001192</v>
      </c>
      <c r="E47" s="5">
        <f t="shared" si="10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9"/>
        <v>-209747.43000000995</v>
      </c>
      <c r="E48" s="5">
        <f t="shared" si="10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9"/>
        <v>-1700.570000000007</v>
      </c>
      <c r="E49" s="5">
        <f t="shared" si="10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 t="str">
        <f t="shared" si="8"/>
        <v>N/A</v>
      </c>
    </row>
    <row r="50" spans="1:16" x14ac:dyDescent="0.25">
      <c r="A50" t="s">
        <v>64</v>
      </c>
      <c r="B50">
        <v>832600</v>
      </c>
      <c r="C50">
        <v>832600</v>
      </c>
      <c r="D50">
        <f t="shared" si="9"/>
        <v>0</v>
      </c>
      <c r="E50" s="5">
        <f t="shared" si="10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9"/>
        <v>-110074.66000000946</v>
      </c>
      <c r="E51" s="5">
        <f t="shared" si="10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9"/>
        <v>-196315.20000000019</v>
      </c>
      <c r="E52" s="5">
        <f t="shared" si="10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VLOOKUP($A56,$A$1:$P$52,MATCH(B$55,$1:$1,0),FALSE)</f>
        <v>-36209.630000000005</v>
      </c>
      <c r="C56">
        <f t="shared" ref="C56:D56" si="11">VLOOKUP($A56,$A$1:$P$52,MATCH(C$55,$1:$1,0),FALSE)</f>
        <v>-27292.159999999974</v>
      </c>
      <c r="D56">
        <f t="shared" si="11"/>
        <v>-9181.0800000000163</v>
      </c>
    </row>
    <row r="57" spans="1:16" x14ac:dyDescent="0.25">
      <c r="A57" t="s">
        <v>25</v>
      </c>
      <c r="B57">
        <f t="shared" ref="B57:D61" si="12">VLOOKUP($A57,$A$1:$P$52,MATCH(B$55,$1:$1,0),FALSE)</f>
        <v>0</v>
      </c>
      <c r="C57">
        <f t="shared" si="12"/>
        <v>0</v>
      </c>
      <c r="D57">
        <f t="shared" si="12"/>
        <v>-311228.08999999997</v>
      </c>
    </row>
    <row r="58" spans="1:16" x14ac:dyDescent="0.25">
      <c r="A58" t="s">
        <v>32</v>
      </c>
      <c r="B58">
        <f t="shared" si="12"/>
        <v>-149396.10000000987</v>
      </c>
      <c r="C58">
        <f t="shared" si="12"/>
        <v>-189254.06000000006</v>
      </c>
      <c r="D58">
        <f t="shared" si="12"/>
        <v>-374962.91000000015</v>
      </c>
    </row>
    <row r="59" spans="1:16" x14ac:dyDescent="0.25">
      <c r="A59" t="s">
        <v>38</v>
      </c>
      <c r="B59">
        <f t="shared" si="12"/>
        <v>-12230.810000000056</v>
      </c>
      <c r="C59">
        <f t="shared" si="12"/>
        <v>-45485.580000000075</v>
      </c>
      <c r="D59">
        <f t="shared" si="12"/>
        <v>-72.879999999888241</v>
      </c>
    </row>
    <row r="60" spans="1:16" x14ac:dyDescent="0.25">
      <c r="A60" t="s">
        <v>39</v>
      </c>
      <c r="B60">
        <f t="shared" si="12"/>
        <v>-4950.4699999999721</v>
      </c>
      <c r="C60">
        <f t="shared" si="12"/>
        <v>-8005.7900000010268</v>
      </c>
      <c r="D60">
        <f t="shared" si="12"/>
        <v>-1724.9000000000233</v>
      </c>
    </row>
    <row r="61" spans="1:16" x14ac:dyDescent="0.25">
      <c r="A61" t="s">
        <v>55</v>
      </c>
      <c r="B61">
        <f t="shared" si="12"/>
        <v>-184239.79000001028</v>
      </c>
      <c r="C61">
        <f t="shared" si="12"/>
        <v>-133456.33000001032</v>
      </c>
      <c r="D61">
        <f t="shared" si="12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cm="1">
        <f t="array" ref="B65">_xlfn.XLOOKUP($A65,Department,INDEX($A$1:$P$52,,MATCH(B$64,$A$1:$P$1,0)))</f>
        <v>-36209.630000000005</v>
      </c>
      <c r="C65" cm="1">
        <f t="array" ref="C65">_xlfn.XLOOKUP($A65,Department,INDEX($A$1:$P$52,,MATCH(C$64,$A$1:$P$1,0)))</f>
        <v>-27292.159999999974</v>
      </c>
      <c r="D65" cm="1">
        <f t="array" ref="D65">_xlfn.XLOOKUP($A65,Department,INDEX($A$1:$P$52,,MATCH(D$64,$A$1:$P$1,0)))</f>
        <v>-9181.0800000000163</v>
      </c>
    </row>
    <row r="66" spans="1:4" x14ac:dyDescent="0.25">
      <c r="A66" t="s">
        <v>25</v>
      </c>
      <c r="B66" cm="1">
        <f t="array" ref="B66">_xlfn.XLOOKUP($A66,Department,INDEX($A$1:$P$52,,MATCH(B$64,$A$1:$P$1,0)))</f>
        <v>0</v>
      </c>
      <c r="C66" cm="1">
        <f t="array" ref="C66">_xlfn.XLOOKUP($A66,Department,INDEX($A$1:$P$52,,MATCH(C$64,$A$1:$P$1,0)))</f>
        <v>0</v>
      </c>
      <c r="D66" cm="1">
        <f t="array" ref="D66">_xlfn.XLOOKUP($A66,Department,INDEX($A$1:$P$52,,MATCH(D$64,$A$1:$P$1,0)))</f>
        <v>-311228.08999999997</v>
      </c>
    </row>
    <row r="67" spans="1:4" x14ac:dyDescent="0.25">
      <c r="A67" t="s">
        <v>32</v>
      </c>
      <c r="B67" cm="1">
        <f t="array" ref="B67">_xlfn.XLOOKUP($A67,Department,INDEX($A$1:$P$52,,MATCH(B$64,$A$1:$P$1,0)))</f>
        <v>-149396.10000000987</v>
      </c>
      <c r="C67" cm="1">
        <f t="array" ref="C67">_xlfn.XLOOKUP($A67,Department,INDEX($A$1:$P$52,,MATCH(C$64,$A$1:$P$1,0)))</f>
        <v>-189254.06000000006</v>
      </c>
      <c r="D67" cm="1">
        <f t="array" ref="D67">_xlfn.XLOOKUP($A67,Department,INDEX($A$1:$P$52,,MATCH(D$64,$A$1:$P$1,0)))</f>
        <v>-374962.91000000015</v>
      </c>
    </row>
    <row r="68" spans="1:4" x14ac:dyDescent="0.25">
      <c r="A68" t="s">
        <v>38</v>
      </c>
      <c r="B68" cm="1">
        <f t="array" ref="B68">_xlfn.XLOOKUP($A68,Department,INDEX($A$1:$P$52,,MATCH(B$64,$A$1:$P$1,0)))</f>
        <v>-12230.810000000056</v>
      </c>
      <c r="C68" cm="1">
        <f t="array" ref="C68">_xlfn.XLOOKUP($A68,Department,INDEX($A$1:$P$52,,MATCH(C$64,$A$1:$P$1,0)))</f>
        <v>-45485.580000000075</v>
      </c>
      <c r="D68" cm="1">
        <f t="array" ref="D68">_xlfn.XLOOKUP($A68,Department,INDEX($A$1:$P$52,,MATCH(D$64,$A$1:$P$1,0)))</f>
        <v>-72.879999999888241</v>
      </c>
    </row>
    <row r="69" spans="1:4" x14ac:dyDescent="0.25">
      <c r="A69" t="s">
        <v>39</v>
      </c>
      <c r="B69" cm="1">
        <f t="array" ref="B69">_xlfn.XLOOKUP($A69,Department,INDEX($A$1:$P$52,,MATCH(B$64,$A$1:$P$1,0)))</f>
        <v>-4950.4699999999721</v>
      </c>
      <c r="C69" cm="1">
        <f t="array" ref="C69">_xlfn.XLOOKUP($A69,Department,INDEX($A$1:$P$52,,MATCH(C$64,$A$1:$P$1,0)))</f>
        <v>-8005.7900000010268</v>
      </c>
      <c r="D69" cm="1">
        <f t="array" ref="D69">_xlfn.XLOOKUP($A69,Department,INDEX($A$1:$P$52,,MATCH(D$64,$A$1:$P$1,0)))</f>
        <v>-1724.9000000000233</v>
      </c>
    </row>
    <row r="70" spans="1:4" x14ac:dyDescent="0.25">
      <c r="A70" t="s">
        <v>55</v>
      </c>
      <c r="B70" cm="1">
        <f t="array" ref="B70">_xlfn.XLOOKUP($A70,Department,INDEX($A$1:$P$52,,MATCH(B$64,$A$1:$P$1,0)))</f>
        <v>-184239.79000001028</v>
      </c>
      <c r="C70" cm="1">
        <f t="array" ref="C70">_xlfn.XLOOKUP($A70,Department,INDEX($A$1:$P$52,,MATCH(C$64,$A$1:$P$1,0)))</f>
        <v>-133456.33000001032</v>
      </c>
      <c r="D70" cm="1">
        <f t="array" ref="D70">_xlfn.XLOOKUP($A70,Department,INDEX($A$1:$P$52,,MATCH(D$64,$A$1:$P$1,0)))</f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INDEX($A$1:$P$52,MATCH($A74,$A$1:$A$52,0),MATCH(B$73,$A$1:$P$1,0))</f>
        <v>-36209.630000000005</v>
      </c>
      <c r="C74">
        <f t="shared" ref="C74:D79" si="13">INDEX($A$1:$P$52,MATCH($A74,$A$1:$A$52,0),MATCH(C$73,$A$1:$P$1,0))</f>
        <v>-27292.159999999974</v>
      </c>
      <c r="D74">
        <f t="shared" si="13"/>
        <v>-9181.0800000000163</v>
      </c>
    </row>
    <row r="75" spans="1:4" x14ac:dyDescent="0.25">
      <c r="A75" t="s">
        <v>25</v>
      </c>
      <c r="B75">
        <f t="shared" ref="B75:B79" si="14">INDEX($A$1:$P$52,MATCH($A75,$A$1:$A$52,0),MATCH(B$73,$A$1:$P$1,0))</f>
        <v>0</v>
      </c>
      <c r="C75">
        <f t="shared" si="13"/>
        <v>0</v>
      </c>
      <c r="D75">
        <f t="shared" si="13"/>
        <v>-311228.08999999997</v>
      </c>
    </row>
    <row r="76" spans="1:4" x14ac:dyDescent="0.25">
      <c r="A76" t="s">
        <v>32</v>
      </c>
      <c r="B76">
        <f t="shared" si="14"/>
        <v>-149396.10000000987</v>
      </c>
      <c r="C76">
        <f t="shared" si="13"/>
        <v>-189254.06000000006</v>
      </c>
      <c r="D76">
        <f t="shared" si="13"/>
        <v>-374962.91000000015</v>
      </c>
    </row>
    <row r="77" spans="1:4" x14ac:dyDescent="0.25">
      <c r="A77" t="s">
        <v>38</v>
      </c>
      <c r="B77">
        <f t="shared" si="14"/>
        <v>-12230.810000000056</v>
      </c>
      <c r="C77">
        <f t="shared" si="13"/>
        <v>-45485.580000000075</v>
      </c>
      <c r="D77">
        <f t="shared" si="13"/>
        <v>-72.879999999888241</v>
      </c>
    </row>
    <row r="78" spans="1:4" x14ac:dyDescent="0.25">
      <c r="A78" t="s">
        <v>39</v>
      </c>
      <c r="B78">
        <f t="shared" si="14"/>
        <v>-4950.4699999999721</v>
      </c>
      <c r="C78">
        <f t="shared" si="13"/>
        <v>-8005.7900000010268</v>
      </c>
      <c r="D78">
        <f t="shared" si="13"/>
        <v>-1724.9000000000233</v>
      </c>
    </row>
    <row r="79" spans="1:4" x14ac:dyDescent="0.25">
      <c r="A79" t="s">
        <v>55</v>
      </c>
      <c r="B79">
        <f t="shared" si="14"/>
        <v>-184239.79000001028</v>
      </c>
      <c r="C79">
        <f t="shared" si="13"/>
        <v>-133456.33000001032</v>
      </c>
      <c r="D79">
        <f t="shared" si="13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A83" t="s">
        <v>64</v>
      </c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INDEX($A$1:$P$52,MATCH($A$83,$A$1:$A$52,0),MATCH(_xlfn.CONCAT($A84,"_",B$83),$A$1:$P$1,0))</f>
        <v>832600</v>
      </c>
      <c r="C84" s="6">
        <f>INDEX($A$1:$P$52,MATCH($A$83,$A$1:$A$52,0),MATCH(_xlfn.CONCAT($A84,"_",C$83),$A$1:$P$1,0))</f>
        <v>832600</v>
      </c>
    </row>
    <row r="85" spans="1:7" x14ac:dyDescent="0.25">
      <c r="A85" t="s">
        <v>74</v>
      </c>
      <c r="B85" s="6">
        <f t="shared" ref="B85:C86" si="15">INDEX($A$1:$P$52,MATCH($A$83,$A$1:$A$52,0),MATCH(_xlfn.CONCAT($A85,"_",B$83),$A$1:$P$1,0))</f>
        <v>859100</v>
      </c>
      <c r="C85" s="6">
        <f t="shared" si="15"/>
        <v>859100</v>
      </c>
    </row>
    <row r="86" spans="1:7" x14ac:dyDescent="0.25">
      <c r="A86" t="s">
        <v>75</v>
      </c>
      <c r="B86" s="6">
        <f t="shared" si="15"/>
        <v>843200</v>
      </c>
      <c r="C86" s="6">
        <f t="shared" si="15"/>
        <v>843200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 cm="1">
        <f t="array" aca="1" ref="B91" ca="1">_xlfn.XLOOKUP(B$89,INDIRECT($A91&amp;"_rank"),Department)</f>
        <v>Clerk and Master - Chancery</v>
      </c>
      <c r="C91" s="5">
        <f ca="1">INDEX($A$1:$P$52,MATCH(B91,INDIRECT(B$90),0),MATCH(_xlfn.CONCAT($A91,"_diff_pct"),$A$1:$P$1,0))</f>
        <v>-0.15235918433091292</v>
      </c>
      <c r="D91" t="str" cm="1">
        <f t="array" aca="1" ref="D91" ca="1">_xlfn.XLOOKUP(D$89,INDIRECT($A91&amp;"_rank"),Department)</f>
        <v>Circuit Court Clerk</v>
      </c>
      <c r="E91" s="5">
        <f ca="1">INDEX($A$1:$P$52,MATCH(D91,INDIRECT(D$90),0),MATCH(_xlfn.CONCAT($A91,"_diff_pct"),$A$1:$P$1,0))</f>
        <v>-0.11502817362571344</v>
      </c>
      <c r="F91" t="str" cm="1">
        <f t="array" aca="1" ref="F91" ca="1">_xlfn.XLOOKUP(F$89,INDIRECT($A91&amp;"_rank"),Department)</f>
        <v>Internal Audit</v>
      </c>
      <c r="G91" s="5">
        <f ca="1">INDEX($A$1:$P$52,MATCH(F91,INDIRECT(F$90),0),MATCH(_xlfn.CONCAT($A91,"_diff_pct"),$A$1:$P$1,0))</f>
        <v>-9.5782760864849215E-2</v>
      </c>
    </row>
    <row r="92" spans="1:7" x14ac:dyDescent="0.25">
      <c r="A92" t="s">
        <v>74</v>
      </c>
      <c r="B92" t="str" cm="1">
        <f t="array" aca="1" ref="B92" ca="1">_xlfn.XLOOKUP(B$89,INDIRECT($A92&amp;"_rank"),Department)</f>
        <v>Metropolitan Clerk</v>
      </c>
      <c r="C92" s="5">
        <f t="shared" ref="C92:E93" ca="1" si="16">INDEX($A$1:$P$52,MATCH(B92,INDIRECT(B$90),0),MATCH(_xlfn.CONCAT($A92,"_diff_pct"),$A$1:$P$1,0))</f>
        <v>-0.17551246244575608</v>
      </c>
      <c r="D92" t="str" cm="1">
        <f t="array" aca="1" ref="D92" ca="1">_xlfn.XLOOKUP(D$89,INDIRECT($A92&amp;"_rank"),Department)</f>
        <v>Internal Audit</v>
      </c>
      <c r="E92" s="5">
        <f t="shared" ca="1" si="16"/>
        <v>-0.17103239309050916</v>
      </c>
      <c r="F92" t="str" cm="1">
        <f t="array" aca="1" ref="F92" ca="1">_xlfn.XLOOKUP(F$89,INDIRECT($A92&amp;"_rank"),Department)</f>
        <v>Office of Family Safety</v>
      </c>
      <c r="G92" s="5">
        <f t="shared" ref="G92" ca="1" si="17">INDEX($A$1:$P$52,MATCH(F92,INDIRECT(F$90),0),MATCH(_xlfn.CONCAT($A92,"_diff_pct"),$A$1:$P$1,0))</f>
        <v>-0.13918241656366656</v>
      </c>
    </row>
    <row r="93" spans="1:7" x14ac:dyDescent="0.25">
      <c r="A93" t="s">
        <v>75</v>
      </c>
      <c r="B93" t="str" cm="1">
        <f t="array" aca="1" ref="B93" ca="1">_xlfn.XLOOKUP(B$89,INDIRECT($A93&amp;"_rank"),Department)</f>
        <v>Community Oversight Board</v>
      </c>
      <c r="C93" s="5">
        <f t="shared" ca="1" si="16"/>
        <v>-0.82994157333333329</v>
      </c>
      <c r="D93" t="str" cm="1">
        <f t="array" aca="1" ref="D93" ca="1">_xlfn.XLOOKUP(D$89,INDIRECT($A93&amp;"_rank"),Department)</f>
        <v>Clerk and Master - Chancery</v>
      </c>
      <c r="E93" s="5">
        <f t="shared" ref="E93" ca="1" si="18">INDEX($A$1:$P$52,MATCH(D93,INDIRECT(D$90),0),MATCH(_xlfn.CONCAT($A93,"_diff_pct"),$A$1:$P$1,0))</f>
        <v>-0.15295680364719175</v>
      </c>
      <c r="F93" t="str" cm="1">
        <f t="array" aca="1" ref="F93" ca="1">_xlfn.XLOOKUP(F$89,INDIRECT($A93&amp;"_rank"),Department)</f>
        <v>Election Commission</v>
      </c>
      <c r="G93" s="5">
        <f t="shared" ref="G93" ca="1" si="19">INDEX($A$1:$P$52,MATCH(F93,INDIRECT(F$90),0),MATCH(_xlfn.CONCAT($A93,"_diff_pct"),$A$1:$P$1,0))</f>
        <v>-0.12882667147667154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>
        <f ca="1">INDEX($A$1:$P$52,MATCH(B$96,INDIRECT($A98&amp;"_rank"),0),MATCH($B$97,$A$1:$P$1,0))</f>
        <v>Clerk and Master - Chancery</v>
      </c>
      <c r="C98" s="4">
        <f ca="1">INDEX($A$1:$P$52,MATCH(B98,Department,0),MATCH(_xlfn.CONCAT($A98,"_diff_pct"),$A$1:$P$1,0))</f>
        <v>-0.15235918433091292</v>
      </c>
      <c r="D98" t="str">
        <f ca="1">INDEX($A$1:$P$52,MATCH(D$96,INDIRECT($A98&amp;"_rank"),0),MATCH($B$97,$A$1:$P$1,0))</f>
        <v>Circuit Court Clerk</v>
      </c>
      <c r="E98" s="4">
        <f ca="1">INDEX($A$1:$P$52,MATCH(D98,Department,0),MATCH(_xlfn.CONCAT($A98,"_diff_pct"),$A$1:$P$1,0))</f>
        <v>-0.11502817362571344</v>
      </c>
      <c r="F98" t="str">
        <f ca="1">INDEX($A$1:$P$52,MATCH(F$96,INDIRECT($A98&amp;"_rank"),0),MATCH($B$97,$A$1:$P$1,0))</f>
        <v>Internal Audit</v>
      </c>
      <c r="G98" s="4">
        <f ca="1">INDEX($A$1:$P$52,MATCH(F98,Department,0),MATCH(_xlfn.CONCAT($A98,"_diff_pct"),$A$1:$P$1,0))</f>
        <v>-9.5782760864849215E-2</v>
      </c>
      <c r="I98" s="4"/>
    </row>
    <row r="99" spans="1:9" x14ac:dyDescent="0.25">
      <c r="A99" t="s">
        <v>74</v>
      </c>
      <c r="B99" t="str">
        <f t="shared" ref="B99:F100" ca="1" si="20">INDEX($A$1:$P$52,MATCH(B$96,INDIRECT($A99&amp;"_rank"),0),MATCH($B$97,$A$1:$P$1,0))</f>
        <v>Metropolitan Clerk</v>
      </c>
      <c r="C99" s="4">
        <f ca="1">INDEX($A$1:$P$52,MATCH(B99,Department,0),MATCH(_xlfn.CONCAT($A99,"_diff_pct"),$A$1:$P$1,0))</f>
        <v>-0.17551246244575608</v>
      </c>
      <c r="D99" t="str">
        <f t="shared" ca="1" si="20"/>
        <v>Internal Audit</v>
      </c>
      <c r="E99" s="4">
        <f ca="1">INDEX($A$1:$P$52,MATCH(D99,Department,0),MATCH(_xlfn.CONCAT($A99,"_diff_pct"),$A$1:$P$1,0))</f>
        <v>-0.17103239309050916</v>
      </c>
      <c r="F99" t="str">
        <f t="shared" ca="1" si="20"/>
        <v>Office of Family Safety</v>
      </c>
      <c r="G99" s="4">
        <f ca="1">INDEX($A$1:$P$52,MATCH(F99,Department,0),MATCH(_xlfn.CONCAT($A99,"_diff_pct"),$A$1:$P$1,0))</f>
        <v>-0.13918241656366656</v>
      </c>
      <c r="I99" s="4"/>
    </row>
    <row r="100" spans="1:9" x14ac:dyDescent="0.25">
      <c r="A100" t="s">
        <v>75</v>
      </c>
      <c r="B100" t="str">
        <f t="shared" ca="1" si="20"/>
        <v>Community Oversight Board</v>
      </c>
      <c r="C100" s="4">
        <f ca="1">INDEX($A$1:$P$52,MATCH(B100,Department,0),MATCH(_xlfn.CONCAT($A100,"_diff_pct"),$A$1:$P$1,0))</f>
        <v>-0.82994157333333329</v>
      </c>
      <c r="D100" t="str">
        <f t="shared" ca="1" si="20"/>
        <v>Clerk and Master - Chancery</v>
      </c>
      <c r="E100" s="4">
        <f ca="1">INDEX($A$1:$P$52,MATCH(D100,Department,0),MATCH(_xlfn.CONCAT($A100,"_diff_pct"),$A$1:$P$1,0))</f>
        <v>-0.15295680364719175</v>
      </c>
      <c r="F100" t="str">
        <f t="shared" ca="1" si="20"/>
        <v>Election Commission</v>
      </c>
      <c r="G100" s="4">
        <f ca="1">INDEX($A$1:$P$52,MATCH(F100,Department,0),MATCH(_xlfn.CONCAT($A100,"_diff_pct"),$A$1:$P$1,0))</f>
        <v>-0.12882667147667154</v>
      </c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metro_budget</vt:lpstr>
      <vt:lpstr>data_dictionary</vt:lpstr>
      <vt:lpstr>Department</vt:lpstr>
      <vt:lpstr>FY17_diff</vt:lpstr>
      <vt:lpstr>FY17_pct</vt:lpstr>
      <vt:lpstr>FY17_rank</vt:lpstr>
      <vt:lpstr>FY18_diff</vt:lpstr>
      <vt:lpstr>FY18_pct</vt:lpstr>
      <vt:lpstr>FY18_rank</vt:lpstr>
      <vt:lpstr>FY19_diff</vt:lpstr>
      <vt:lpstr>FY19_pct</vt:lpstr>
      <vt:lpstr>FY19_rank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Henderson</cp:lastModifiedBy>
  <cp:revision/>
  <dcterms:created xsi:type="dcterms:W3CDTF">2020-02-26T17:00:38Z</dcterms:created>
  <dcterms:modified xsi:type="dcterms:W3CDTF">2024-09-19T03:07:30Z</dcterms:modified>
  <cp:category/>
  <cp:contentStatus/>
</cp:coreProperties>
</file>