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k\Documents\DA13\Excel\lookups-exercise-zia-da-13\"/>
    </mc:Choice>
  </mc:AlternateContent>
  <xr:revisionPtr revIDLastSave="0" documentId="13_ncr:1_{3281CD78-35DC-4479-8E84-9BB223FF8A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74" i="1"/>
  <c r="B75" i="1"/>
  <c r="B76" i="1"/>
  <c r="B77" i="1"/>
  <c r="B78" i="1"/>
  <c r="B79" i="1"/>
  <c r="B74" i="1"/>
  <c r="D75" i="1"/>
  <c r="D76" i="1"/>
  <c r="D77" i="1"/>
  <c r="D78" i="1"/>
  <c r="D79" i="1"/>
  <c r="D74" i="1"/>
  <c r="C58" i="1"/>
  <c r="C59" i="1"/>
  <c r="C60" i="1"/>
  <c r="C61" i="1"/>
  <c r="C57" i="1"/>
  <c r="C86" i="1"/>
  <c r="C85" i="1"/>
  <c r="C84" i="1"/>
  <c r="B86" i="1"/>
  <c r="B85" i="1"/>
  <c r="O3" i="1"/>
  <c r="O4" i="1"/>
  <c r="O5" i="1"/>
  <c r="O6" i="1"/>
  <c r="O7" i="1"/>
  <c r="O10" i="1"/>
  <c r="O17" i="1"/>
  <c r="O18" i="1"/>
  <c r="O19" i="1"/>
  <c r="O20" i="1"/>
  <c r="O21" i="1"/>
  <c r="O22" i="1"/>
  <c r="O23" i="1"/>
  <c r="O26" i="1"/>
  <c r="O33" i="1"/>
  <c r="O34" i="1"/>
  <c r="O35" i="1"/>
  <c r="O36" i="1"/>
  <c r="O37" i="1"/>
  <c r="O38" i="1"/>
  <c r="O39" i="1"/>
  <c r="O42" i="1"/>
  <c r="O49" i="1"/>
  <c r="O50" i="1"/>
  <c r="O51" i="1"/>
  <c r="O52" i="1"/>
  <c r="O2" i="1"/>
  <c r="N3" i="1"/>
  <c r="N4" i="1"/>
  <c r="N5" i="1"/>
  <c r="N6" i="1"/>
  <c r="N7" i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N18" i="1"/>
  <c r="D58" i="1" s="1"/>
  <c r="N19" i="1"/>
  <c r="N20" i="1"/>
  <c r="N21" i="1"/>
  <c r="N22" i="1"/>
  <c r="N23" i="1"/>
  <c r="N24" i="1"/>
  <c r="D59" i="1" s="1"/>
  <c r="N25" i="1"/>
  <c r="D60" i="1" s="1"/>
  <c r="N26" i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N34" i="1"/>
  <c r="N35" i="1"/>
  <c r="N36" i="1"/>
  <c r="N37" i="1"/>
  <c r="N38" i="1"/>
  <c r="N39" i="1"/>
  <c r="N40" i="1"/>
  <c r="O40" i="1" s="1"/>
  <c r="N41" i="1"/>
  <c r="D70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N50" i="1"/>
  <c r="N51" i="1"/>
  <c r="N52" i="1"/>
  <c r="N2" i="1"/>
  <c r="J4" i="1"/>
  <c r="J11" i="1"/>
  <c r="J12" i="1"/>
  <c r="J13" i="1"/>
  <c r="J15" i="1"/>
  <c r="J16" i="1"/>
  <c r="J17" i="1"/>
  <c r="J20" i="1"/>
  <c r="J27" i="1"/>
  <c r="J28" i="1"/>
  <c r="J29" i="1"/>
  <c r="J31" i="1"/>
  <c r="J32" i="1"/>
  <c r="J33" i="1"/>
  <c r="J36" i="1"/>
  <c r="J43" i="1"/>
  <c r="J44" i="1"/>
  <c r="J45" i="1"/>
  <c r="J47" i="1"/>
  <c r="J48" i="1"/>
  <c r="J49" i="1"/>
  <c r="J52" i="1"/>
  <c r="I3" i="1"/>
  <c r="J3" i="1" s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C66" i="1" s="1"/>
  <c r="I12" i="1"/>
  <c r="I13" i="1"/>
  <c r="I14" i="1"/>
  <c r="J14" i="1" s="1"/>
  <c r="I15" i="1"/>
  <c r="I16" i="1"/>
  <c r="I17" i="1"/>
  <c r="I18" i="1"/>
  <c r="C67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I26" i="1"/>
  <c r="J26" i="1" s="1"/>
  <c r="I27" i="1"/>
  <c r="I28" i="1"/>
  <c r="I29" i="1"/>
  <c r="I30" i="1"/>
  <c r="J30" i="1" s="1"/>
  <c r="I31" i="1"/>
  <c r="I32" i="1"/>
  <c r="I33" i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I44" i="1"/>
  <c r="I45" i="1"/>
  <c r="I46" i="1"/>
  <c r="J46" i="1" s="1"/>
  <c r="I47" i="1"/>
  <c r="I48" i="1"/>
  <c r="I49" i="1"/>
  <c r="I50" i="1"/>
  <c r="J50" i="1" s="1"/>
  <c r="I51" i="1"/>
  <c r="J51" i="1" s="1"/>
  <c r="I52" i="1"/>
  <c r="I2" i="1"/>
  <c r="J2" i="1" s="1"/>
  <c r="B84" i="1"/>
  <c r="D66" i="1"/>
  <c r="D67" i="1"/>
  <c r="D69" i="1"/>
  <c r="D65" i="1"/>
  <c r="E4" i="1"/>
  <c r="E5" i="1"/>
  <c r="E6" i="1"/>
  <c r="E9" i="1"/>
  <c r="E16" i="1"/>
  <c r="E17" i="1"/>
  <c r="E18" i="1"/>
  <c r="E20" i="1"/>
  <c r="E21" i="1"/>
  <c r="E22" i="1"/>
  <c r="E25" i="1"/>
  <c r="E32" i="1"/>
  <c r="E33" i="1"/>
  <c r="E34" i="1"/>
  <c r="E36" i="1"/>
  <c r="E37" i="1"/>
  <c r="E38" i="1"/>
  <c r="E41" i="1"/>
  <c r="E48" i="1"/>
  <c r="E49" i="1"/>
  <c r="E50" i="1"/>
  <c r="E52" i="1"/>
  <c r="E2" i="1"/>
  <c r="D3" i="1"/>
  <c r="E3" i="1" s="1"/>
  <c r="D4" i="1"/>
  <c r="D5" i="1"/>
  <c r="D6" i="1"/>
  <c r="D7" i="1"/>
  <c r="E7" i="1" s="1"/>
  <c r="D8" i="1"/>
  <c r="E8" i="1" s="1"/>
  <c r="D9" i="1"/>
  <c r="D10" i="1"/>
  <c r="E10" i="1" s="1"/>
  <c r="D11" i="1"/>
  <c r="B57" i="1" s="1"/>
  <c r="D12" i="1"/>
  <c r="E12" i="1" s="1"/>
  <c r="D13" i="1"/>
  <c r="E13" i="1" s="1"/>
  <c r="D14" i="1"/>
  <c r="E14" i="1" s="1"/>
  <c r="D15" i="1"/>
  <c r="E15" i="1" s="1"/>
  <c r="D16" i="1"/>
  <c r="D17" i="1"/>
  <c r="D18" i="1"/>
  <c r="D19" i="1"/>
  <c r="E19" i="1" s="1"/>
  <c r="D20" i="1"/>
  <c r="D21" i="1"/>
  <c r="D22" i="1"/>
  <c r="D23" i="1"/>
  <c r="E23" i="1" s="1"/>
  <c r="D24" i="1"/>
  <c r="B68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D34" i="1"/>
  <c r="D35" i="1"/>
  <c r="E35" i="1" s="1"/>
  <c r="D36" i="1"/>
  <c r="D37" i="1"/>
  <c r="D38" i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D49" i="1"/>
  <c r="D50" i="1"/>
  <c r="D51" i="1"/>
  <c r="E51" i="1" s="1"/>
  <c r="D52" i="1"/>
  <c r="D2" i="1"/>
  <c r="B69" i="1"/>
  <c r="B70" i="1"/>
  <c r="D61" i="1"/>
  <c r="B59" i="1"/>
  <c r="B61" i="1"/>
  <c r="D56" i="1"/>
  <c r="B56" i="1"/>
  <c r="F43" i="1" l="1"/>
  <c r="F36" i="1"/>
  <c r="P17" i="1"/>
  <c r="F7" i="1"/>
  <c r="F3" i="1"/>
  <c r="F38" i="1"/>
  <c r="F9" i="1"/>
  <c r="P32" i="1"/>
  <c r="F51" i="1"/>
  <c r="K50" i="1"/>
  <c r="F23" i="1"/>
  <c r="F35" i="1"/>
  <c r="K34" i="1"/>
  <c r="P43" i="1"/>
  <c r="F30" i="1"/>
  <c r="F14" i="1"/>
  <c r="F48" i="1"/>
  <c r="B65" i="1"/>
  <c r="C56" i="1"/>
  <c r="E24" i="1"/>
  <c r="F24" i="1" s="1"/>
  <c r="O41" i="1"/>
  <c r="P41" i="1" s="1"/>
  <c r="O25" i="1"/>
  <c r="P25" i="1" s="1"/>
  <c r="C65" i="1"/>
  <c r="P3" i="1"/>
  <c r="C69" i="1"/>
  <c r="C68" i="1"/>
  <c r="E11" i="1"/>
  <c r="F27" i="1" s="1"/>
  <c r="J18" i="1"/>
  <c r="K26" i="1" s="1"/>
  <c r="O24" i="1"/>
  <c r="P50" i="1" s="1"/>
  <c r="B66" i="1"/>
  <c r="P26" i="1"/>
  <c r="P10" i="1"/>
  <c r="J25" i="1"/>
  <c r="K25" i="1" s="1"/>
  <c r="K47" i="1"/>
  <c r="J41" i="1"/>
  <c r="D57" i="1"/>
  <c r="D68" i="1"/>
  <c r="K29" i="1"/>
  <c r="K12" i="1"/>
  <c r="K45" i="1"/>
  <c r="B67" i="1"/>
  <c r="B60" i="1"/>
  <c r="B58" i="1"/>
  <c r="P49" i="1" l="1"/>
  <c r="F44" i="1"/>
  <c r="F46" i="1"/>
  <c r="F8" i="1"/>
  <c r="P9" i="1"/>
  <c r="F22" i="1"/>
  <c r="P14" i="1"/>
  <c r="F29" i="1"/>
  <c r="F10" i="1"/>
  <c r="F20" i="1"/>
  <c r="F5" i="1"/>
  <c r="P30" i="1"/>
  <c r="P19" i="1"/>
  <c r="K51" i="1"/>
  <c r="F19" i="1"/>
  <c r="P36" i="1"/>
  <c r="P48" i="1"/>
  <c r="F2" i="1"/>
  <c r="P46" i="1"/>
  <c r="P51" i="1"/>
  <c r="F39" i="1"/>
  <c r="P35" i="1"/>
  <c r="K42" i="1"/>
  <c r="K39" i="1"/>
  <c r="K23" i="1"/>
  <c r="P16" i="1"/>
  <c r="K6" i="1"/>
  <c r="P4" i="1"/>
  <c r="F40" i="1"/>
  <c r="P8" i="1"/>
  <c r="F12" i="1"/>
  <c r="P12" i="1"/>
  <c r="K9" i="1"/>
  <c r="F26" i="1"/>
  <c r="P42" i="1"/>
  <c r="K28" i="1"/>
  <c r="K44" i="1"/>
  <c r="F42" i="1"/>
  <c r="P2" i="1"/>
  <c r="F18" i="1"/>
  <c r="P28" i="1"/>
  <c r="F13" i="1"/>
  <c r="F4" i="1"/>
  <c r="K30" i="1"/>
  <c r="K49" i="1"/>
  <c r="K10" i="1"/>
  <c r="P20" i="1"/>
  <c r="K4" i="1"/>
  <c r="F45" i="1"/>
  <c r="P37" i="1"/>
  <c r="P27" i="1"/>
  <c r="P44" i="1"/>
  <c r="P18" i="1"/>
  <c r="K21" i="1"/>
  <c r="K5" i="1"/>
  <c r="K7" i="1"/>
  <c r="P6" i="1"/>
  <c r="K32" i="1"/>
  <c r="K27" i="1"/>
  <c r="K20" i="1"/>
  <c r="P34" i="1"/>
  <c r="P5" i="1"/>
  <c r="P11" i="1"/>
  <c r="K3" i="1"/>
  <c r="K24" i="1"/>
  <c r="K46" i="1"/>
  <c r="K48" i="1"/>
  <c r="P22" i="1"/>
  <c r="P38" i="1"/>
  <c r="K16" i="1"/>
  <c r="P23" i="1"/>
  <c r="P24" i="1"/>
  <c r="K36" i="1"/>
  <c r="F49" i="1"/>
  <c r="P21" i="1"/>
  <c r="F37" i="1"/>
  <c r="K15" i="1"/>
  <c r="P15" i="1"/>
  <c r="K40" i="1"/>
  <c r="K33" i="1"/>
  <c r="K8" i="1"/>
  <c r="K35" i="1"/>
  <c r="K11" i="1"/>
  <c r="K2" i="1"/>
  <c r="K37" i="1"/>
  <c r="K17" i="1"/>
  <c r="P39" i="1"/>
  <c r="K52" i="1"/>
  <c r="F15" i="1"/>
  <c r="P40" i="1"/>
  <c r="F21" i="1"/>
  <c r="F34" i="1"/>
  <c r="P31" i="1"/>
  <c r="K13" i="1"/>
  <c r="K41" i="1"/>
  <c r="K18" i="1"/>
  <c r="K19" i="1"/>
  <c r="F11" i="1"/>
  <c r="F31" i="1"/>
  <c r="F16" i="1"/>
  <c r="F6" i="1"/>
  <c r="P13" i="1"/>
  <c r="P47" i="1"/>
  <c r="F28" i="1"/>
  <c r="K22" i="1"/>
  <c r="P52" i="1"/>
  <c r="K43" i="1"/>
  <c r="F47" i="1"/>
  <c r="F50" i="1"/>
  <c r="F41" i="1"/>
  <c r="P29" i="1"/>
  <c r="F32" i="1"/>
  <c r="P7" i="1"/>
  <c r="K14" i="1"/>
  <c r="K38" i="1"/>
  <c r="K31" i="1"/>
  <c r="P33" i="1"/>
  <c r="F17" i="1"/>
  <c r="F52" i="1"/>
  <c r="F25" i="1"/>
  <c r="P45" i="1"/>
  <c r="F33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<sst xmlns="http://schemas.openxmlformats.org/spreadsheetml/2006/main" count="150" uniqueCount="90">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</sst>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2" fontId="16" fillId="0" borderId="0" xfId="0" applyNumberFormat="1" applyFont="1"/>
    <xf numFmtId="2" fontId="16" fillId="0" borderId="0" xfId="0" applyNumberFormat="1" applyFont="1" applyAlignment="1">
      <alignment horizontal="center"/>
    </xf>
    <xf numFmtId="10" fontId="16" fillId="0" borderId="0" xfId="0" applyNumberFormat="1" applyFont="1"/>
    <xf numFmtId="10" fontId="16" fillId="0" borderId="0" xfId="0" applyNumberFormat="1" applyFont="1" applyAlignment="1">
      <alignment horizontal="center"/>
    </xf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H75" sqref="H75"/>
    </sheetView>
  </sheetViews>
  <sheetFormatPr defaultRowHeight="15" x14ac:dyDescent="0.25"/>
  <cols>
    <col min="1" max="1" width="32.28515625" bestFit="1" customWidth="1"/>
    <col min="2" max="3" width="26.28515625" bestFit="1" customWidth="1"/>
    <col min="4" max="4" width="26.28515625" style="5" bestFit="1" customWidth="1"/>
    <col min="5" max="5" width="15.85546875" style="9" customWidth="1"/>
    <col min="6" max="6" width="21" style="9" bestFit="1" customWidth="1"/>
    <col min="7" max="7" width="15.5703125" customWidth="1"/>
    <col min="8" max="8" width="26.28515625" bestFit="1" customWidth="1"/>
    <col min="9" max="9" width="15.85546875" style="9" customWidth="1"/>
    <col min="10" max="10" width="15.85546875" style="4" customWidth="1"/>
    <col min="11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5" t="s">
        <v>3</v>
      </c>
      <c r="E1" s="9" t="s">
        <v>4</v>
      </c>
      <c r="F1" s="9" t="s">
        <v>5</v>
      </c>
      <c r="G1" t="s">
        <v>6</v>
      </c>
      <c r="H1" t="s">
        <v>7</v>
      </c>
      <c r="I1" s="9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 s="5">
        <f>C2-B2</f>
        <v>-15396420.870000005</v>
      </c>
      <c r="E2" s="9">
        <f>IFERROR(D2/B2, 0)</f>
        <v>-4.3170750765267295E-2</v>
      </c>
      <c r="F2" s="9">
        <f>_xlfn.RANK.EQ(E2,$E$2:$E$52,1)</f>
        <v>14</v>
      </c>
      <c r="G2">
        <v>382685200</v>
      </c>
      <c r="H2">
        <v>346340810.81999999</v>
      </c>
      <c r="I2" s="9">
        <f>H2-G2</f>
        <v>-36344389.180000007</v>
      </c>
      <c r="J2" s="4">
        <f>IFERROR(I2/G2, 0)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_xlfn.RANK.EQ(O2,$O$2:$O$52)</f>
        <v>38</v>
      </c>
    </row>
    <row r="3" spans="1:16" x14ac:dyDescent="0.25">
      <c r="A3" t="s">
        <v>17</v>
      </c>
      <c r="B3">
        <v>328800</v>
      </c>
      <c r="C3">
        <v>321214.59000000003</v>
      </c>
      <c r="D3" s="5">
        <f t="shared" ref="D3:D52" si="0">C3-B3</f>
        <v>-7585.4099999999744</v>
      </c>
      <c r="E3" s="9">
        <f t="shared" ref="E3:E52" si="1">IFERROR(D3/B3, 0)</f>
        <v>-2.3069981751824741E-2</v>
      </c>
      <c r="F3" s="9">
        <f t="shared" ref="F3:F52" si="2">_xlfn.RANK.EQ(E3,$E$2:$E$52,1)</f>
        <v>22</v>
      </c>
      <c r="G3">
        <v>334800</v>
      </c>
      <c r="H3">
        <v>312433.70999999897</v>
      </c>
      <c r="I3" s="9">
        <f t="shared" ref="I3:I52" si="3">H3-G3</f>
        <v>-22366.290000001027</v>
      </c>
      <c r="J3" s="4">
        <f t="shared" ref="J3:J52" si="4">IFERROR(I3/G3, 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_xlfn.RANK.EQ(O3,$O$2:$O$52)</f>
        <v>15</v>
      </c>
    </row>
    <row r="4" spans="1:16" x14ac:dyDescent="0.25">
      <c r="A4" t="s">
        <v>18</v>
      </c>
      <c r="B4">
        <v>3130600</v>
      </c>
      <c r="C4">
        <v>3115157.5599999898</v>
      </c>
      <c r="D4" s="5">
        <f t="shared" si="0"/>
        <v>-15442.440000010189</v>
      </c>
      <c r="E4" s="9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 s="9">
        <f t="shared" si="3"/>
        <v>-62606.790000009816</v>
      </c>
      <c r="J4" s="4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5">
      <c r="A5" t="s">
        <v>19</v>
      </c>
      <c r="B5">
        <v>7670700</v>
      </c>
      <c r="C5">
        <v>6947552.6699999999</v>
      </c>
      <c r="D5" s="5">
        <f t="shared" si="0"/>
        <v>-723147.33000000007</v>
      </c>
      <c r="E5" s="9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 s="9">
        <f t="shared" si="3"/>
        <v>-947690.6799999997</v>
      </c>
      <c r="J5" s="4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5">
      <c r="A6" t="s">
        <v>20</v>
      </c>
      <c r="B6">
        <v>409300</v>
      </c>
      <c r="C6">
        <v>385908.52</v>
      </c>
      <c r="D6" s="5">
        <f t="shared" si="0"/>
        <v>-23391.479999999981</v>
      </c>
      <c r="E6" s="9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 s="9">
        <f t="shared" si="3"/>
        <v>-741.35999999998603</v>
      </c>
      <c r="J6" s="4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5">
      <c r="A7" t="s">
        <v>21</v>
      </c>
      <c r="B7">
        <v>3329000</v>
      </c>
      <c r="C7">
        <v>2946071.21</v>
      </c>
      <c r="D7" s="5">
        <f t="shared" si="0"/>
        <v>-382928.79000000004</v>
      </c>
      <c r="E7" s="9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 s="9">
        <f t="shared" si="3"/>
        <v>-339416.58999999985</v>
      </c>
      <c r="J7" s="4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5">
      <c r="A8" t="s">
        <v>22</v>
      </c>
      <c r="B8">
        <v>1552100</v>
      </c>
      <c r="C8">
        <v>1315623.30999999</v>
      </c>
      <c r="D8" s="5">
        <f t="shared" si="0"/>
        <v>-236476.69000000996</v>
      </c>
      <c r="E8" s="9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 s="9">
        <f t="shared" si="3"/>
        <v>-206794.01000001002</v>
      </c>
      <c r="J8" s="4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25">
      <c r="A9" t="s">
        <v>23</v>
      </c>
      <c r="B9">
        <v>9349400</v>
      </c>
      <c r="C9">
        <v>8952825.2799999993</v>
      </c>
      <c r="D9" s="5">
        <f t="shared" si="0"/>
        <v>-396574.72000000067</v>
      </c>
      <c r="E9" s="9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 s="9">
        <f t="shared" si="3"/>
        <v>-1144640.4800000004</v>
      </c>
      <c r="J9" s="4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25">
      <c r="A10" t="s">
        <v>24</v>
      </c>
      <c r="B10">
        <v>443300</v>
      </c>
      <c r="C10">
        <v>407090.37</v>
      </c>
      <c r="D10" s="5">
        <f t="shared" si="0"/>
        <v>-36209.630000000005</v>
      </c>
      <c r="E10" s="9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 s="9">
        <f t="shared" si="3"/>
        <v>-27292.159999999974</v>
      </c>
      <c r="J10" s="4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 s="5">
        <f t="shared" si="0"/>
        <v>0</v>
      </c>
      <c r="E11" s="9">
        <f t="shared" si="1"/>
        <v>0</v>
      </c>
      <c r="F11" s="9">
        <f t="shared" si="2"/>
        <v>47</v>
      </c>
      <c r="G11">
        <v>0</v>
      </c>
      <c r="H11">
        <v>0</v>
      </c>
      <c r="I11" s="9">
        <f t="shared" si="3"/>
        <v>0</v>
      </c>
      <c r="J11" s="4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25">
      <c r="A12" t="s">
        <v>26</v>
      </c>
      <c r="B12">
        <v>4280900</v>
      </c>
      <c r="C12">
        <v>4066595.33</v>
      </c>
      <c r="D12" s="5">
        <f t="shared" si="0"/>
        <v>-214304.66999999993</v>
      </c>
      <c r="E12" s="9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 s="9">
        <f t="shared" si="3"/>
        <v>-494844.40000000037</v>
      </c>
      <c r="J12" s="4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 s="5">
        <f t="shared" si="0"/>
        <v>-75511.669999999925</v>
      </c>
      <c r="E13" s="9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 s="9">
        <f t="shared" si="3"/>
        <v>-314622.06000000983</v>
      </c>
      <c r="J13" s="4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5">
      <c r="A14" t="s">
        <v>28</v>
      </c>
      <c r="B14">
        <v>512000</v>
      </c>
      <c r="C14">
        <v>505017.37</v>
      </c>
      <c r="D14" s="5">
        <f t="shared" si="0"/>
        <v>-6982.6300000000047</v>
      </c>
      <c r="E14" s="9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 s="9">
        <f t="shared" si="3"/>
        <v>-6097.0200000000186</v>
      </c>
      <c r="J14" s="4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 s="5">
        <f t="shared" si="0"/>
        <v>496819.90000000596</v>
      </c>
      <c r="E15" s="9">
        <f t="shared" si="1"/>
        <v>3.1837408866824991E-3</v>
      </c>
      <c r="F15" s="9">
        <f t="shared" si="2"/>
        <v>51</v>
      </c>
      <c r="G15">
        <v>184167800</v>
      </c>
      <c r="H15">
        <v>175966389.24999899</v>
      </c>
      <c r="I15" s="9">
        <f t="shared" si="3"/>
        <v>-8201410.7500010133</v>
      </c>
      <c r="J15" s="4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 s="5">
        <f t="shared" si="0"/>
        <v>-78219.540000010282</v>
      </c>
      <c r="E16" s="9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 s="9">
        <f t="shared" si="3"/>
        <v>-2035.9199999999255</v>
      </c>
      <c r="J16" s="4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 s="5">
        <f t="shared" si="0"/>
        <v>-421319.94999999925</v>
      </c>
      <c r="E17" s="9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 s="9">
        <f t="shared" si="3"/>
        <v>-664466.49000000022</v>
      </c>
      <c r="J17" s="4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25">
      <c r="A18" t="s">
        <v>32</v>
      </c>
      <c r="B18">
        <v>2764700</v>
      </c>
      <c r="C18">
        <v>2615303.8999999901</v>
      </c>
      <c r="D18" s="5">
        <f t="shared" si="0"/>
        <v>-149396.10000000987</v>
      </c>
      <c r="E18" s="9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 s="9">
        <f t="shared" si="3"/>
        <v>-189254.06000000006</v>
      </c>
      <c r="J18" s="4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 s="5">
        <f t="shared" si="0"/>
        <v>-376336.80000001006</v>
      </c>
      <c r="E19" s="9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 s="9">
        <f t="shared" si="3"/>
        <v>-721592.76000000909</v>
      </c>
      <c r="J19" s="4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 s="5">
        <f t="shared" si="0"/>
        <v>-1539.8400010019541</v>
      </c>
      <c r="E20" s="9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 s="9">
        <f t="shared" si="3"/>
        <v>-9775.6299999952316</v>
      </c>
      <c r="J20" s="4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5">
      <c r="A21" t="s">
        <v>35</v>
      </c>
      <c r="B21">
        <v>24332100</v>
      </c>
      <c r="C21">
        <v>22408587.5499999</v>
      </c>
      <c r="D21" s="5">
        <f t="shared" si="0"/>
        <v>-1923512.4500000998</v>
      </c>
      <c r="E21" s="9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 s="9">
        <f t="shared" si="3"/>
        <v>-1841406.370000001</v>
      </c>
      <c r="J21" s="4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 s="5">
        <f t="shared" si="0"/>
        <v>-153660.12000009976</v>
      </c>
      <c r="E22" s="9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 s="9">
        <f t="shared" si="3"/>
        <v>-188722.03000009991</v>
      </c>
      <c r="J22" s="4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 s="5">
        <f t="shared" si="0"/>
        <v>-825956.59000010043</v>
      </c>
      <c r="E23" s="9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 s="9">
        <f t="shared" si="3"/>
        <v>-961673.78000010177</v>
      </c>
      <c r="J23" s="4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 s="5">
        <f t="shared" si="0"/>
        <v>-12230.810000000056</v>
      </c>
      <c r="E24" s="9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 s="9">
        <f t="shared" si="3"/>
        <v>-45485.580000000075</v>
      </c>
      <c r="J24" s="4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25">
      <c r="A25" t="s">
        <v>39</v>
      </c>
      <c r="B25">
        <v>484100</v>
      </c>
      <c r="C25">
        <v>479149.53</v>
      </c>
      <c r="D25" s="5">
        <f t="shared" si="0"/>
        <v>-4950.4699999999721</v>
      </c>
      <c r="E25" s="9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 s="9">
        <f t="shared" si="3"/>
        <v>-8005.7900000010268</v>
      </c>
      <c r="J25" s="4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25">
      <c r="A26" t="s">
        <v>40</v>
      </c>
      <c r="B26">
        <v>5249800</v>
      </c>
      <c r="C26">
        <v>4801960.08</v>
      </c>
      <c r="D26" s="5">
        <f t="shared" si="0"/>
        <v>-447839.91999999993</v>
      </c>
      <c r="E26" s="9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 s="9">
        <f t="shared" si="3"/>
        <v>-319870.97000000998</v>
      </c>
      <c r="J26" s="4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5">
      <c r="A27" t="s">
        <v>41</v>
      </c>
      <c r="B27">
        <v>0</v>
      </c>
      <c r="C27">
        <v>0</v>
      </c>
      <c r="D27" s="5">
        <f t="shared" si="0"/>
        <v>0</v>
      </c>
      <c r="E27" s="9">
        <f t="shared" si="1"/>
        <v>0</v>
      </c>
      <c r="F27" s="9">
        <f t="shared" si="2"/>
        <v>47</v>
      </c>
      <c r="G27">
        <v>0</v>
      </c>
      <c r="H27">
        <v>0</v>
      </c>
      <c r="I27" s="9">
        <f t="shared" si="3"/>
        <v>0</v>
      </c>
      <c r="J27" s="4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 s="5">
        <f t="shared" si="0"/>
        <v>-132457.97999999998</v>
      </c>
      <c r="E28" s="9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 s="9">
        <f t="shared" si="3"/>
        <v>-264364.77</v>
      </c>
      <c r="J28" s="4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5">
      <c r="A29" t="s">
        <v>43</v>
      </c>
      <c r="B29">
        <v>2561800</v>
      </c>
      <c r="C29">
        <v>2523884.71</v>
      </c>
      <c r="D29" s="5">
        <f t="shared" si="0"/>
        <v>-37915.290000000037</v>
      </c>
      <c r="E29" s="9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 s="9">
        <f t="shared" si="3"/>
        <v>-114235.56000000983</v>
      </c>
      <c r="J29" s="4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5">
      <c r="A30" t="s">
        <v>44</v>
      </c>
      <c r="B30">
        <v>12132200</v>
      </c>
      <c r="C30">
        <v>12030494.1</v>
      </c>
      <c r="D30" s="5">
        <f t="shared" si="0"/>
        <v>-101705.90000000037</v>
      </c>
      <c r="E30" s="9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 s="9">
        <f t="shared" si="3"/>
        <v>-50385.720000099391</v>
      </c>
      <c r="J30" s="4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 s="5">
        <f t="shared" si="0"/>
        <v>-24772.310000000056</v>
      </c>
      <c r="E31" s="9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 s="9">
        <f t="shared" si="3"/>
        <v>-60623.149999999907</v>
      </c>
      <c r="J31" s="4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 s="5">
        <f t="shared" si="0"/>
        <v>-73762.280000009574</v>
      </c>
      <c r="E32" s="9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 s="9">
        <f t="shared" si="3"/>
        <v>-110514.53000000026</v>
      </c>
      <c r="J32" s="4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 s="5">
        <f t="shared" si="0"/>
        <v>-7418835.2699990273</v>
      </c>
      <c r="E33" s="9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 s="9">
        <f t="shared" si="3"/>
        <v>-2602486.5199999809</v>
      </c>
      <c r="J33" s="4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5">
      <c r="A34" t="s">
        <v>48</v>
      </c>
      <c r="B34">
        <v>4189300</v>
      </c>
      <c r="C34">
        <v>4109958.22</v>
      </c>
      <c r="D34" s="5">
        <f t="shared" si="0"/>
        <v>-79341.779999999795</v>
      </c>
      <c r="E34" s="9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 s="9">
        <f t="shared" si="3"/>
        <v>-213011.23000001023</v>
      </c>
      <c r="J34" s="4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5">
      <c r="A35" t="s">
        <v>49</v>
      </c>
      <c r="B35">
        <v>0</v>
      </c>
      <c r="C35">
        <v>0</v>
      </c>
      <c r="D35" s="5">
        <f t="shared" si="0"/>
        <v>0</v>
      </c>
      <c r="E35" s="9">
        <f t="shared" si="1"/>
        <v>0</v>
      </c>
      <c r="F35" s="9">
        <f t="shared" si="2"/>
        <v>47</v>
      </c>
      <c r="G35">
        <v>0</v>
      </c>
      <c r="H35">
        <v>0</v>
      </c>
      <c r="I35" s="9">
        <f t="shared" si="3"/>
        <v>0</v>
      </c>
      <c r="J35" s="4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 s="5">
        <f t="shared" si="0"/>
        <v>-62776.72000000102</v>
      </c>
      <c r="E36" s="9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 s="9">
        <f t="shared" si="3"/>
        <v>-157733.05000000098</v>
      </c>
      <c r="J36" s="4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5">
      <c r="A37" t="s">
        <v>51</v>
      </c>
      <c r="B37">
        <v>2087800</v>
      </c>
      <c r="C37">
        <v>2005447.73999999</v>
      </c>
      <c r="D37" s="5">
        <f t="shared" si="0"/>
        <v>-82352.260000010021</v>
      </c>
      <c r="E37" s="9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 s="9">
        <f t="shared" si="3"/>
        <v>-110256.79000000004</v>
      </c>
      <c r="J37" s="4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5">
      <c r="A38" t="s">
        <v>52</v>
      </c>
      <c r="B38">
        <v>855300</v>
      </c>
      <c r="C38">
        <v>838669.82</v>
      </c>
      <c r="D38" s="5">
        <f t="shared" si="0"/>
        <v>-16630.180000000051</v>
      </c>
      <c r="E38" s="9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 s="9">
        <f t="shared" si="3"/>
        <v>-39348.040000000037</v>
      </c>
      <c r="J38" s="4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5">
      <c r="A39" t="s">
        <v>53</v>
      </c>
      <c r="B39">
        <v>883900</v>
      </c>
      <c r="C39">
        <v>813108.87</v>
      </c>
      <c r="D39" s="5">
        <f t="shared" si="0"/>
        <v>-70791.13</v>
      </c>
      <c r="E39" s="9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 s="9">
        <f t="shared" si="3"/>
        <v>-180157.72000000998</v>
      </c>
      <c r="J39" s="4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 s="5">
        <f t="shared" si="0"/>
        <v>-816758.14000009745</v>
      </c>
      <c r="E40" s="9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 s="9">
        <f t="shared" si="3"/>
        <v>-1869659.8100000992</v>
      </c>
      <c r="J40" s="4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25">
      <c r="A41" t="s">
        <v>55</v>
      </c>
      <c r="B41">
        <v>4593300</v>
      </c>
      <c r="C41">
        <v>4409060.2099999897</v>
      </c>
      <c r="D41" s="5">
        <f t="shared" si="0"/>
        <v>-184239.79000001028</v>
      </c>
      <c r="E41" s="9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 s="9">
        <f t="shared" si="3"/>
        <v>-133456.33000001032</v>
      </c>
      <c r="J41" s="4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 s="5">
        <f t="shared" si="0"/>
        <v>-41624.320001006126</v>
      </c>
      <c r="E42" s="9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 s="9">
        <f t="shared" si="3"/>
        <v>-2375266.6899999976</v>
      </c>
      <c r="J42" s="4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 s="5">
        <f t="shared" si="0"/>
        <v>-166754.16999999993</v>
      </c>
      <c r="E43" s="9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 s="9">
        <f t="shared" si="3"/>
        <v>-389327.98000000045</v>
      </c>
      <c r="J43" s="4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 s="5">
        <f t="shared" si="0"/>
        <v>-294095.62000000104</v>
      </c>
      <c r="E44" s="9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 s="9">
        <f t="shared" si="3"/>
        <v>-246988.51999999955</v>
      </c>
      <c r="J44" s="4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 s="5">
        <f t="shared" si="0"/>
        <v>-712015.95000009984</v>
      </c>
      <c r="E45" s="9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 s="9">
        <f t="shared" si="3"/>
        <v>-2197246.0400001034</v>
      </c>
      <c r="J45" s="4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5">
      <c r="A46" t="s">
        <v>60</v>
      </c>
      <c r="B46">
        <v>259100</v>
      </c>
      <c r="C46">
        <v>258322.43</v>
      </c>
      <c r="D46" s="5">
        <f t="shared" si="0"/>
        <v>-777.57000000000698</v>
      </c>
      <c r="E46" s="9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 s="9">
        <f t="shared" si="3"/>
        <v>-8597.090000000986</v>
      </c>
      <c r="J46" s="4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 s="5">
        <f t="shared" si="0"/>
        <v>-12273.280000001192</v>
      </c>
      <c r="E47" s="9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 s="9">
        <f t="shared" si="3"/>
        <v>-24458.340000003576</v>
      </c>
      <c r="J47" s="4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 s="5">
        <f t="shared" si="0"/>
        <v>-209747.43000000995</v>
      </c>
      <c r="E48" s="9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 s="9">
        <f t="shared" si="3"/>
        <v>-292627.44000000041</v>
      </c>
      <c r="J48" s="4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5">
      <c r="A49" t="s">
        <v>63</v>
      </c>
      <c r="B49">
        <v>92200</v>
      </c>
      <c r="C49">
        <v>90499.43</v>
      </c>
      <c r="D49" s="5">
        <f t="shared" si="0"/>
        <v>-1700.570000000007</v>
      </c>
      <c r="E49" s="9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 s="9">
        <f t="shared" si="3"/>
        <v>-7133.1199999999953</v>
      </c>
      <c r="J49" s="4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 s="5">
        <f t="shared" si="0"/>
        <v>0</v>
      </c>
      <c r="E50" s="9">
        <f t="shared" si="1"/>
        <v>0</v>
      </c>
      <c r="F50" s="9">
        <f t="shared" si="2"/>
        <v>47</v>
      </c>
      <c r="G50">
        <v>859100</v>
      </c>
      <c r="H50">
        <v>859100</v>
      </c>
      <c r="I50" s="9">
        <f t="shared" si="3"/>
        <v>0</v>
      </c>
      <c r="J50" s="4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 s="5">
        <f t="shared" si="0"/>
        <v>-110074.66000000946</v>
      </c>
      <c r="E51" s="9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 s="9">
        <f t="shared" si="3"/>
        <v>-326440.38000000082</v>
      </c>
      <c r="J51" s="4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 s="5">
        <f t="shared" si="0"/>
        <v>-196315.20000000019</v>
      </c>
      <c r="E52" s="9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 s="9">
        <f t="shared" si="3"/>
        <v>-236027.12000000011</v>
      </c>
      <c r="J52" s="4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4" t="s">
        <v>13</v>
      </c>
    </row>
    <row r="56" spans="1:16" x14ac:dyDescent="0.25">
      <c r="A56" t="s">
        <v>24</v>
      </c>
      <c r="B56">
        <f>VLOOKUP(A56,A$2:O$52,4, FALSE)</f>
        <v>-36209.630000000005</v>
      </c>
      <c r="C56">
        <f>VLOOKUP(A56,$A$2:$P$52,9, FALSE)</f>
        <v>-27292.159999999974</v>
      </c>
      <c r="D56" s="9">
        <f>VLOOKUP(A56,$A$2:$P$52,14, FALSE)</f>
        <v>-9181.0800000000163</v>
      </c>
    </row>
    <row r="57" spans="1:16" x14ac:dyDescent="0.25">
      <c r="A57" t="s">
        <v>25</v>
      </c>
      <c r="B57">
        <f t="shared" ref="B57:B61" si="9">VLOOKUP(A57,A$2:O$52,4, FALSE)</f>
        <v>0</v>
      </c>
      <c r="C57">
        <f>VLOOKUP(A57,$A$2:$P$52,9, FALSE)</f>
        <v>0</v>
      </c>
      <c r="D57" s="9">
        <f t="shared" ref="D57:D61" si="10">VLOOKUP(A57,$A$2:$P$52,14, 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ref="C58:C61" si="11">VLOOKUP(A58,$A$2:$P$52,9, FALSE)</f>
        <v>-189254.06000000006</v>
      </c>
      <c r="D58" s="9">
        <f t="shared" si="10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1"/>
        <v>-45485.580000000075</v>
      </c>
      <c r="D59" s="9">
        <f t="shared" si="10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1"/>
        <v>-8005.7900000010268</v>
      </c>
      <c r="D60" s="9">
        <f t="shared" si="10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1"/>
        <v>-133456.33000001032</v>
      </c>
      <c r="D61" s="9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4" t="s">
        <v>13</v>
      </c>
    </row>
    <row r="65" spans="1:4" x14ac:dyDescent="0.25">
      <c r="A65" t="s">
        <v>24</v>
      </c>
      <c r="B65">
        <f>_xlfn.XLOOKUP(A65,$A$2:$A$52,$D$2:$D$52)</f>
        <v>-36209.630000000005</v>
      </c>
      <c r="C65">
        <f>_xlfn.XLOOKUP(A65,$A$2:$A$52,$I$2:$I$52,0)</f>
        <v>-27292.159999999974</v>
      </c>
      <c r="D65" s="9">
        <f>_xlfn.XLOOKUP(A65,$A$2:$A$52,$N$2:$N$52,0)</f>
        <v>-9181.0800000000163</v>
      </c>
    </row>
    <row r="66" spans="1:4" x14ac:dyDescent="0.2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_xlfn.XLOOKUP(A66,$A$2:$A$52,$I$2:$I$52,0)</f>
        <v>0</v>
      </c>
      <c r="D66" s="9">
        <f t="shared" ref="D66:D70" si="14">_xlfn.XLOOKUP(A66,$A$2:$A$52,$N$2:$N$52,0)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 s="9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 s="9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 s="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 s="9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4" t="s">
        <v>13</v>
      </c>
    </row>
    <row r="74" spans="1:4" x14ac:dyDescent="0.25">
      <c r="A74" t="s">
        <v>24</v>
      </c>
      <c r="B74">
        <f>INDEX($D$2:$D$52, MATCH(A74,$A$2:$A$52,0))</f>
        <v>-36209.630000000005</v>
      </c>
      <c r="C74" s="9">
        <f>INDEX($H$2:$H$52,MATCH(A74,$A$2:$A$52,0))</f>
        <v>467907.84000000003</v>
      </c>
      <c r="D74" s="9">
        <f t="shared" ref="D74:D79" si="15">INDEX($N$2:$N$52,MATCH(A74,$A$2:$A$52,0))</f>
        <v>-9181.0800000000163</v>
      </c>
    </row>
    <row r="75" spans="1:4" x14ac:dyDescent="0.25">
      <c r="A75" t="s">
        <v>25</v>
      </c>
      <c r="B75">
        <f t="shared" ref="B75:B79" si="16">INDEX($D$2:$D$52, MATCH(A75,$A$2:$A$52,0))</f>
        <v>0</v>
      </c>
      <c r="C75" s="9">
        <f t="shared" ref="C75:C79" si="17">INDEX($H$2:$H$52,MATCH(A75,$A$2:$A$52,0))</f>
        <v>0</v>
      </c>
      <c r="D75" s="9">
        <f t="shared" si="15"/>
        <v>-311228.08999999997</v>
      </c>
    </row>
    <row r="76" spans="1:4" x14ac:dyDescent="0.25">
      <c r="A76" t="s">
        <v>32</v>
      </c>
      <c r="B76">
        <f t="shared" si="16"/>
        <v>-149396.10000000987</v>
      </c>
      <c r="C76" s="9">
        <f t="shared" si="17"/>
        <v>2671745.94</v>
      </c>
      <c r="D76" s="9">
        <f t="shared" si="15"/>
        <v>-374962.91000000015</v>
      </c>
    </row>
    <row r="77" spans="1:4" x14ac:dyDescent="0.25">
      <c r="A77" t="s">
        <v>38</v>
      </c>
      <c r="B77">
        <f t="shared" si="16"/>
        <v>-12230.810000000056</v>
      </c>
      <c r="C77" s="9">
        <f t="shared" si="17"/>
        <v>1067214.42</v>
      </c>
      <c r="D77" s="9">
        <f t="shared" si="15"/>
        <v>-72.879999999888241</v>
      </c>
    </row>
    <row r="78" spans="1:4" x14ac:dyDescent="0.25">
      <c r="A78" t="s">
        <v>39</v>
      </c>
      <c r="B78">
        <f t="shared" si="16"/>
        <v>-4950.4699999999721</v>
      </c>
      <c r="C78" s="9">
        <f t="shared" si="17"/>
        <v>497194.20999999897</v>
      </c>
      <c r="D78" s="9">
        <f t="shared" si="15"/>
        <v>-1724.9000000000233</v>
      </c>
    </row>
    <row r="79" spans="1:4" x14ac:dyDescent="0.25">
      <c r="A79" t="s">
        <v>55</v>
      </c>
      <c r="B79">
        <f t="shared" si="16"/>
        <v>-184239.79000001028</v>
      </c>
      <c r="C79" s="9">
        <f t="shared" si="17"/>
        <v>4956043.6699999897</v>
      </c>
      <c r="D79" s="9">
        <f t="shared" si="15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INDEX($B$2:$B$52,MATCH($B$87,$A$2:$A$52,0))</f>
        <v>443300</v>
      </c>
      <c r="C84" s="6">
        <f>INDEX($C$2:$C$52, MATCH($B$87,$A$2:$A$52,0))</f>
        <v>407090.37</v>
      </c>
    </row>
    <row r="85" spans="1:7" x14ac:dyDescent="0.25">
      <c r="A85" t="s">
        <v>74</v>
      </c>
      <c r="B85" s="6">
        <f>INDEX($G$2:$G$52,MATCH($B$87,$A$2:$A$52,0))</f>
        <v>495200</v>
      </c>
      <c r="C85" s="6">
        <f>INDEX($H$2:$H$52,MATCH($B$87,$A$2:$A$52,0))</f>
        <v>467907.84000000003</v>
      </c>
    </row>
    <row r="86" spans="1:7" x14ac:dyDescent="0.25">
      <c r="A86" t="s">
        <v>75</v>
      </c>
      <c r="B86" s="6">
        <f>INDEX($L$2:$L$52, MATCH($B$87,$A$2:$A$52,0))</f>
        <v>487500</v>
      </c>
      <c r="C86" s="6">
        <f>INDEX($M$2:$M$52,MATCH($B$87,$A$2:$A$52, 0))</f>
        <v>478318.92</v>
      </c>
    </row>
    <row r="87" spans="1:7" x14ac:dyDescent="0.25">
      <c r="B87" t="s">
        <v>24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12">
        <v>2</v>
      </c>
      <c r="E89" s="10"/>
      <c r="F89" s="10">
        <v>3</v>
      </c>
    </row>
    <row r="90" spans="1:7" x14ac:dyDescent="0.25">
      <c r="B90" s="8" t="s">
        <v>0</v>
      </c>
      <c r="C90" s="8" t="s">
        <v>78</v>
      </c>
      <c r="D90" s="13" t="s">
        <v>0</v>
      </c>
      <c r="E90" s="11" t="s">
        <v>78</v>
      </c>
      <c r="F90" s="11" t="s">
        <v>0</v>
      </c>
      <c r="G90" s="8" t="s">
        <v>78</v>
      </c>
    </row>
    <row r="91" spans="1:7" x14ac:dyDescent="0.25">
      <c r="A91" t="s">
        <v>73</v>
      </c>
      <c r="C91" s="5"/>
      <c r="G91" s="5"/>
    </row>
    <row r="92" spans="1:7" x14ac:dyDescent="0.25">
      <c r="A92" t="s">
        <v>74</v>
      </c>
      <c r="C92" s="5"/>
      <c r="G92" s="5"/>
    </row>
    <row r="93" spans="1:7" x14ac:dyDescent="0.25">
      <c r="A93" t="s">
        <v>75</v>
      </c>
      <c r="C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12">
        <v>2</v>
      </c>
      <c r="E96" s="10"/>
      <c r="F96" s="10">
        <v>3</v>
      </c>
    </row>
    <row r="97" spans="1:7" x14ac:dyDescent="0.25">
      <c r="B97" s="8" t="s">
        <v>0</v>
      </c>
      <c r="C97" s="8" t="s">
        <v>78</v>
      </c>
      <c r="D97" s="13" t="s">
        <v>0</v>
      </c>
      <c r="E97" s="11" t="s">
        <v>78</v>
      </c>
      <c r="F97" s="11" t="s">
        <v>0</v>
      </c>
      <c r="G97" s="8" t="s">
        <v>78</v>
      </c>
    </row>
    <row r="98" spans="1:7" x14ac:dyDescent="0.25">
      <c r="A98" t="s">
        <v>73</v>
      </c>
      <c r="C98" s="4"/>
      <c r="G98" s="4"/>
    </row>
    <row r="99" spans="1:7" x14ac:dyDescent="0.25">
      <c r="A99" t="s">
        <v>74</v>
      </c>
      <c r="C99" s="4"/>
      <c r="G99" s="4"/>
    </row>
    <row r="100" spans="1:7" x14ac:dyDescent="0.25">
      <c r="A100" t="s">
        <v>75</v>
      </c>
      <c r="C100" s="4"/>
      <c r="G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zia AMERKHILL</cp:lastModifiedBy>
  <cp:revision/>
  <dcterms:created xsi:type="dcterms:W3CDTF">2020-02-26T17:00:38Z</dcterms:created>
  <dcterms:modified xsi:type="dcterms:W3CDTF">2024-09-18T04:54:25Z</dcterms:modified>
  <cp:category/>
  <cp:contentStatus/>
</cp:coreProperties>
</file>