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k\Documents\DA13\Excel\lookups-exercise-zia-da-13\"/>
    </mc:Choice>
  </mc:AlternateContent>
  <xr:revisionPtr revIDLastSave="0" documentId="13_ncr:1_{1486D45F-DA72-45A5-B2F0-8B5B7132D2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H57" i="1"/>
  <c r="H58" i="1"/>
  <c r="H59" i="1"/>
  <c r="H60" i="1"/>
  <c r="H61" i="1"/>
  <c r="H56" i="1"/>
  <c r="G57" i="1"/>
  <c r="G58" i="1"/>
  <c r="G59" i="1"/>
  <c r="G60" i="1"/>
  <c r="G61" i="1"/>
  <c r="F57" i="1"/>
  <c r="F59" i="1"/>
  <c r="F60" i="1"/>
  <c r="F61" i="1"/>
  <c r="C58" i="1"/>
  <c r="C59" i="1"/>
  <c r="C60" i="1"/>
  <c r="C61" i="1"/>
  <c r="C57" i="1"/>
  <c r="C86" i="1"/>
  <c r="C85" i="1"/>
  <c r="C84" i="1"/>
  <c r="B86" i="1"/>
  <c r="B85" i="1"/>
  <c r="O3" i="1"/>
  <c r="O4" i="1"/>
  <c r="O5" i="1"/>
  <c r="O6" i="1"/>
  <c r="O7" i="1"/>
  <c r="O10" i="1"/>
  <c r="O17" i="1"/>
  <c r="O18" i="1"/>
  <c r="O19" i="1"/>
  <c r="O20" i="1"/>
  <c r="O21" i="1"/>
  <c r="O22" i="1"/>
  <c r="O23" i="1"/>
  <c r="O26" i="1"/>
  <c r="O33" i="1"/>
  <c r="O34" i="1"/>
  <c r="O35" i="1"/>
  <c r="O36" i="1"/>
  <c r="O37" i="1"/>
  <c r="O38" i="1"/>
  <c r="O39" i="1"/>
  <c r="O42" i="1"/>
  <c r="O49" i="1"/>
  <c r="O50" i="1"/>
  <c r="O51" i="1"/>
  <c r="O52" i="1"/>
  <c r="O2" i="1"/>
  <c r="N3" i="1"/>
  <c r="N4" i="1"/>
  <c r="N5" i="1"/>
  <c r="N6" i="1"/>
  <c r="N7" i="1"/>
  <c r="N8" i="1"/>
  <c r="O8" i="1" s="1"/>
  <c r="N9" i="1"/>
  <c r="O9" i="1" s="1"/>
  <c r="N10" i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N18" i="1"/>
  <c r="D58" i="1" s="1"/>
  <c r="N19" i="1"/>
  <c r="N20" i="1"/>
  <c r="N21" i="1"/>
  <c r="N22" i="1"/>
  <c r="N23" i="1"/>
  <c r="N24" i="1"/>
  <c r="D59" i="1" s="1"/>
  <c r="N25" i="1"/>
  <c r="D60" i="1" s="1"/>
  <c r="N26" i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N34" i="1"/>
  <c r="N35" i="1"/>
  <c r="N36" i="1"/>
  <c r="N37" i="1"/>
  <c r="N38" i="1"/>
  <c r="N39" i="1"/>
  <c r="N40" i="1"/>
  <c r="O40" i="1" s="1"/>
  <c r="N41" i="1"/>
  <c r="D70" i="1" s="1"/>
  <c r="N42" i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N50" i="1"/>
  <c r="N51" i="1"/>
  <c r="N52" i="1"/>
  <c r="N2" i="1"/>
  <c r="J4" i="1"/>
  <c r="J11" i="1"/>
  <c r="J12" i="1"/>
  <c r="J13" i="1"/>
  <c r="J15" i="1"/>
  <c r="J16" i="1"/>
  <c r="J17" i="1"/>
  <c r="J20" i="1"/>
  <c r="J27" i="1"/>
  <c r="J28" i="1"/>
  <c r="J29" i="1"/>
  <c r="J31" i="1"/>
  <c r="J32" i="1"/>
  <c r="J33" i="1"/>
  <c r="J36" i="1"/>
  <c r="J43" i="1"/>
  <c r="J44" i="1"/>
  <c r="J45" i="1"/>
  <c r="J47" i="1"/>
  <c r="J48" i="1"/>
  <c r="J49" i="1"/>
  <c r="J52" i="1"/>
  <c r="I3" i="1"/>
  <c r="J3" i="1" s="1"/>
  <c r="I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C66" i="1" s="1"/>
  <c r="I12" i="1"/>
  <c r="I13" i="1"/>
  <c r="I14" i="1"/>
  <c r="J14" i="1" s="1"/>
  <c r="I15" i="1"/>
  <c r="I16" i="1"/>
  <c r="I17" i="1"/>
  <c r="I18" i="1"/>
  <c r="C67" i="1" s="1"/>
  <c r="I19" i="1"/>
  <c r="J19" i="1" s="1"/>
  <c r="I20" i="1"/>
  <c r="I21" i="1"/>
  <c r="J21" i="1" s="1"/>
  <c r="I22" i="1"/>
  <c r="J22" i="1" s="1"/>
  <c r="I23" i="1"/>
  <c r="J23" i="1" s="1"/>
  <c r="I24" i="1"/>
  <c r="J24" i="1" s="1"/>
  <c r="I25" i="1"/>
  <c r="I26" i="1"/>
  <c r="J26" i="1" s="1"/>
  <c r="I27" i="1"/>
  <c r="I28" i="1"/>
  <c r="I29" i="1"/>
  <c r="I30" i="1"/>
  <c r="J30" i="1" s="1"/>
  <c r="I31" i="1"/>
  <c r="I32" i="1"/>
  <c r="I33" i="1"/>
  <c r="I34" i="1"/>
  <c r="J34" i="1" s="1"/>
  <c r="I35" i="1"/>
  <c r="J35" i="1" s="1"/>
  <c r="I36" i="1"/>
  <c r="I37" i="1"/>
  <c r="J37" i="1" s="1"/>
  <c r="I38" i="1"/>
  <c r="J38" i="1" s="1"/>
  <c r="I39" i="1"/>
  <c r="J39" i="1" s="1"/>
  <c r="I40" i="1"/>
  <c r="J40" i="1" s="1"/>
  <c r="I41" i="1"/>
  <c r="C70" i="1" s="1"/>
  <c r="I42" i="1"/>
  <c r="J42" i="1" s="1"/>
  <c r="I43" i="1"/>
  <c r="I44" i="1"/>
  <c r="I45" i="1"/>
  <c r="I46" i="1"/>
  <c r="J46" i="1" s="1"/>
  <c r="I47" i="1"/>
  <c r="I48" i="1"/>
  <c r="I49" i="1"/>
  <c r="I50" i="1"/>
  <c r="J50" i="1" s="1"/>
  <c r="I51" i="1"/>
  <c r="J51" i="1" s="1"/>
  <c r="I52" i="1"/>
  <c r="I2" i="1"/>
  <c r="J2" i="1" s="1"/>
  <c r="B84" i="1"/>
  <c r="D66" i="1"/>
  <c r="D67" i="1"/>
  <c r="D69" i="1"/>
  <c r="D65" i="1"/>
  <c r="E4" i="1"/>
  <c r="E5" i="1"/>
  <c r="E6" i="1"/>
  <c r="E9" i="1"/>
  <c r="E16" i="1"/>
  <c r="E17" i="1"/>
  <c r="E18" i="1"/>
  <c r="E20" i="1"/>
  <c r="E21" i="1"/>
  <c r="E22" i="1"/>
  <c r="E25" i="1"/>
  <c r="E32" i="1"/>
  <c r="E33" i="1"/>
  <c r="E34" i="1"/>
  <c r="E36" i="1"/>
  <c r="E37" i="1"/>
  <c r="E38" i="1"/>
  <c r="E41" i="1"/>
  <c r="E48" i="1"/>
  <c r="E49" i="1"/>
  <c r="E50" i="1"/>
  <c r="E52" i="1"/>
  <c r="E2" i="1"/>
  <c r="D3" i="1"/>
  <c r="E3" i="1" s="1"/>
  <c r="D4" i="1"/>
  <c r="D5" i="1"/>
  <c r="D6" i="1"/>
  <c r="D7" i="1"/>
  <c r="E7" i="1" s="1"/>
  <c r="D8" i="1"/>
  <c r="E8" i="1" s="1"/>
  <c r="D9" i="1"/>
  <c r="D10" i="1"/>
  <c r="E10" i="1" s="1"/>
  <c r="D11" i="1"/>
  <c r="B57" i="1" s="1"/>
  <c r="D12" i="1"/>
  <c r="E12" i="1" s="1"/>
  <c r="D13" i="1"/>
  <c r="E13" i="1" s="1"/>
  <c r="D14" i="1"/>
  <c r="E14" i="1" s="1"/>
  <c r="D15" i="1"/>
  <c r="E15" i="1" s="1"/>
  <c r="D16" i="1"/>
  <c r="D17" i="1"/>
  <c r="D18" i="1"/>
  <c r="D19" i="1"/>
  <c r="E19" i="1" s="1"/>
  <c r="D20" i="1"/>
  <c r="D21" i="1"/>
  <c r="D22" i="1"/>
  <c r="D23" i="1"/>
  <c r="E23" i="1" s="1"/>
  <c r="D24" i="1"/>
  <c r="B68" i="1" s="1"/>
  <c r="D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D33" i="1"/>
  <c r="D34" i="1"/>
  <c r="D35" i="1"/>
  <c r="E35" i="1" s="1"/>
  <c r="D36" i="1"/>
  <c r="D37" i="1"/>
  <c r="D38" i="1"/>
  <c r="D39" i="1"/>
  <c r="E39" i="1" s="1"/>
  <c r="D40" i="1"/>
  <c r="E40" i="1" s="1"/>
  <c r="D41" i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D49" i="1"/>
  <c r="D50" i="1"/>
  <c r="D51" i="1"/>
  <c r="E51" i="1" s="1"/>
  <c r="D52" i="1"/>
  <c r="D2" i="1"/>
  <c r="B69" i="1"/>
  <c r="B70" i="1"/>
  <c r="D61" i="1"/>
  <c r="B59" i="1"/>
  <c r="B61" i="1"/>
  <c r="D56" i="1"/>
  <c r="B56" i="1"/>
  <c r="F43" i="1" l="1"/>
  <c r="F36" i="1"/>
  <c r="P17" i="1"/>
  <c r="F7" i="1"/>
  <c r="F3" i="1"/>
  <c r="F38" i="1"/>
  <c r="F9" i="1"/>
  <c r="P32" i="1"/>
  <c r="F51" i="1"/>
  <c r="K50" i="1"/>
  <c r="F23" i="1"/>
  <c r="F35" i="1"/>
  <c r="K34" i="1"/>
  <c r="P43" i="1"/>
  <c r="F30" i="1"/>
  <c r="F14" i="1"/>
  <c r="F48" i="1"/>
  <c r="B65" i="1"/>
  <c r="C56" i="1"/>
  <c r="E24" i="1"/>
  <c r="F24" i="1" s="1"/>
  <c r="O41" i="1"/>
  <c r="P41" i="1" s="1"/>
  <c r="O25" i="1"/>
  <c r="P25" i="1" s="1"/>
  <c r="C65" i="1"/>
  <c r="P3" i="1"/>
  <c r="C69" i="1"/>
  <c r="C68" i="1"/>
  <c r="E11" i="1"/>
  <c r="F27" i="1" s="1"/>
  <c r="J18" i="1"/>
  <c r="K26" i="1" s="1"/>
  <c r="O24" i="1"/>
  <c r="P50" i="1" s="1"/>
  <c r="B66" i="1"/>
  <c r="P26" i="1"/>
  <c r="P10" i="1"/>
  <c r="J25" i="1"/>
  <c r="K25" i="1" s="1"/>
  <c r="K47" i="1"/>
  <c r="J41" i="1"/>
  <c r="D57" i="1"/>
  <c r="D68" i="1"/>
  <c r="K29" i="1"/>
  <c r="K12" i="1"/>
  <c r="K45" i="1"/>
  <c r="B67" i="1"/>
  <c r="B60" i="1"/>
  <c r="B58" i="1"/>
  <c r="P49" i="1" l="1"/>
  <c r="F44" i="1"/>
  <c r="F46" i="1"/>
  <c r="F8" i="1"/>
  <c r="P9" i="1"/>
  <c r="F22" i="1"/>
  <c r="P14" i="1"/>
  <c r="F29" i="1"/>
  <c r="F10" i="1"/>
  <c r="F20" i="1"/>
  <c r="F5" i="1"/>
  <c r="P30" i="1"/>
  <c r="P19" i="1"/>
  <c r="K51" i="1"/>
  <c r="F19" i="1"/>
  <c r="P36" i="1"/>
  <c r="P48" i="1"/>
  <c r="F2" i="1"/>
  <c r="P46" i="1"/>
  <c r="P51" i="1"/>
  <c r="F39" i="1"/>
  <c r="P35" i="1"/>
  <c r="K42" i="1"/>
  <c r="K39" i="1"/>
  <c r="K23" i="1"/>
  <c r="P16" i="1"/>
  <c r="K6" i="1"/>
  <c r="P4" i="1"/>
  <c r="F40" i="1"/>
  <c r="P8" i="1"/>
  <c r="F12" i="1"/>
  <c r="P12" i="1"/>
  <c r="K9" i="1"/>
  <c r="F26" i="1"/>
  <c r="P42" i="1"/>
  <c r="K28" i="1"/>
  <c r="K44" i="1"/>
  <c r="F42" i="1"/>
  <c r="P2" i="1"/>
  <c r="F18" i="1"/>
  <c r="P28" i="1"/>
  <c r="F13" i="1"/>
  <c r="F4" i="1"/>
  <c r="K30" i="1"/>
  <c r="K49" i="1"/>
  <c r="K10" i="1"/>
  <c r="P20" i="1"/>
  <c r="K4" i="1"/>
  <c r="F45" i="1"/>
  <c r="P37" i="1"/>
  <c r="P27" i="1"/>
  <c r="P44" i="1"/>
  <c r="P18" i="1"/>
  <c r="K21" i="1"/>
  <c r="K5" i="1"/>
  <c r="K7" i="1"/>
  <c r="P6" i="1"/>
  <c r="K32" i="1"/>
  <c r="K27" i="1"/>
  <c r="K20" i="1"/>
  <c r="P34" i="1"/>
  <c r="P5" i="1"/>
  <c r="P11" i="1"/>
  <c r="K3" i="1"/>
  <c r="K24" i="1"/>
  <c r="K46" i="1"/>
  <c r="K48" i="1"/>
  <c r="P22" i="1"/>
  <c r="P38" i="1"/>
  <c r="K16" i="1"/>
  <c r="P23" i="1"/>
  <c r="P24" i="1"/>
  <c r="K36" i="1"/>
  <c r="F49" i="1"/>
  <c r="P21" i="1"/>
  <c r="F37" i="1"/>
  <c r="K15" i="1"/>
  <c r="P15" i="1"/>
  <c r="K40" i="1"/>
  <c r="K33" i="1"/>
  <c r="K8" i="1"/>
  <c r="K35" i="1"/>
  <c r="K11" i="1"/>
  <c r="K2" i="1"/>
  <c r="K37" i="1"/>
  <c r="K17" i="1"/>
  <c r="P39" i="1"/>
  <c r="K52" i="1"/>
  <c r="F15" i="1"/>
  <c r="P40" i="1"/>
  <c r="F21" i="1"/>
  <c r="F34" i="1"/>
  <c r="P31" i="1"/>
  <c r="K13" i="1"/>
  <c r="K41" i="1"/>
  <c r="K18" i="1"/>
  <c r="K19" i="1"/>
  <c r="F11" i="1"/>
  <c r="F31" i="1"/>
  <c r="F16" i="1"/>
  <c r="F6" i="1"/>
  <c r="P13" i="1"/>
  <c r="P47" i="1"/>
  <c r="F28" i="1"/>
  <c r="K22" i="1"/>
  <c r="P52" i="1"/>
  <c r="K43" i="1"/>
  <c r="F47" i="1"/>
  <c r="F50" i="1"/>
  <c r="F41" i="1"/>
  <c r="P29" i="1"/>
  <c r="F32" i="1"/>
  <c r="P7" i="1"/>
  <c r="K14" i="1"/>
  <c r="K38" i="1"/>
  <c r="K31" i="1"/>
  <c r="P33" i="1"/>
  <c r="F17" i="1"/>
  <c r="F52" i="1"/>
  <c r="F25" i="1"/>
  <c r="P45" i="1"/>
  <c r="F33" i="1"/>
</calcChain>
</file>

<file path=xl/sharedStrings.xml><?xml version="1.0" encoding="utf-8"?>
<sst xmlns="http://schemas.openxmlformats.org/spreadsheetml/2006/main" count="160" uniqueCount="91">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</sst>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  <xf numFmtId="2" fontId="16" fillId="0" borderId="0" xfId="0" applyNumberFormat="1" applyFont="1"/>
    <xf numFmtId="2" fontId="16" fillId="0" borderId="0" xfId="0" applyNumberFormat="1" applyFont="1" applyAlignment="1">
      <alignment horizontal="center"/>
    </xf>
    <xf numFmtId="10" fontId="16" fillId="0" borderId="0" xfId="0" applyNumberFormat="1" applyFont="1"/>
    <xf numFmtId="10" fontId="16" fillId="0" borderId="0" xfId="0" applyNumberFormat="1" applyFont="1" applyAlignment="1">
      <alignment horizontal="center"/>
    </xf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3130600</c:v>
                </c:pt>
                <c:pt idx="1">
                  <c:v>3652300</c:v>
                </c:pt>
                <c:pt idx="2">
                  <c:v>3662400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F-42DC-8607-2337D94AF3FB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3115157.5599999898</c:v>
                </c:pt>
                <c:pt idx="1">
                  <c:v>3589693.2099999902</c:v>
                </c:pt>
                <c:pt idx="2">
                  <c:v>3564983.04999999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F-42DC-8607-2337D94A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341855"/>
        <c:axId val="639333695"/>
      </c:barChart>
      <c:catAx>
        <c:axId val="63934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33695"/>
        <c:crosses val="autoZero"/>
        <c:auto val="1"/>
        <c:lblAlgn val="ctr"/>
        <c:lblOffset val="100"/>
        <c:noMultiLvlLbl val="0"/>
      </c:catAx>
      <c:valAx>
        <c:axId val="6393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4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72</xdr:row>
      <xdr:rowOff>33337</xdr:rowOff>
    </xdr:from>
    <xdr:to>
      <xdr:col>12</xdr:col>
      <xdr:colOff>542925</xdr:colOff>
      <xdr:row>86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F344D-9ABD-CF06-EDE0-F2F85E4CF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9" workbookViewId="0">
      <selection activeCell="F56" sqref="F56"/>
    </sheetView>
  </sheetViews>
  <sheetFormatPr defaultRowHeight="15" x14ac:dyDescent="0.25"/>
  <cols>
    <col min="1" max="1" width="32.28515625" bestFit="1" customWidth="1"/>
    <col min="2" max="3" width="26.28515625" bestFit="1" customWidth="1"/>
    <col min="4" max="4" width="26.28515625" style="5" bestFit="1" customWidth="1"/>
    <col min="5" max="5" width="15.85546875" style="9" customWidth="1"/>
    <col min="6" max="6" width="21" style="9" bestFit="1" customWidth="1"/>
    <col min="7" max="7" width="15.5703125" customWidth="1"/>
    <col min="8" max="8" width="26.28515625" bestFit="1" customWidth="1"/>
    <col min="9" max="9" width="15.85546875" style="9" customWidth="1"/>
    <col min="10" max="10" width="15.85546875" style="4" customWidth="1"/>
    <col min="11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s="5" t="s">
        <v>3</v>
      </c>
      <c r="E1" s="9" t="s">
        <v>4</v>
      </c>
      <c r="F1" s="9" t="s">
        <v>5</v>
      </c>
      <c r="G1" t="s">
        <v>6</v>
      </c>
      <c r="H1" t="s">
        <v>7</v>
      </c>
      <c r="I1" s="9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 s="5">
        <f>C2-B2</f>
        <v>-15396420.870000005</v>
      </c>
      <c r="E2" s="9">
        <f>IFERROR(D2/B2, 0)</f>
        <v>-4.3170750765267295E-2</v>
      </c>
      <c r="F2" s="9">
        <f>_xlfn.RANK.EQ(E2,$E$2:$E$52,1)</f>
        <v>14</v>
      </c>
      <c r="G2">
        <v>382685200</v>
      </c>
      <c r="H2">
        <v>346340810.81999999</v>
      </c>
      <c r="I2" s="9">
        <f>H2-G2</f>
        <v>-36344389.180000007</v>
      </c>
      <c r="J2" s="4">
        <f>IFERROR(I2/G2, 0)</f>
        <v>-9.4972027086493035E-2</v>
      </c>
      <c r="K2">
        <f>_xlfn.RANK.EQ(J2,$J$2:$J$52,1)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_xlfn.RANK.EQ(O2,$O$2:$O$52)</f>
        <v>38</v>
      </c>
    </row>
    <row r="3" spans="1:16" x14ac:dyDescent="0.25">
      <c r="A3" t="s">
        <v>17</v>
      </c>
      <c r="B3">
        <v>328800</v>
      </c>
      <c r="C3">
        <v>321214.59000000003</v>
      </c>
      <c r="D3" s="5">
        <f t="shared" ref="D3:D52" si="0">C3-B3</f>
        <v>-7585.4099999999744</v>
      </c>
      <c r="E3" s="9">
        <f t="shared" ref="E3:E52" si="1">IFERROR(D3/B3, 0)</f>
        <v>-2.3069981751824741E-2</v>
      </c>
      <c r="F3" s="9">
        <f t="shared" ref="F3:F52" si="2">_xlfn.RANK.EQ(E3,$E$2:$E$52,1)</f>
        <v>22</v>
      </c>
      <c r="G3">
        <v>334800</v>
      </c>
      <c r="H3">
        <v>312433.70999999897</v>
      </c>
      <c r="I3" s="9">
        <f t="shared" ref="I3:I52" si="3">H3-G3</f>
        <v>-22366.290000001027</v>
      </c>
      <c r="J3" s="4">
        <f t="shared" ref="J3:J52" si="4">IFERROR(I3/G3, 0)</f>
        <v>-6.6804928315415249E-2</v>
      </c>
      <c r="K3">
        <f t="shared" ref="K3:K52" si="5">_xlfn.RANK.EQ(J3,$J$2:$J$52,1)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_xlfn.RANK.EQ(O3,$O$2:$O$52)</f>
        <v>15</v>
      </c>
    </row>
    <row r="4" spans="1:16" x14ac:dyDescent="0.25">
      <c r="A4" t="s">
        <v>18</v>
      </c>
      <c r="B4">
        <v>3130600</v>
      </c>
      <c r="C4">
        <v>3115157.5599999898</v>
      </c>
      <c r="D4" s="5">
        <f t="shared" si="0"/>
        <v>-15442.440000010189</v>
      </c>
      <c r="E4" s="9">
        <f t="shared" si="1"/>
        <v>-4.9327413275443007E-3</v>
      </c>
      <c r="F4" s="9">
        <f t="shared" si="2"/>
        <v>42</v>
      </c>
      <c r="G4">
        <v>3652300</v>
      </c>
      <c r="H4">
        <v>3589693.2099999902</v>
      </c>
      <c r="I4" s="9">
        <f t="shared" si="3"/>
        <v>-62606.790000009816</v>
      </c>
      <c r="J4" s="4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25">
      <c r="A5" t="s">
        <v>19</v>
      </c>
      <c r="B5">
        <v>7670700</v>
      </c>
      <c r="C5">
        <v>6947552.6699999999</v>
      </c>
      <c r="D5" s="5">
        <f t="shared" si="0"/>
        <v>-723147.33000000007</v>
      </c>
      <c r="E5" s="9">
        <f t="shared" si="1"/>
        <v>-9.4273968477453174E-2</v>
      </c>
      <c r="F5" s="9">
        <f t="shared" si="2"/>
        <v>4</v>
      </c>
      <c r="G5">
        <v>7968300</v>
      </c>
      <c r="H5">
        <v>7020609.3200000003</v>
      </c>
      <c r="I5" s="9">
        <f t="shared" si="3"/>
        <v>-947690.6799999997</v>
      </c>
      <c r="J5" s="4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25">
      <c r="A6" t="s">
        <v>20</v>
      </c>
      <c r="B6">
        <v>409300</v>
      </c>
      <c r="C6">
        <v>385908.52</v>
      </c>
      <c r="D6" s="5">
        <f t="shared" si="0"/>
        <v>-23391.479999999981</v>
      </c>
      <c r="E6" s="9">
        <f t="shared" si="1"/>
        <v>-5.7149963352064452E-2</v>
      </c>
      <c r="F6" s="9">
        <f t="shared" si="2"/>
        <v>11</v>
      </c>
      <c r="G6">
        <v>428500</v>
      </c>
      <c r="H6">
        <v>427758.64</v>
      </c>
      <c r="I6" s="9">
        <f t="shared" si="3"/>
        <v>-741.35999999998603</v>
      </c>
      <c r="J6" s="4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25">
      <c r="A7" t="s">
        <v>21</v>
      </c>
      <c r="B7">
        <v>3329000</v>
      </c>
      <c r="C7">
        <v>2946071.21</v>
      </c>
      <c r="D7" s="5">
        <f t="shared" si="0"/>
        <v>-382928.79000000004</v>
      </c>
      <c r="E7" s="9">
        <f t="shared" si="1"/>
        <v>-0.11502817362571344</v>
      </c>
      <c r="F7" s="9">
        <f t="shared" si="2"/>
        <v>2</v>
      </c>
      <c r="G7">
        <v>3390900</v>
      </c>
      <c r="H7">
        <v>3051483.41</v>
      </c>
      <c r="I7" s="9">
        <f t="shared" si="3"/>
        <v>-339416.58999999985</v>
      </c>
      <c r="J7" s="4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25">
      <c r="A8" t="s">
        <v>22</v>
      </c>
      <c r="B8">
        <v>1552100</v>
      </c>
      <c r="C8">
        <v>1315623.30999999</v>
      </c>
      <c r="D8" s="5">
        <f t="shared" si="0"/>
        <v>-236476.69000000996</v>
      </c>
      <c r="E8" s="9">
        <f t="shared" si="1"/>
        <v>-0.15235918433091292</v>
      </c>
      <c r="F8" s="9">
        <f t="shared" si="2"/>
        <v>1</v>
      </c>
      <c r="G8">
        <v>1590700</v>
      </c>
      <c r="H8">
        <v>1383905.98999999</v>
      </c>
      <c r="I8" s="9">
        <f t="shared" si="3"/>
        <v>-206794.01000001002</v>
      </c>
      <c r="J8" s="4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25">
      <c r="A9" t="s">
        <v>23</v>
      </c>
      <c r="B9">
        <v>9349400</v>
      </c>
      <c r="C9">
        <v>8952825.2799999993</v>
      </c>
      <c r="D9" s="5">
        <f t="shared" si="0"/>
        <v>-396574.72000000067</v>
      </c>
      <c r="E9" s="9">
        <f t="shared" si="1"/>
        <v>-4.2417130511048909E-2</v>
      </c>
      <c r="F9" s="9">
        <f t="shared" si="2"/>
        <v>16</v>
      </c>
      <c r="G9">
        <v>11073700</v>
      </c>
      <c r="H9">
        <v>9929059.5199999996</v>
      </c>
      <c r="I9" s="9">
        <f t="shared" si="3"/>
        <v>-1144640.4800000004</v>
      </c>
      <c r="J9" s="4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25">
      <c r="A10" t="s">
        <v>24</v>
      </c>
      <c r="B10">
        <v>443300</v>
      </c>
      <c r="C10">
        <v>407090.37</v>
      </c>
      <c r="D10" s="5">
        <f t="shared" si="0"/>
        <v>-36209.630000000005</v>
      </c>
      <c r="E10" s="9">
        <f t="shared" si="1"/>
        <v>-8.1681998646514792E-2</v>
      </c>
      <c r="F10" s="9">
        <f t="shared" si="2"/>
        <v>6</v>
      </c>
      <c r="G10">
        <v>495200</v>
      </c>
      <c r="H10">
        <v>467907.84000000003</v>
      </c>
      <c r="I10" s="9">
        <f t="shared" si="3"/>
        <v>-27292.159999999974</v>
      </c>
      <c r="J10" s="4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25">
      <c r="A11" t="s">
        <v>25</v>
      </c>
      <c r="B11">
        <v>0</v>
      </c>
      <c r="C11">
        <v>0</v>
      </c>
      <c r="D11" s="5">
        <f t="shared" si="0"/>
        <v>0</v>
      </c>
      <c r="E11" s="9">
        <f t="shared" si="1"/>
        <v>0</v>
      </c>
      <c r="F11" s="9">
        <f t="shared" si="2"/>
        <v>47</v>
      </c>
      <c r="G11">
        <v>0</v>
      </c>
      <c r="H11">
        <v>0</v>
      </c>
      <c r="I11" s="9">
        <f t="shared" si="3"/>
        <v>0</v>
      </c>
      <c r="J11" s="4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25">
      <c r="A12" t="s">
        <v>26</v>
      </c>
      <c r="B12">
        <v>4280900</v>
      </c>
      <c r="C12">
        <v>4066595.33</v>
      </c>
      <c r="D12" s="5">
        <f t="shared" si="0"/>
        <v>-214304.66999999993</v>
      </c>
      <c r="E12" s="9">
        <f t="shared" si="1"/>
        <v>-5.0060657805601608E-2</v>
      </c>
      <c r="F12" s="9">
        <f t="shared" si="2"/>
        <v>13</v>
      </c>
      <c r="G12">
        <v>4700400</v>
      </c>
      <c r="H12">
        <v>4205555.5999999996</v>
      </c>
      <c r="I12" s="9">
        <f t="shared" si="3"/>
        <v>-494844.40000000037</v>
      </c>
      <c r="J12" s="4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25">
      <c r="A13" t="s">
        <v>27</v>
      </c>
      <c r="B13">
        <v>5847800</v>
      </c>
      <c r="C13">
        <v>5772288.3300000001</v>
      </c>
      <c r="D13" s="5">
        <f t="shared" si="0"/>
        <v>-75511.669999999925</v>
      </c>
      <c r="E13" s="9">
        <f t="shared" si="1"/>
        <v>-1.2912833886247806E-2</v>
      </c>
      <c r="F13" s="9">
        <f t="shared" si="2"/>
        <v>33</v>
      </c>
      <c r="G13">
        <v>6223700</v>
      </c>
      <c r="H13">
        <v>5909077.9399999902</v>
      </c>
      <c r="I13" s="9">
        <f t="shared" si="3"/>
        <v>-314622.06000000983</v>
      </c>
      <c r="J13" s="4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25">
      <c r="A14" t="s">
        <v>28</v>
      </c>
      <c r="B14">
        <v>512000</v>
      </c>
      <c r="C14">
        <v>505017.37</v>
      </c>
      <c r="D14" s="5">
        <f t="shared" si="0"/>
        <v>-6982.6300000000047</v>
      </c>
      <c r="E14" s="9">
        <f t="shared" si="1"/>
        <v>-1.3637949218750009E-2</v>
      </c>
      <c r="F14" s="9">
        <f t="shared" si="2"/>
        <v>30</v>
      </c>
      <c r="G14">
        <v>530500</v>
      </c>
      <c r="H14">
        <v>524402.98</v>
      </c>
      <c r="I14" s="9">
        <f t="shared" si="3"/>
        <v>-6097.0200000000186</v>
      </c>
      <c r="J14" s="4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25">
      <c r="A15" t="s">
        <v>29</v>
      </c>
      <c r="B15">
        <v>156049100</v>
      </c>
      <c r="C15">
        <v>156545919.90000001</v>
      </c>
      <c r="D15" s="5">
        <f t="shared" si="0"/>
        <v>496819.90000000596</v>
      </c>
      <c r="E15" s="9">
        <f t="shared" si="1"/>
        <v>3.1837408866824991E-3</v>
      </c>
      <c r="F15" s="9">
        <f t="shared" si="2"/>
        <v>51</v>
      </c>
      <c r="G15">
        <v>184167800</v>
      </c>
      <c r="H15">
        <v>175966389.24999899</v>
      </c>
      <c r="I15" s="9">
        <f t="shared" si="3"/>
        <v>-8201410.7500010133</v>
      </c>
      <c r="J15" s="4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25">
      <c r="A16" t="s">
        <v>30</v>
      </c>
      <c r="B16">
        <v>6600700</v>
      </c>
      <c r="C16">
        <v>6522480.4599999897</v>
      </c>
      <c r="D16" s="5">
        <f t="shared" si="0"/>
        <v>-78219.540000010282</v>
      </c>
      <c r="E16" s="9">
        <f t="shared" si="1"/>
        <v>-1.1850188616360429E-2</v>
      </c>
      <c r="F16" s="9">
        <f t="shared" si="2"/>
        <v>37</v>
      </c>
      <c r="G16">
        <v>7352500</v>
      </c>
      <c r="H16">
        <v>7350464.0800000001</v>
      </c>
      <c r="I16" s="9">
        <f t="shared" si="3"/>
        <v>-2035.9199999999255</v>
      </c>
      <c r="J16" s="4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25">
      <c r="A17" t="s">
        <v>31</v>
      </c>
      <c r="B17">
        <v>14860800</v>
      </c>
      <c r="C17">
        <v>14439480.050000001</v>
      </c>
      <c r="D17" s="5">
        <f t="shared" si="0"/>
        <v>-421319.94999999925</v>
      </c>
      <c r="E17" s="9">
        <f t="shared" si="1"/>
        <v>-2.8351094826658003E-2</v>
      </c>
      <c r="F17" s="9">
        <f t="shared" si="2"/>
        <v>21</v>
      </c>
      <c r="G17">
        <v>15309700</v>
      </c>
      <c r="H17">
        <v>14645233.51</v>
      </c>
      <c r="I17" s="9">
        <f t="shared" si="3"/>
        <v>-664466.49000000022</v>
      </c>
      <c r="J17" s="4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25">
      <c r="A18" t="s">
        <v>32</v>
      </c>
      <c r="B18">
        <v>2764700</v>
      </c>
      <c r="C18">
        <v>2615303.8999999901</v>
      </c>
      <c r="D18" s="5">
        <f t="shared" si="0"/>
        <v>-149396.10000000987</v>
      </c>
      <c r="E18" s="9">
        <f t="shared" si="1"/>
        <v>-5.4037002206391245E-2</v>
      </c>
      <c r="F18" s="9">
        <f t="shared" si="2"/>
        <v>12</v>
      </c>
      <c r="G18">
        <v>2861000</v>
      </c>
      <c r="H18">
        <v>2671745.94</v>
      </c>
      <c r="I18" s="9">
        <f t="shared" si="3"/>
        <v>-189254.06000000006</v>
      </c>
      <c r="J18" s="4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25">
      <c r="A19" t="s">
        <v>33</v>
      </c>
      <c r="B19">
        <v>8837300</v>
      </c>
      <c r="C19">
        <v>8460963.1999999899</v>
      </c>
      <c r="D19" s="5">
        <f t="shared" si="0"/>
        <v>-376336.80000001006</v>
      </c>
      <c r="E19" s="9">
        <f t="shared" si="1"/>
        <v>-4.258504294298146E-2</v>
      </c>
      <c r="F19" s="9">
        <f t="shared" si="2"/>
        <v>15</v>
      </c>
      <c r="G19">
        <v>9713300</v>
      </c>
      <c r="H19">
        <v>8991707.2399999909</v>
      </c>
      <c r="I19" s="9">
        <f t="shared" si="3"/>
        <v>-721592.76000000909</v>
      </c>
      <c r="J19" s="4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25">
      <c r="A20" t="s">
        <v>34</v>
      </c>
      <c r="B20">
        <v>124385900</v>
      </c>
      <c r="C20">
        <v>124384360.159999</v>
      </c>
      <c r="D20" s="5">
        <f t="shared" si="0"/>
        <v>-1539.8400010019541</v>
      </c>
      <c r="E20" s="9">
        <f t="shared" si="1"/>
        <v>-1.2379538203300809E-5</v>
      </c>
      <c r="F20" s="9">
        <f t="shared" si="2"/>
        <v>46</v>
      </c>
      <c r="G20">
        <v>131849400</v>
      </c>
      <c r="H20">
        <v>131839624.37</v>
      </c>
      <c r="I20" s="9">
        <f t="shared" si="3"/>
        <v>-9775.6299999952316</v>
      </c>
      <c r="J20" s="4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25">
      <c r="A21" t="s">
        <v>35</v>
      </c>
      <c r="B21">
        <v>24332100</v>
      </c>
      <c r="C21">
        <v>22408587.5499999</v>
      </c>
      <c r="D21" s="5">
        <f t="shared" si="0"/>
        <v>-1923512.4500000998</v>
      </c>
      <c r="E21" s="9">
        <f t="shared" si="1"/>
        <v>-7.9052463618023094E-2</v>
      </c>
      <c r="F21" s="9">
        <f t="shared" si="2"/>
        <v>9</v>
      </c>
      <c r="G21">
        <v>24497400</v>
      </c>
      <c r="H21">
        <v>22655993.629999999</v>
      </c>
      <c r="I21" s="9">
        <f t="shared" si="3"/>
        <v>-1841406.370000001</v>
      </c>
      <c r="J21" s="4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25">
      <c r="A22" t="s">
        <v>36</v>
      </c>
      <c r="B22">
        <v>11566000</v>
      </c>
      <c r="C22">
        <v>11412339.8799999</v>
      </c>
      <c r="D22" s="5">
        <f t="shared" si="0"/>
        <v>-153660.12000009976</v>
      </c>
      <c r="E22" s="9">
        <f t="shared" si="1"/>
        <v>-1.3285502334437123E-2</v>
      </c>
      <c r="F22" s="9">
        <f t="shared" si="2"/>
        <v>32</v>
      </c>
      <c r="G22">
        <v>11980700</v>
      </c>
      <c r="H22">
        <v>11791977.9699999</v>
      </c>
      <c r="I22" s="9">
        <f t="shared" si="3"/>
        <v>-188722.03000009991</v>
      </c>
      <c r="J22" s="4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25">
      <c r="A23" t="s">
        <v>37</v>
      </c>
      <c r="B23">
        <v>20862700</v>
      </c>
      <c r="C23">
        <v>20036743.4099999</v>
      </c>
      <c r="D23" s="5">
        <f t="shared" si="0"/>
        <v>-825956.59000010043</v>
      </c>
      <c r="E23" s="9">
        <f t="shared" si="1"/>
        <v>-3.9590110100806722E-2</v>
      </c>
      <c r="F23" s="9">
        <f t="shared" si="2"/>
        <v>18</v>
      </c>
      <c r="G23">
        <v>22683800</v>
      </c>
      <c r="H23">
        <v>21722126.219999898</v>
      </c>
      <c r="I23" s="9">
        <f t="shared" si="3"/>
        <v>-961673.78000010177</v>
      </c>
      <c r="J23" s="4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 s="5">
        <f t="shared" si="0"/>
        <v>-12230.810000000056</v>
      </c>
      <c r="E24" s="9">
        <f t="shared" si="1"/>
        <v>-1.3334943305713101E-2</v>
      </c>
      <c r="F24" s="9">
        <f t="shared" si="2"/>
        <v>31</v>
      </c>
      <c r="G24">
        <v>1112700</v>
      </c>
      <c r="H24">
        <v>1067214.42</v>
      </c>
      <c r="I24" s="9">
        <f t="shared" si="3"/>
        <v>-45485.580000000075</v>
      </c>
      <c r="J24" s="4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25">
      <c r="A25" t="s">
        <v>39</v>
      </c>
      <c r="B25">
        <v>484100</v>
      </c>
      <c r="C25">
        <v>479149.53</v>
      </c>
      <c r="D25" s="5">
        <f t="shared" si="0"/>
        <v>-4950.4699999999721</v>
      </c>
      <c r="E25" s="9">
        <f t="shared" si="1"/>
        <v>-1.0226130964676661E-2</v>
      </c>
      <c r="F25" s="9">
        <f t="shared" si="2"/>
        <v>38</v>
      </c>
      <c r="G25">
        <v>505200</v>
      </c>
      <c r="H25">
        <v>497194.20999999897</v>
      </c>
      <c r="I25" s="9">
        <f t="shared" si="3"/>
        <v>-8005.7900000010268</v>
      </c>
      <c r="J25" s="4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25">
      <c r="A26" t="s">
        <v>40</v>
      </c>
      <c r="B26">
        <v>5249800</v>
      </c>
      <c r="C26">
        <v>4801960.08</v>
      </c>
      <c r="D26" s="5">
        <f t="shared" si="0"/>
        <v>-447839.91999999993</v>
      </c>
      <c r="E26" s="9">
        <f t="shared" si="1"/>
        <v>-8.5306091660634673E-2</v>
      </c>
      <c r="F26" s="9">
        <f t="shared" si="2"/>
        <v>5</v>
      </c>
      <c r="G26">
        <v>5442200</v>
      </c>
      <c r="H26">
        <v>5122329.02999999</v>
      </c>
      <c r="I26" s="9">
        <f t="shared" si="3"/>
        <v>-319870.97000000998</v>
      </c>
      <c r="J26" s="4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25">
      <c r="A27" t="s">
        <v>41</v>
      </c>
      <c r="B27">
        <v>0</v>
      </c>
      <c r="C27">
        <v>0</v>
      </c>
      <c r="D27" s="5">
        <f t="shared" si="0"/>
        <v>0</v>
      </c>
      <c r="E27" s="9">
        <f t="shared" si="1"/>
        <v>0</v>
      </c>
      <c r="F27" s="9">
        <f t="shared" si="2"/>
        <v>47</v>
      </c>
      <c r="G27">
        <v>0</v>
      </c>
      <c r="H27">
        <v>0</v>
      </c>
      <c r="I27" s="9">
        <f t="shared" si="3"/>
        <v>0</v>
      </c>
      <c r="J27" s="4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25">
      <c r="A28" t="s">
        <v>42</v>
      </c>
      <c r="B28">
        <v>1382900</v>
      </c>
      <c r="C28">
        <v>1250442.02</v>
      </c>
      <c r="D28" s="5">
        <f t="shared" si="0"/>
        <v>-132457.97999999998</v>
      </c>
      <c r="E28" s="9">
        <f t="shared" si="1"/>
        <v>-9.5782760864849215E-2</v>
      </c>
      <c r="F28" s="9">
        <f t="shared" si="2"/>
        <v>3</v>
      </c>
      <c r="G28">
        <v>1545700</v>
      </c>
      <c r="H28">
        <v>1281335.23</v>
      </c>
      <c r="I28" s="9">
        <f t="shared" si="3"/>
        <v>-264364.77</v>
      </c>
      <c r="J28" s="4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25">
      <c r="A29" t="s">
        <v>43</v>
      </c>
      <c r="B29">
        <v>2561800</v>
      </c>
      <c r="C29">
        <v>2523884.71</v>
      </c>
      <c r="D29" s="5">
        <f t="shared" si="0"/>
        <v>-37915.290000000037</v>
      </c>
      <c r="E29" s="9">
        <f t="shared" si="1"/>
        <v>-1.4800253727847622E-2</v>
      </c>
      <c r="F29" s="9">
        <f t="shared" si="2"/>
        <v>28</v>
      </c>
      <c r="G29">
        <v>2779500</v>
      </c>
      <c r="H29">
        <v>2665264.4399999902</v>
      </c>
      <c r="I29" s="9">
        <f t="shared" si="3"/>
        <v>-114235.56000000983</v>
      </c>
      <c r="J29" s="4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25">
      <c r="A30" t="s">
        <v>44</v>
      </c>
      <c r="B30">
        <v>12132200</v>
      </c>
      <c r="C30">
        <v>12030494.1</v>
      </c>
      <c r="D30" s="5">
        <f t="shared" si="0"/>
        <v>-101705.90000000037</v>
      </c>
      <c r="E30" s="9">
        <f t="shared" si="1"/>
        <v>-8.3831374359143746E-3</v>
      </c>
      <c r="F30" s="9">
        <f t="shared" si="2"/>
        <v>40</v>
      </c>
      <c r="G30">
        <v>12735900</v>
      </c>
      <c r="H30">
        <v>12685514.279999901</v>
      </c>
      <c r="I30" s="9">
        <f t="shared" si="3"/>
        <v>-50385.720000099391</v>
      </c>
      <c r="J30" s="4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25">
      <c r="A31" t="s">
        <v>45</v>
      </c>
      <c r="B31">
        <v>1765600</v>
      </c>
      <c r="C31">
        <v>1740827.69</v>
      </c>
      <c r="D31" s="5">
        <f t="shared" si="0"/>
        <v>-24772.310000000056</v>
      </c>
      <c r="E31" s="9">
        <f t="shared" si="1"/>
        <v>-1.4030533529678329E-2</v>
      </c>
      <c r="F31" s="9">
        <f t="shared" si="2"/>
        <v>29</v>
      </c>
      <c r="G31">
        <v>1823300</v>
      </c>
      <c r="H31">
        <v>1762676.85</v>
      </c>
      <c r="I31" s="9">
        <f t="shared" si="3"/>
        <v>-60623.149999999907</v>
      </c>
      <c r="J31" s="4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25">
      <c r="A32" t="s">
        <v>46</v>
      </c>
      <c r="B32">
        <v>5999400</v>
      </c>
      <c r="C32">
        <v>5925637.7199999904</v>
      </c>
      <c r="D32" s="5">
        <f t="shared" si="0"/>
        <v>-73762.280000009574</v>
      </c>
      <c r="E32" s="9">
        <f t="shared" si="1"/>
        <v>-1.2294942827617691E-2</v>
      </c>
      <c r="F32" s="9">
        <f t="shared" si="2"/>
        <v>36</v>
      </c>
      <c r="G32">
        <v>6195500</v>
      </c>
      <c r="H32">
        <v>6084985.4699999997</v>
      </c>
      <c r="I32" s="9">
        <f t="shared" si="3"/>
        <v>-110514.53000000026</v>
      </c>
      <c r="J32" s="4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25">
      <c r="A33" t="s">
        <v>47</v>
      </c>
      <c r="B33">
        <v>927703099.99999905</v>
      </c>
      <c r="C33">
        <v>920284264.73000002</v>
      </c>
      <c r="D33" s="5">
        <f t="shared" si="0"/>
        <v>-7418835.2699990273</v>
      </c>
      <c r="E33" s="9">
        <f t="shared" si="1"/>
        <v>-7.9969930789269058E-3</v>
      </c>
      <c r="F33" s="9">
        <f t="shared" si="2"/>
        <v>41</v>
      </c>
      <c r="G33">
        <v>979671000</v>
      </c>
      <c r="H33">
        <v>977068513.48000002</v>
      </c>
      <c r="I33" s="9">
        <f t="shared" si="3"/>
        <v>-2602486.5199999809</v>
      </c>
      <c r="J33" s="4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25">
      <c r="A34" t="s">
        <v>48</v>
      </c>
      <c r="B34">
        <v>4189300</v>
      </c>
      <c r="C34">
        <v>4109958.22</v>
      </c>
      <c r="D34" s="5">
        <f t="shared" si="0"/>
        <v>-79341.779999999795</v>
      </c>
      <c r="E34" s="9">
        <f t="shared" si="1"/>
        <v>-1.8939149738619768E-2</v>
      </c>
      <c r="F34" s="9">
        <f t="shared" si="2"/>
        <v>26</v>
      </c>
      <c r="G34">
        <v>4350600</v>
      </c>
      <c r="H34">
        <v>4137588.7699999898</v>
      </c>
      <c r="I34" s="9">
        <f t="shared" si="3"/>
        <v>-213011.23000001023</v>
      </c>
      <c r="J34" s="4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25">
      <c r="A35" t="s">
        <v>49</v>
      </c>
      <c r="B35">
        <v>0</v>
      </c>
      <c r="C35">
        <v>0</v>
      </c>
      <c r="D35" s="5">
        <f t="shared" si="0"/>
        <v>0</v>
      </c>
      <c r="E35" s="9">
        <f t="shared" si="1"/>
        <v>0</v>
      </c>
      <c r="F35" s="9">
        <f t="shared" si="2"/>
        <v>47</v>
      </c>
      <c r="G35">
        <v>0</v>
      </c>
      <c r="H35">
        <v>0</v>
      </c>
      <c r="I35" s="9">
        <f t="shared" si="3"/>
        <v>0</v>
      </c>
      <c r="J35" s="4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25">
      <c r="A36" t="s">
        <v>50</v>
      </c>
      <c r="B36">
        <v>798200</v>
      </c>
      <c r="C36">
        <v>735423.27999999898</v>
      </c>
      <c r="D36" s="5">
        <f t="shared" si="0"/>
        <v>-62776.72000000102</v>
      </c>
      <c r="E36" s="9">
        <f t="shared" si="1"/>
        <v>-7.8647857679780775E-2</v>
      </c>
      <c r="F36" s="9">
        <f t="shared" si="2"/>
        <v>10</v>
      </c>
      <c r="G36">
        <v>898700</v>
      </c>
      <c r="H36">
        <v>740966.94999999902</v>
      </c>
      <c r="I36" s="9">
        <f t="shared" si="3"/>
        <v>-157733.05000000098</v>
      </c>
      <c r="J36" s="4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25">
      <c r="A37" t="s">
        <v>51</v>
      </c>
      <c r="B37">
        <v>2087800</v>
      </c>
      <c r="C37">
        <v>2005447.73999999</v>
      </c>
      <c r="D37" s="5">
        <f t="shared" si="0"/>
        <v>-82352.260000010021</v>
      </c>
      <c r="E37" s="9">
        <f t="shared" si="1"/>
        <v>-3.9444515758219188E-2</v>
      </c>
      <c r="F37" s="9">
        <f t="shared" si="2"/>
        <v>19</v>
      </c>
      <c r="G37">
        <v>2229200</v>
      </c>
      <c r="H37">
        <v>2118943.21</v>
      </c>
      <c r="I37" s="9">
        <f t="shared" si="3"/>
        <v>-110256.79000000004</v>
      </c>
      <c r="J37" s="4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25">
      <c r="A38" t="s">
        <v>52</v>
      </c>
      <c r="B38">
        <v>855300</v>
      </c>
      <c r="C38">
        <v>838669.82</v>
      </c>
      <c r="D38" s="5">
        <f t="shared" si="0"/>
        <v>-16630.180000000051</v>
      </c>
      <c r="E38" s="9">
        <f t="shared" si="1"/>
        <v>-1.9443680579913542E-2</v>
      </c>
      <c r="F38" s="9">
        <f t="shared" si="2"/>
        <v>25</v>
      </c>
      <c r="G38">
        <v>792800</v>
      </c>
      <c r="H38">
        <v>753451.96</v>
      </c>
      <c r="I38" s="9">
        <f t="shared" si="3"/>
        <v>-39348.040000000037</v>
      </c>
      <c r="J38" s="4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25">
      <c r="A39" t="s">
        <v>53</v>
      </c>
      <c r="B39">
        <v>883900</v>
      </c>
      <c r="C39">
        <v>813108.87</v>
      </c>
      <c r="D39" s="5">
        <f t="shared" si="0"/>
        <v>-70791.13</v>
      </c>
      <c r="E39" s="9">
        <f t="shared" si="1"/>
        <v>-8.008952370177623E-2</v>
      </c>
      <c r="F39" s="9">
        <f t="shared" si="2"/>
        <v>8</v>
      </c>
      <c r="G39">
        <v>1294400</v>
      </c>
      <c r="H39">
        <v>1114242.27999999</v>
      </c>
      <c r="I39" s="9">
        <f t="shared" si="3"/>
        <v>-180157.72000000998</v>
      </c>
      <c r="J39" s="4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25">
      <c r="A40" t="s">
        <v>54</v>
      </c>
      <c r="B40">
        <v>38381900</v>
      </c>
      <c r="C40">
        <v>37565141.859999903</v>
      </c>
      <c r="D40" s="5">
        <f t="shared" si="0"/>
        <v>-816758.14000009745</v>
      </c>
      <c r="E40" s="9">
        <f t="shared" si="1"/>
        <v>-2.1279773539092578E-2</v>
      </c>
      <c r="F40" s="9">
        <f t="shared" si="2"/>
        <v>23</v>
      </c>
      <c r="G40">
        <v>39964900</v>
      </c>
      <c r="H40">
        <v>38095240.189999901</v>
      </c>
      <c r="I40" s="9">
        <f t="shared" si="3"/>
        <v>-1869659.8100000992</v>
      </c>
      <c r="J40" s="4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25">
      <c r="A41" t="s">
        <v>55</v>
      </c>
      <c r="B41">
        <v>4593300</v>
      </c>
      <c r="C41">
        <v>4409060.2099999897</v>
      </c>
      <c r="D41" s="5">
        <f t="shared" si="0"/>
        <v>-184239.79000001028</v>
      </c>
      <c r="E41" s="9">
        <f t="shared" si="1"/>
        <v>-4.0110550149132493E-2</v>
      </c>
      <c r="F41" s="9">
        <f t="shared" si="2"/>
        <v>17</v>
      </c>
      <c r="G41">
        <v>5089500</v>
      </c>
      <c r="H41">
        <v>4956043.6699999897</v>
      </c>
      <c r="I41" s="9">
        <f t="shared" si="3"/>
        <v>-133456.33000001032</v>
      </c>
      <c r="J41" s="4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25">
      <c r="A42" t="s">
        <v>56</v>
      </c>
      <c r="B42">
        <v>188593300</v>
      </c>
      <c r="C42">
        <v>188551675.67999899</v>
      </c>
      <c r="D42" s="5">
        <f t="shared" si="0"/>
        <v>-41624.320001006126</v>
      </c>
      <c r="E42" s="9">
        <f t="shared" si="1"/>
        <v>-2.2070943135841053E-4</v>
      </c>
      <c r="F42" s="9">
        <f t="shared" si="2"/>
        <v>44</v>
      </c>
      <c r="G42">
        <v>199130300</v>
      </c>
      <c r="H42">
        <v>196755033.31</v>
      </c>
      <c r="I42" s="9">
        <f t="shared" si="3"/>
        <v>-2375266.6899999976</v>
      </c>
      <c r="J42" s="4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25">
      <c r="A43" t="s">
        <v>57</v>
      </c>
      <c r="B43">
        <v>8135400</v>
      </c>
      <c r="C43">
        <v>7968645.8300000001</v>
      </c>
      <c r="D43" s="5">
        <f t="shared" si="0"/>
        <v>-166754.16999999993</v>
      </c>
      <c r="E43" s="9">
        <f t="shared" si="1"/>
        <v>-2.0497353541313264E-2</v>
      </c>
      <c r="F43" s="9">
        <f t="shared" si="2"/>
        <v>24</v>
      </c>
      <c r="G43">
        <v>8560800</v>
      </c>
      <c r="H43">
        <v>8171472.0199999996</v>
      </c>
      <c r="I43" s="9">
        <f t="shared" si="3"/>
        <v>-389327.98000000045</v>
      </c>
      <c r="J43" s="4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25">
      <c r="A44" t="s">
        <v>58</v>
      </c>
      <c r="B44">
        <v>30083200</v>
      </c>
      <c r="C44">
        <v>29789104.379999999</v>
      </c>
      <c r="D44" s="5">
        <f t="shared" si="0"/>
        <v>-294095.62000000104</v>
      </c>
      <c r="E44" s="9">
        <f t="shared" si="1"/>
        <v>-9.7760750186150751E-3</v>
      </c>
      <c r="F44" s="9">
        <f t="shared" si="2"/>
        <v>39</v>
      </c>
      <c r="G44">
        <v>31040700</v>
      </c>
      <c r="H44">
        <v>30793711.48</v>
      </c>
      <c r="I44" s="9">
        <f t="shared" si="3"/>
        <v>-246988.51999999955</v>
      </c>
      <c r="J44" s="4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25">
      <c r="A45" t="s">
        <v>59</v>
      </c>
      <c r="B45">
        <v>55301600</v>
      </c>
      <c r="C45">
        <v>54589584.0499999</v>
      </c>
      <c r="D45" s="5">
        <f t="shared" si="0"/>
        <v>-712015.95000009984</v>
      </c>
      <c r="E45" s="9">
        <f t="shared" si="1"/>
        <v>-1.287514194887851E-2</v>
      </c>
      <c r="F45" s="9">
        <f t="shared" si="2"/>
        <v>34</v>
      </c>
      <c r="G45">
        <v>56792200</v>
      </c>
      <c r="H45">
        <v>54594953.959999897</v>
      </c>
      <c r="I45" s="9">
        <f t="shared" si="3"/>
        <v>-2197246.0400001034</v>
      </c>
      <c r="J45" s="4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25">
      <c r="A46" t="s">
        <v>60</v>
      </c>
      <c r="B46">
        <v>259100</v>
      </c>
      <c r="C46">
        <v>258322.43</v>
      </c>
      <c r="D46" s="5">
        <f t="shared" si="0"/>
        <v>-777.57000000000698</v>
      </c>
      <c r="E46" s="9">
        <f t="shared" si="1"/>
        <v>-3.0010420686993711E-3</v>
      </c>
      <c r="F46" s="9">
        <f t="shared" si="2"/>
        <v>43</v>
      </c>
      <c r="G46">
        <v>266000</v>
      </c>
      <c r="H46">
        <v>257402.90999999901</v>
      </c>
      <c r="I46" s="9">
        <f t="shared" si="3"/>
        <v>-8597.090000000986</v>
      </c>
      <c r="J46" s="4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25">
      <c r="A47" t="s">
        <v>61</v>
      </c>
      <c r="B47">
        <v>70390700</v>
      </c>
      <c r="C47">
        <v>70378426.719999999</v>
      </c>
      <c r="D47" s="5">
        <f t="shared" si="0"/>
        <v>-12273.280000001192</v>
      </c>
      <c r="E47" s="9">
        <f t="shared" si="1"/>
        <v>-1.7435939690898361E-4</v>
      </c>
      <c r="F47" s="9">
        <f t="shared" si="2"/>
        <v>45</v>
      </c>
      <c r="G47">
        <v>73467000</v>
      </c>
      <c r="H47">
        <v>73442541.659999996</v>
      </c>
      <c r="I47" s="9">
        <f t="shared" si="3"/>
        <v>-24458.340000003576</v>
      </c>
      <c r="J47" s="4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25">
      <c r="A48" t="s">
        <v>62</v>
      </c>
      <c r="B48">
        <v>6737100</v>
      </c>
      <c r="C48">
        <v>6527352.5699999901</v>
      </c>
      <c r="D48" s="5">
        <f t="shared" si="0"/>
        <v>-209747.43000000995</v>
      </c>
      <c r="E48" s="9">
        <f t="shared" si="1"/>
        <v>-3.1133192323107857E-2</v>
      </c>
      <c r="F48" s="9">
        <f t="shared" si="2"/>
        <v>20</v>
      </c>
      <c r="G48">
        <v>7214700</v>
      </c>
      <c r="H48">
        <v>6922072.5599999996</v>
      </c>
      <c r="I48" s="9">
        <f t="shared" si="3"/>
        <v>-292627.44000000041</v>
      </c>
      <c r="J48" s="4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25">
      <c r="A49" t="s">
        <v>63</v>
      </c>
      <c r="B49">
        <v>92200</v>
      </c>
      <c r="C49">
        <v>90499.43</v>
      </c>
      <c r="D49" s="5">
        <f t="shared" si="0"/>
        <v>-1700.570000000007</v>
      </c>
      <c r="E49" s="9">
        <f t="shared" si="1"/>
        <v>-1.8444360086767971E-2</v>
      </c>
      <c r="F49" s="9">
        <f t="shared" si="2"/>
        <v>27</v>
      </c>
      <c r="G49">
        <v>102600</v>
      </c>
      <c r="H49">
        <v>95466.880000000005</v>
      </c>
      <c r="I49" s="9">
        <f t="shared" si="3"/>
        <v>-7133.1199999999953</v>
      </c>
      <c r="J49" s="4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25">
      <c r="A50" t="s">
        <v>64</v>
      </c>
      <c r="B50">
        <v>832600</v>
      </c>
      <c r="C50">
        <v>832600</v>
      </c>
      <c r="D50" s="5">
        <f t="shared" si="0"/>
        <v>0</v>
      </c>
      <c r="E50" s="9">
        <f t="shared" si="1"/>
        <v>0</v>
      </c>
      <c r="F50" s="9">
        <f t="shared" si="2"/>
        <v>47</v>
      </c>
      <c r="G50">
        <v>859100</v>
      </c>
      <c r="H50">
        <v>859100</v>
      </c>
      <c r="I50" s="9">
        <f t="shared" si="3"/>
        <v>0</v>
      </c>
      <c r="J50" s="4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 s="5">
        <f t="shared" si="0"/>
        <v>-110074.66000000946</v>
      </c>
      <c r="E51" s="9">
        <f t="shared" si="1"/>
        <v>-1.2785255822058129E-2</v>
      </c>
      <c r="F51" s="9">
        <f t="shared" si="2"/>
        <v>35</v>
      </c>
      <c r="G51">
        <v>8925500</v>
      </c>
      <c r="H51">
        <v>8599059.6199999992</v>
      </c>
      <c r="I51" s="9">
        <f t="shared" si="3"/>
        <v>-326440.38000000082</v>
      </c>
      <c r="J51" s="4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25">
      <c r="A52" t="s">
        <v>66</v>
      </c>
      <c r="B52">
        <v>2451000</v>
      </c>
      <c r="C52">
        <v>2254684.7999999998</v>
      </c>
      <c r="D52" s="5">
        <f t="shared" si="0"/>
        <v>-196315.20000000019</v>
      </c>
      <c r="E52" s="9">
        <f t="shared" si="1"/>
        <v>-8.009596083231342E-2</v>
      </c>
      <c r="F52" s="9">
        <f t="shared" si="2"/>
        <v>7</v>
      </c>
      <c r="G52">
        <v>2440700</v>
      </c>
      <c r="H52">
        <v>2204672.88</v>
      </c>
      <c r="I52" s="9">
        <f t="shared" si="3"/>
        <v>-236027.12000000011</v>
      </c>
      <c r="J52" s="4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25">
      <c r="A54" s="2" t="s">
        <v>67</v>
      </c>
      <c r="F54" s="10" t="s">
        <v>90</v>
      </c>
    </row>
    <row r="55" spans="1:16" x14ac:dyDescent="0.25">
      <c r="A55" s="1" t="s">
        <v>0</v>
      </c>
      <c r="B55" s="1" t="s">
        <v>3</v>
      </c>
      <c r="C55" s="1" t="s">
        <v>8</v>
      </c>
      <c r="D55" s="14" t="s">
        <v>13</v>
      </c>
      <c r="F55" s="1" t="s">
        <v>3</v>
      </c>
      <c r="G55" s="1" t="s">
        <v>8</v>
      </c>
      <c r="H55" s="14" t="s">
        <v>13</v>
      </c>
    </row>
    <row r="56" spans="1:16" x14ac:dyDescent="0.25">
      <c r="A56" t="s">
        <v>24</v>
      </c>
      <c r="B56">
        <f>VLOOKUP(A56,A$2:O$52,4, FALSE)</f>
        <v>-36209.630000000005</v>
      </c>
      <c r="C56">
        <f>VLOOKUP(A56,$A$2:$P$52,9, FALSE)</f>
        <v>-27292.159999999974</v>
      </c>
      <c r="D56" s="9">
        <f>VLOOKUP(A56,$A$2:$P$52,14, FALSE)</f>
        <v>-9181.0800000000163</v>
      </c>
      <c r="H56" s="9">
        <f>INDEX($N$2:$N$52,MATCH(A56,$A$2:$A$52,0))</f>
        <v>-9181.0800000000163</v>
      </c>
    </row>
    <row r="57" spans="1:16" x14ac:dyDescent="0.25">
      <c r="A57" t="s">
        <v>25</v>
      </c>
      <c r="B57">
        <f t="shared" ref="B57:B61" si="9">VLOOKUP(A57,A$2:O$52,4, FALSE)</f>
        <v>0</v>
      </c>
      <c r="C57">
        <f>VLOOKUP(A57,$A$2:$P$52,9, FALSE)</f>
        <v>0</v>
      </c>
      <c r="D57" s="9">
        <f t="shared" ref="D57:D61" si="10">VLOOKUP(A57,$A$2:$P$52,14, FALSE)</f>
        <v>-311228.08999999997</v>
      </c>
      <c r="F57">
        <f>INDEX($D$2:$D$52, MATCH(A58,$A$2:$A$52,0))</f>
        <v>-149396.10000000987</v>
      </c>
      <c r="G57" s="9">
        <f t="shared" ref="G57:G61" si="11">INDEX($I$2:$I$52,MATCH(A57,$A$2:$A$52,0))</f>
        <v>0</v>
      </c>
      <c r="H57" s="9">
        <f t="shared" ref="H57:H61" si="12">INDEX($N$2:$N$52,MATCH(A57,$A$2:$A$52,0))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ref="C58:C61" si="13">VLOOKUP(A58,$A$2:$P$52,9, FALSE)</f>
        <v>-189254.06000000006</v>
      </c>
      <c r="D58" s="9">
        <f t="shared" si="10"/>
        <v>-374962.91000000015</v>
      </c>
      <c r="G58" s="9">
        <f t="shared" si="11"/>
        <v>-189254.06000000006</v>
      </c>
      <c r="H58" s="9">
        <f t="shared" si="12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3"/>
        <v>-45485.580000000075</v>
      </c>
      <c r="D59" s="9">
        <f t="shared" si="10"/>
        <v>-72.879999999888241</v>
      </c>
      <c r="F59">
        <f t="shared" ref="F57:F62" si="14">INDEX($D$2:$D$52, MATCH(A59,$A$2:$A$52,0))</f>
        <v>-12230.810000000056</v>
      </c>
      <c r="G59" s="9">
        <f t="shared" si="11"/>
        <v>-45485.580000000075</v>
      </c>
      <c r="H59" s="9">
        <f t="shared" si="12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3"/>
        <v>-8005.7900000010268</v>
      </c>
      <c r="D60" s="9">
        <f t="shared" si="10"/>
        <v>-1724.9000000000233</v>
      </c>
      <c r="F60">
        <f t="shared" si="14"/>
        <v>-4950.4699999999721</v>
      </c>
      <c r="G60" s="9">
        <f t="shared" si="11"/>
        <v>-8005.7900000010268</v>
      </c>
      <c r="H60" s="9">
        <f t="shared" si="12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3"/>
        <v>-133456.33000001032</v>
      </c>
      <c r="D61" s="9">
        <f t="shared" si="10"/>
        <v>-82077.349999999627</v>
      </c>
      <c r="F61">
        <f t="shared" si="14"/>
        <v>-184239.79000001028</v>
      </c>
      <c r="G61" s="9">
        <f t="shared" si="11"/>
        <v>-133456.33000001032</v>
      </c>
      <c r="H61" s="9">
        <f t="shared" si="12"/>
        <v>-82077.349999999627</v>
      </c>
    </row>
    <row r="62" spans="1:16" x14ac:dyDescent="0.25">
      <c r="F62"/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4" t="s">
        <v>13</v>
      </c>
      <c r="F64" s="1" t="s">
        <v>3</v>
      </c>
      <c r="G64" s="1" t="s">
        <v>8</v>
      </c>
      <c r="H64" s="14" t="s">
        <v>13</v>
      </c>
    </row>
    <row r="65" spans="1:8" x14ac:dyDescent="0.25">
      <c r="A65" t="s">
        <v>24</v>
      </c>
      <c r="B65">
        <f>_xlfn.XLOOKUP(A65,$A$2:$A$52,$D$2:$D$52)</f>
        <v>-36209.630000000005</v>
      </c>
      <c r="C65">
        <f>_xlfn.XLOOKUP(A65,$A$2:$A$52,$I$2:$I$52,0)</f>
        <v>-27292.159999999974</v>
      </c>
      <c r="D65" s="9">
        <f>_xlfn.XLOOKUP(A65,$A$2:$A$52,$N$2:$N$52,0)</f>
        <v>-9181.0800000000163</v>
      </c>
    </row>
    <row r="66" spans="1:8" x14ac:dyDescent="0.25">
      <c r="A66" t="s">
        <v>25</v>
      </c>
      <c r="B66">
        <f t="shared" ref="B66:B70" si="15">_xlfn.XLOOKUP(A66,$A$2:$A$52,$D$2:$D$52)</f>
        <v>0</v>
      </c>
      <c r="C66">
        <f t="shared" ref="C66:C70" si="16">_xlfn.XLOOKUP(A66,$A$2:$A$52,$I$2:$I$52,0)</f>
        <v>0</v>
      </c>
      <c r="D66" s="9">
        <f t="shared" ref="D66:D70" si="17">_xlfn.XLOOKUP(A66,$A$2:$A$52,$N$2:$N$52,0)</f>
        <v>-311228.08999999997</v>
      </c>
    </row>
    <row r="67" spans="1:8" x14ac:dyDescent="0.25">
      <c r="A67" t="s">
        <v>32</v>
      </c>
      <c r="B67">
        <f t="shared" si="15"/>
        <v>-149396.10000000987</v>
      </c>
      <c r="C67">
        <f t="shared" si="16"/>
        <v>-189254.06000000006</v>
      </c>
      <c r="D67" s="9">
        <f t="shared" si="17"/>
        <v>-374962.91000000015</v>
      </c>
    </row>
    <row r="68" spans="1:8" x14ac:dyDescent="0.25">
      <c r="A68" t="s">
        <v>38</v>
      </c>
      <c r="B68">
        <f t="shared" si="15"/>
        <v>-12230.810000000056</v>
      </c>
      <c r="C68">
        <f t="shared" si="16"/>
        <v>-45485.580000000075</v>
      </c>
      <c r="D68" s="9">
        <f t="shared" si="17"/>
        <v>-72.879999999888241</v>
      </c>
    </row>
    <row r="69" spans="1:8" x14ac:dyDescent="0.25">
      <c r="A69" t="s">
        <v>39</v>
      </c>
      <c r="B69">
        <f t="shared" si="15"/>
        <v>-4950.4699999999721</v>
      </c>
      <c r="C69">
        <f t="shared" si="16"/>
        <v>-8005.7900000010268</v>
      </c>
      <c r="D69" s="9">
        <f t="shared" si="17"/>
        <v>-1724.9000000000233</v>
      </c>
    </row>
    <row r="70" spans="1:8" x14ac:dyDescent="0.25">
      <c r="A70" t="s">
        <v>55</v>
      </c>
      <c r="B70">
        <f t="shared" si="15"/>
        <v>-184239.79000001028</v>
      </c>
      <c r="C70">
        <f t="shared" si="16"/>
        <v>-133456.33000001032</v>
      </c>
      <c r="D70" s="9">
        <f t="shared" si="17"/>
        <v>-82077.349999999627</v>
      </c>
    </row>
    <row r="72" spans="1:8" x14ac:dyDescent="0.25">
      <c r="A72" s="7" t="s">
        <v>69</v>
      </c>
    </row>
    <row r="73" spans="1:8" x14ac:dyDescent="0.25">
      <c r="A73" s="1" t="s">
        <v>0</v>
      </c>
      <c r="B73" s="1" t="s">
        <v>3</v>
      </c>
      <c r="C73" s="1" t="s">
        <v>8</v>
      </c>
      <c r="D73" s="14" t="s">
        <v>13</v>
      </c>
      <c r="F73" s="1" t="s">
        <v>3</v>
      </c>
      <c r="G73" s="1" t="s">
        <v>8</v>
      </c>
      <c r="H73" s="14" t="s">
        <v>13</v>
      </c>
    </row>
    <row r="74" spans="1:8" x14ac:dyDescent="0.25">
      <c r="A74" t="s">
        <v>24</v>
      </c>
      <c r="B74">
        <f>INDEX($D$2:$D$52, MATCH($A74,$A$2:$A$52,0))</f>
        <v>-36209.630000000005</v>
      </c>
      <c r="C74" s="9">
        <f>INDEX($I$2:$I$52,MATCH($A74,$A$2:$A$52,0))</f>
        <v>-27292.159999999974</v>
      </c>
      <c r="D74" s="9">
        <f>INDEX($N$2:$N$52,MATCH($A74,$A$2:$A$52,0))</f>
        <v>-9181.0800000000163</v>
      </c>
    </row>
    <row r="75" spans="1:8" x14ac:dyDescent="0.25">
      <c r="A75" t="s">
        <v>25</v>
      </c>
      <c r="B75">
        <f t="shared" ref="B75:B79" si="18">INDEX($D$2:$D$52, MATCH($A75,$A$2:$A$52,0))</f>
        <v>0</v>
      </c>
      <c r="C75" s="9">
        <f t="shared" ref="C75:C79" si="19">INDEX($I$2:$I$52,MATCH($A75,$A$2:$A$52,0))</f>
        <v>0</v>
      </c>
      <c r="D75" s="9">
        <f t="shared" ref="D75:D79" si="20">INDEX($N$2:$N$52,MATCH($A75,$A$2:$A$52,0))</f>
        <v>-311228.08999999997</v>
      </c>
    </row>
    <row r="76" spans="1:8" x14ac:dyDescent="0.25">
      <c r="A76" t="s">
        <v>32</v>
      </c>
      <c r="B76">
        <f t="shared" si="18"/>
        <v>-149396.10000000987</v>
      </c>
      <c r="C76" s="9">
        <f t="shared" si="19"/>
        <v>-189254.06000000006</v>
      </c>
      <c r="D76" s="9">
        <f t="shared" si="20"/>
        <v>-374962.91000000015</v>
      </c>
    </row>
    <row r="77" spans="1:8" x14ac:dyDescent="0.25">
      <c r="A77" t="s">
        <v>38</v>
      </c>
      <c r="B77">
        <f t="shared" si="18"/>
        <v>-12230.810000000056</v>
      </c>
      <c r="C77" s="9">
        <f t="shared" si="19"/>
        <v>-45485.580000000075</v>
      </c>
      <c r="D77" s="9">
        <f t="shared" si="20"/>
        <v>-72.879999999888241</v>
      </c>
    </row>
    <row r="78" spans="1:8" x14ac:dyDescent="0.25">
      <c r="A78" t="s">
        <v>39</v>
      </c>
      <c r="B78">
        <f t="shared" si="18"/>
        <v>-4950.4699999999721</v>
      </c>
      <c r="C78" s="9">
        <f t="shared" si="19"/>
        <v>-8005.7900000010268</v>
      </c>
      <c r="D78" s="9">
        <f t="shared" si="20"/>
        <v>-1724.9000000000233</v>
      </c>
    </row>
    <row r="79" spans="1:8" x14ac:dyDescent="0.25">
      <c r="A79" t="s">
        <v>55</v>
      </c>
      <c r="B79">
        <f t="shared" si="18"/>
        <v>-184239.79000001028</v>
      </c>
      <c r="C79" s="9">
        <f t="shared" si="19"/>
        <v>-133456.33000001032</v>
      </c>
      <c r="D79" s="9">
        <f t="shared" si="20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INDEX($B$2:$B$52,MATCH($B$87,$A$2:$A$52,0))</f>
        <v>3130600</v>
      </c>
      <c r="C84" s="6">
        <f>INDEX($C$2:$C$52, MATCH($B$87,$A$2:$A$52,0))</f>
        <v>3115157.5599999898</v>
      </c>
    </row>
    <row r="85" spans="1:7" x14ac:dyDescent="0.25">
      <c r="A85" t="s">
        <v>74</v>
      </c>
      <c r="B85" s="6">
        <f>INDEX($G$2:$G$52,MATCH($B$87,$A$2:$A$52,0))</f>
        <v>3652300</v>
      </c>
      <c r="C85" s="6">
        <f>INDEX($H$2:$H$52,MATCH($B$87,$A$2:$A$52,0))</f>
        <v>3589693.2099999902</v>
      </c>
    </row>
    <row r="86" spans="1:7" x14ac:dyDescent="0.25">
      <c r="A86" t="s">
        <v>75</v>
      </c>
      <c r="B86" s="6">
        <f>INDEX($L$2:$L$52, MATCH($B$87,$A$2:$A$52,0))</f>
        <v>3662400</v>
      </c>
      <c r="C86" s="6">
        <f>INDEX($M$2:$M$52,MATCH($B$87,$A$2:$A$52, 0))</f>
        <v>3564983.04999999</v>
      </c>
    </row>
    <row r="87" spans="1:7" x14ac:dyDescent="0.25">
      <c r="B87" t="s">
        <v>18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12">
        <v>2</v>
      </c>
      <c r="E89" s="10"/>
      <c r="F89" s="10">
        <v>3</v>
      </c>
    </row>
    <row r="90" spans="1:7" x14ac:dyDescent="0.25">
      <c r="B90" s="8" t="s">
        <v>0</v>
      </c>
      <c r="C90" s="8" t="s">
        <v>78</v>
      </c>
      <c r="D90" s="13" t="s">
        <v>0</v>
      </c>
      <c r="E90" s="11" t="s">
        <v>78</v>
      </c>
      <c r="F90" s="11" t="s">
        <v>0</v>
      </c>
      <c r="G90" s="8" t="s">
        <v>78</v>
      </c>
    </row>
    <row r="91" spans="1:7" x14ac:dyDescent="0.25">
      <c r="A91" t="s">
        <v>73</v>
      </c>
      <c r="C91" s="5"/>
      <c r="G91" s="5"/>
    </row>
    <row r="92" spans="1:7" x14ac:dyDescent="0.25">
      <c r="A92" t="s">
        <v>74</v>
      </c>
      <c r="C92" s="5"/>
      <c r="G92" s="5"/>
    </row>
    <row r="93" spans="1:7" x14ac:dyDescent="0.25">
      <c r="A93" t="s">
        <v>75</v>
      </c>
      <c r="C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12">
        <v>2</v>
      </c>
      <c r="E96" s="10"/>
      <c r="F96" s="10">
        <v>3</v>
      </c>
    </row>
    <row r="97" spans="1:7" x14ac:dyDescent="0.25">
      <c r="B97" s="8" t="s">
        <v>0</v>
      </c>
      <c r="C97" s="8" t="s">
        <v>78</v>
      </c>
      <c r="D97" s="13" t="s">
        <v>0</v>
      </c>
      <c r="E97" s="11" t="s">
        <v>78</v>
      </c>
      <c r="F97" s="11" t="s">
        <v>0</v>
      </c>
      <c r="G97" s="8" t="s">
        <v>78</v>
      </c>
    </row>
    <row r="98" spans="1:7" x14ac:dyDescent="0.25">
      <c r="A98" t="s">
        <v>73</v>
      </c>
      <c r="C98" s="4"/>
      <c r="G98" s="4"/>
    </row>
    <row r="99" spans="1:7" x14ac:dyDescent="0.25">
      <c r="A99" t="s">
        <v>74</v>
      </c>
      <c r="C99" s="4"/>
      <c r="G99" s="4"/>
    </row>
    <row r="100" spans="1:7" x14ac:dyDescent="0.25">
      <c r="A100" t="s">
        <v>75</v>
      </c>
      <c r="C100" s="4"/>
      <c r="G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C10"/>
  <sheetViews>
    <sheetView workbookViewId="0">
      <selection activeCell="C2" sqref="C2"/>
    </sheetView>
  </sheetViews>
  <sheetFormatPr defaultRowHeight="15" x14ac:dyDescent="0.25"/>
  <cols>
    <col min="1" max="1" width="12.85546875" bestFit="1" customWidth="1"/>
    <col min="2" max="2" width="52.7109375" bestFit="1" customWidth="1"/>
    <col min="3" max="3" width="14.140625" customWidth="1"/>
  </cols>
  <sheetData>
    <row r="1" spans="1:3" x14ac:dyDescent="0.25">
      <c r="A1" s="2" t="s">
        <v>0</v>
      </c>
      <c r="B1" s="3" t="s">
        <v>80</v>
      </c>
    </row>
    <row r="2" spans="1:3" x14ac:dyDescent="0.25">
      <c r="A2" s="2" t="s">
        <v>1</v>
      </c>
      <c r="B2" s="3" t="s">
        <v>81</v>
      </c>
      <c r="C2" s="9"/>
    </row>
    <row r="3" spans="1:3" x14ac:dyDescent="0.25">
      <c r="A3" s="2" t="s">
        <v>2</v>
      </c>
      <c r="B3" s="3" t="s">
        <v>82</v>
      </c>
      <c r="C3" s="9"/>
    </row>
    <row r="4" spans="1:3" x14ac:dyDescent="0.25">
      <c r="A4" s="2" t="s">
        <v>3</v>
      </c>
      <c r="B4" s="3" t="s">
        <v>83</v>
      </c>
      <c r="C4" s="9"/>
    </row>
    <row r="5" spans="1:3" x14ac:dyDescent="0.25">
      <c r="A5" s="2" t="s">
        <v>6</v>
      </c>
      <c r="B5" s="3" t="s">
        <v>84</v>
      </c>
      <c r="C5" s="9"/>
    </row>
    <row r="6" spans="1:3" x14ac:dyDescent="0.25">
      <c r="A6" s="2" t="s">
        <v>7</v>
      </c>
      <c r="B6" s="3" t="s">
        <v>85</v>
      </c>
      <c r="C6" s="9"/>
    </row>
    <row r="7" spans="1:3" x14ac:dyDescent="0.25">
      <c r="A7" s="2" t="s">
        <v>8</v>
      </c>
      <c r="B7" s="3" t="s">
        <v>86</v>
      </c>
      <c r="C7" s="9"/>
    </row>
    <row r="8" spans="1:3" x14ac:dyDescent="0.25">
      <c r="A8" s="2" t="s">
        <v>11</v>
      </c>
      <c r="B8" s="3" t="s">
        <v>87</v>
      </c>
      <c r="C8" s="9"/>
    </row>
    <row r="9" spans="1:3" x14ac:dyDescent="0.25">
      <c r="A9" s="2" t="s">
        <v>12</v>
      </c>
      <c r="B9" s="3" t="s">
        <v>88</v>
      </c>
      <c r="C9" s="9"/>
    </row>
    <row r="10" spans="1:3" x14ac:dyDescent="0.25">
      <c r="A10" s="2" t="s">
        <v>13</v>
      </c>
      <c r="B10" s="3" t="s">
        <v>89</v>
      </c>
      <c r="C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zia AMERKHILL</cp:lastModifiedBy>
  <cp:revision/>
  <dcterms:created xsi:type="dcterms:W3CDTF">2020-02-26T17:00:38Z</dcterms:created>
  <dcterms:modified xsi:type="dcterms:W3CDTF">2024-09-20T00:16:00Z</dcterms:modified>
  <cp:category/>
  <cp:contentStatus/>
</cp:coreProperties>
</file>