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van Valkenburg\Desktop\"/>
    </mc:Choice>
  </mc:AlternateContent>
  <xr:revisionPtr revIDLastSave="0" documentId="8_{9AED475C-2497-4EF4-893D-8017E7D5C185}" xr6:coauthVersionLast="47" xr6:coauthVersionMax="47" xr10:uidLastSave="{00000000-0000-0000-0000-000000000000}"/>
  <bookViews>
    <workbookView xWindow="135" yWindow="90" windowWidth="21877" windowHeight="13080" xr2:uid="{00000000-000D-0000-FFFF-FFFF00000000}"/>
  </bookViews>
  <sheets>
    <sheet name="metro_budget" sheetId="1" r:id="rId1"/>
    <sheet name="data_dictionary" sheetId="2" r:id="rId2"/>
  </sheets>
  <definedNames>
    <definedName name="FY_budget">metro_budget!$A$84:$C$86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O21" i="1" s="1"/>
  <c r="N22" i="1"/>
  <c r="O22" i="1" s="1"/>
  <c r="N23" i="1"/>
  <c r="O23" i="1" s="1"/>
  <c r="N24" i="1"/>
  <c r="N25" i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B79" i="1" l="1"/>
  <c r="B70" i="1"/>
  <c r="B61" i="1"/>
  <c r="E41" i="1"/>
  <c r="B78" i="1"/>
  <c r="B69" i="1"/>
  <c r="B60" i="1"/>
  <c r="E25" i="1"/>
  <c r="B77" i="1"/>
  <c r="B68" i="1"/>
  <c r="B59" i="1"/>
  <c r="E24" i="1"/>
  <c r="B76" i="1"/>
  <c r="B67" i="1"/>
  <c r="B58" i="1"/>
  <c r="E18" i="1"/>
  <c r="B75" i="1"/>
  <c r="B66" i="1"/>
  <c r="B57" i="1"/>
  <c r="E11" i="1"/>
  <c r="B74" i="1"/>
  <c r="B65" i="1"/>
  <c r="B56" i="1"/>
  <c r="E10" i="1"/>
  <c r="F9" i="1"/>
  <c r="F8" i="1"/>
  <c r="F7" i="1"/>
  <c r="F6" i="1"/>
  <c r="F5" i="1"/>
  <c r="F4" i="1"/>
  <c r="F3" i="1"/>
  <c r="C79" i="1"/>
  <c r="C70" i="1"/>
  <c r="C61" i="1"/>
  <c r="J41" i="1"/>
  <c r="C78" i="1"/>
  <c r="C69" i="1"/>
  <c r="C60" i="1"/>
  <c r="J25" i="1"/>
  <c r="C77" i="1"/>
  <c r="C68" i="1"/>
  <c r="C59" i="1"/>
  <c r="J24" i="1"/>
  <c r="C76" i="1"/>
  <c r="C67" i="1"/>
  <c r="C58" i="1"/>
  <c r="J18" i="1"/>
  <c r="C75" i="1"/>
  <c r="C66" i="1"/>
  <c r="C57" i="1"/>
  <c r="J11" i="1"/>
  <c r="C74" i="1"/>
  <c r="C65" i="1"/>
  <c r="C56" i="1"/>
  <c r="J10" i="1"/>
  <c r="K9" i="1"/>
  <c r="K8" i="1"/>
  <c r="K7" i="1"/>
  <c r="K6" i="1"/>
  <c r="K5" i="1"/>
  <c r="K4" i="1"/>
  <c r="K3" i="1"/>
  <c r="D79" i="1"/>
  <c r="D70" i="1"/>
  <c r="D61" i="1"/>
  <c r="O41" i="1"/>
  <c r="D78" i="1"/>
  <c r="D69" i="1"/>
  <c r="D60" i="1"/>
  <c r="O25" i="1"/>
  <c r="D77" i="1"/>
  <c r="D68" i="1"/>
  <c r="D59" i="1"/>
  <c r="O24" i="1"/>
  <c r="D76" i="1"/>
  <c r="D67" i="1"/>
  <c r="D58" i="1"/>
  <c r="O18" i="1"/>
  <c r="D75" i="1"/>
  <c r="D66" i="1"/>
  <c r="D57" i="1"/>
  <c r="O11" i="1"/>
  <c r="D74" i="1"/>
  <c r="D65" i="1"/>
  <c r="D56" i="1"/>
  <c r="O10" i="1"/>
  <c r="P9" i="1"/>
  <c r="P8" i="1"/>
  <c r="P7" i="1"/>
  <c r="P6" i="1"/>
  <c r="P5" i="1"/>
  <c r="P4" i="1"/>
  <c r="P3" i="1"/>
  <c r="P10" i="1" l="1"/>
  <c r="P2" i="1"/>
  <c r="P52" i="1"/>
  <c r="P51" i="1"/>
  <c r="P50" i="1"/>
  <c r="P49" i="1"/>
  <c r="P48" i="1"/>
  <c r="P47" i="1"/>
  <c r="P46" i="1"/>
  <c r="P45" i="1"/>
  <c r="P44" i="1"/>
  <c r="P43" i="1"/>
  <c r="P42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3" i="1"/>
  <c r="P22" i="1"/>
  <c r="P21" i="1"/>
  <c r="P20" i="1"/>
  <c r="P19" i="1"/>
  <c r="P17" i="1"/>
  <c r="P16" i="1"/>
  <c r="P15" i="1"/>
  <c r="P14" i="1"/>
  <c r="P13" i="1"/>
  <c r="P12" i="1"/>
  <c r="P11" i="1"/>
  <c r="P18" i="1"/>
  <c r="P24" i="1"/>
  <c r="P25" i="1"/>
  <c r="P41" i="1"/>
  <c r="K10" i="1"/>
  <c r="K2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7" i="1"/>
  <c r="K16" i="1"/>
  <c r="K15" i="1"/>
  <c r="K14" i="1"/>
  <c r="K13" i="1"/>
  <c r="K12" i="1"/>
  <c r="K11" i="1"/>
  <c r="K18" i="1"/>
  <c r="K24" i="1"/>
  <c r="K25" i="1"/>
  <c r="K41" i="1"/>
  <c r="F10" i="1"/>
  <c r="F2" i="1"/>
  <c r="F52" i="1"/>
  <c r="F51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3" i="1"/>
  <c r="F22" i="1"/>
  <c r="F21" i="1"/>
  <c r="F20" i="1"/>
  <c r="F19" i="1"/>
  <c r="F17" i="1"/>
  <c r="F16" i="1"/>
  <c r="F15" i="1"/>
  <c r="F14" i="1"/>
  <c r="F13" i="1"/>
  <c r="F12" i="1"/>
  <c r="F11" i="1"/>
  <c r="F18" i="1"/>
  <c r="F24" i="1"/>
  <c r="F25" i="1"/>
  <c r="F41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<sst xmlns="http://schemas.openxmlformats.org/spreadsheetml/2006/main" count="149" uniqueCount="90">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</sst>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7670700</c:v>
                </c:pt>
                <c:pt idx="1">
                  <c:v>7968300</c:v>
                </c:pt>
                <c:pt idx="2">
                  <c:v>7759600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51C-BB1A-23D70C02C30A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6947552.6699999999</c:v>
                </c:pt>
                <c:pt idx="1">
                  <c:v>7020609.3200000003</c:v>
                </c:pt>
                <c:pt idx="2">
                  <c:v>7497322.9100000001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3-451C-BB1A-23D70C02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3923975"/>
        <c:axId val="723926023"/>
      </c:barChart>
      <c:catAx>
        <c:axId val="7239239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26023"/>
        <c:crosses val="autoZero"/>
        <c:auto val="1"/>
        <c:lblAlgn val="ctr"/>
        <c:lblOffset val="100"/>
        <c:noMultiLvlLbl val="0"/>
      </c:catAx>
      <c:valAx>
        <c:axId val="72392602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low"/>
        <c:crossAx val="723923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73</xdr:row>
      <xdr:rowOff>19050</xdr:rowOff>
    </xdr:from>
    <xdr:to>
      <xdr:col>7</xdr:col>
      <xdr:colOff>1085850</xdr:colOff>
      <xdr:row>87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1BA62-AB9F-E31D-1176-48DCA6FA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66" workbookViewId="0">
      <selection activeCell="A82" sqref="A82"/>
    </sheetView>
  </sheetViews>
  <sheetFormatPr defaultRowHeight="14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IFERROR((D2/B2), "0")</f>
        <v>-4.3170750765267295E-2</v>
      </c>
      <c r="F2">
        <f>RANK(E2,$E$2:$E$52,1)+COUNTIF($E$2:E2,E2)-1</f>
        <v>14</v>
      </c>
      <c r="G2">
        <v>382685200</v>
      </c>
      <c r="H2">
        <v>346340810.81999999</v>
      </c>
      <c r="I2">
        <f>H2-G2</f>
        <v>-36344389.180000007</v>
      </c>
      <c r="J2" s="9">
        <f>IFERROR((I2/G2), "0")</f>
        <v>-9.4972027086493035E-2</v>
      </c>
      <c r="K2">
        <f>RANK(J2,$J$2:$J$52,1)+COUNTIF($J$2:J2,J2)-1</f>
        <v>10</v>
      </c>
      <c r="L2">
        <v>376548600</v>
      </c>
      <c r="M2">
        <v>355279492.22999901</v>
      </c>
      <c r="N2">
        <f>M2-L2</f>
        <v>-21269107.770000994</v>
      </c>
      <c r="O2" s="9">
        <f>IFERROR((N2/L2),"0")</f>
        <v>-5.6484362894991494E-2</v>
      </c>
      <c r="P2">
        <f>RANK(O2,$O$2:$O$52,1)+COUNTIF($O$2:O2,O2)-1</f>
        <v>14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IFERROR((D3/B3), "0")</f>
        <v>-2.3069981751824741E-2</v>
      </c>
      <c r="F3">
        <f>RANK(E3,$E$2:$E$52,1)+COUNTIF($E$2:E3,E3)-1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9">
        <f t="shared" ref="J3:J52" si="3">IFERROR((I3/G3), "0")</f>
        <v>-6.6804928315415249E-2</v>
      </c>
      <c r="K3">
        <f>RANK(J3,$J$2:$J$52,1)+COUNTIF($J$2:J3,J3)-1</f>
        <v>14</v>
      </c>
      <c r="L3">
        <v>322700</v>
      </c>
      <c r="M3">
        <v>322263.03999999998</v>
      </c>
      <c r="N3">
        <f t="shared" ref="N3:N52" si="4">M3-L3</f>
        <v>-436.96000000002095</v>
      </c>
      <c r="O3" s="9">
        <f t="shared" ref="O3:O52" si="5">IFERROR((N3/L3),"0")</f>
        <v>-1.3540749922529313E-3</v>
      </c>
      <c r="P3">
        <f>RANK(O3,$O$2:$O$52,1)+COUNTIF($O$2:O3,O3)-1</f>
        <v>37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>RANK(E4,$E$2:$E$52,1)+COUNTIF($E$2:E4,E4)-1</f>
        <v>42</v>
      </c>
      <c r="G4">
        <v>3652300</v>
      </c>
      <c r="H4">
        <v>3589693.2099999902</v>
      </c>
      <c r="I4">
        <f t="shared" si="2"/>
        <v>-62606.790000009816</v>
      </c>
      <c r="J4" s="9">
        <f t="shared" si="3"/>
        <v>-1.7141743558856015E-2</v>
      </c>
      <c r="K4">
        <f>RANK(J4,$J$2:$J$52,1)+COUNTIF($J$2:J4,J4)-1</f>
        <v>36</v>
      </c>
      <c r="L4">
        <v>3662400</v>
      </c>
      <c r="M4">
        <v>3564983.04999999</v>
      </c>
      <c r="N4">
        <f t="shared" si="4"/>
        <v>-97416.950000009965</v>
      </c>
      <c r="O4" s="9">
        <f t="shared" si="5"/>
        <v>-2.6599210899959033E-2</v>
      </c>
      <c r="P4">
        <f>RANK(O4,$O$2:$O$52,1)+COUNTIF($O$2:O4,O4)-1</f>
        <v>25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>RANK(E5,$E$2:$E$52,1)+COUNTIF($E$2:E5,E5)-1</f>
        <v>4</v>
      </c>
      <c r="G5">
        <v>7968300</v>
      </c>
      <c r="H5">
        <v>7020609.3200000003</v>
      </c>
      <c r="I5">
        <f t="shared" si="2"/>
        <v>-947690.6799999997</v>
      </c>
      <c r="J5" s="9">
        <f t="shared" si="3"/>
        <v>-0.118932605449092</v>
      </c>
      <c r="K5">
        <f>RANK(J5,$J$2:$J$52,1)+COUNTIF($J$2:J5,J5)-1</f>
        <v>5</v>
      </c>
      <c r="L5">
        <v>7759600</v>
      </c>
      <c r="M5">
        <v>7497322.9100000001</v>
      </c>
      <c r="N5">
        <f t="shared" si="4"/>
        <v>-262277.08999999985</v>
      </c>
      <c r="O5" s="9">
        <f t="shared" si="5"/>
        <v>-3.3800336357544182E-2</v>
      </c>
      <c r="P5">
        <f>RANK(O5,$O$2:$O$52,1)+COUNTIF($O$2:O5,O5)-1</f>
        <v>22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>RANK(E6,$E$2:$E$52,1)+COUNTIF($E$2:E6,E6)-1</f>
        <v>11</v>
      </c>
      <c r="G6">
        <v>428500</v>
      </c>
      <c r="H6">
        <v>427758.64</v>
      </c>
      <c r="I6">
        <f t="shared" si="2"/>
        <v>-741.35999999998603</v>
      </c>
      <c r="J6" s="9">
        <f t="shared" si="3"/>
        <v>-1.7301283547257551E-3</v>
      </c>
      <c r="K6">
        <f>RANK(J6,$J$2:$J$52,1)+COUNTIF($J$2:J6,J6)-1</f>
        <v>44</v>
      </c>
      <c r="L6">
        <v>445200</v>
      </c>
      <c r="M6">
        <v>445114.28999999899</v>
      </c>
      <c r="N6">
        <f t="shared" si="4"/>
        <v>-85.710000001010485</v>
      </c>
      <c r="O6" s="9">
        <f t="shared" si="5"/>
        <v>-1.925202156356929E-4</v>
      </c>
      <c r="P6">
        <f>RANK(O6,$O$2:$O$52,1)+COUNTIF($O$2:O6,O6)-1</f>
        <v>39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>RANK(E7,$E$2:$E$52,1)+COUNTIF($E$2:E7,E7)-1</f>
        <v>2</v>
      </c>
      <c r="G7">
        <v>3390900</v>
      </c>
      <c r="H7">
        <v>3051483.41</v>
      </c>
      <c r="I7">
        <f t="shared" si="2"/>
        <v>-339416.58999999985</v>
      </c>
      <c r="J7" s="9">
        <f t="shared" si="3"/>
        <v>-0.10009631366303927</v>
      </c>
      <c r="K7">
        <f>RANK(J7,$J$2:$J$52,1)+COUNTIF($J$2:J7,J7)-1</f>
        <v>8</v>
      </c>
      <c r="L7">
        <v>3345200</v>
      </c>
      <c r="M7">
        <v>2946440.08</v>
      </c>
      <c r="N7">
        <f t="shared" si="4"/>
        <v>-398759.91999999993</v>
      </c>
      <c r="O7" s="9">
        <f t="shared" si="5"/>
        <v>-0.11920361114432618</v>
      </c>
      <c r="P7">
        <f>RANK(O7,$O$2:$O$52,1)+COUNTIF($O$2:O7,O7)-1</f>
        <v>4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>RANK(E8,$E$2:$E$52,1)+COUNTIF($E$2:E8,E8)-1</f>
        <v>1</v>
      </c>
      <c r="G8">
        <v>1590700</v>
      </c>
      <c r="H8">
        <v>1383905.98999999</v>
      </c>
      <c r="I8">
        <f t="shared" si="2"/>
        <v>-206794.01000001002</v>
      </c>
      <c r="J8" s="9">
        <f t="shared" si="3"/>
        <v>-0.13000189224870184</v>
      </c>
      <c r="K8">
        <f>RANK(J8,$J$2:$J$52,1)+COUNTIF($J$2:J8,J8)-1</f>
        <v>4</v>
      </c>
      <c r="L8">
        <v>1579300</v>
      </c>
      <c r="M8">
        <v>1337735.3199999901</v>
      </c>
      <c r="N8">
        <f t="shared" si="4"/>
        <v>-241564.68000000995</v>
      </c>
      <c r="O8" s="9">
        <f t="shared" si="5"/>
        <v>-0.15295680364719175</v>
      </c>
      <c r="P8">
        <f>RANK(O8,$O$2:$O$52,1)+COUNTIF($O$2:O8,O8)-1</f>
        <v>2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>RANK(E9,$E$2:$E$52,1)+COUNTIF($E$2:E9,E9)-1</f>
        <v>16</v>
      </c>
      <c r="G9">
        <v>11073700</v>
      </c>
      <c r="H9">
        <v>9929059.5199999996</v>
      </c>
      <c r="I9">
        <f t="shared" si="2"/>
        <v>-1144640.4800000004</v>
      </c>
      <c r="J9" s="9">
        <f t="shared" si="3"/>
        <v>-0.10336567542917005</v>
      </c>
      <c r="K9">
        <f>RANK(J9,$J$2:$J$52,1)+COUNTIF($J$2:J9,J9)-1</f>
        <v>7</v>
      </c>
      <c r="L9">
        <v>10790500</v>
      </c>
      <c r="M9">
        <v>9993599.52999999</v>
      </c>
      <c r="N9">
        <f t="shared" si="4"/>
        <v>-796900.47000000998</v>
      </c>
      <c r="O9" s="9">
        <f t="shared" si="5"/>
        <v>-7.3852043000788653E-2</v>
      </c>
      <c r="P9">
        <f>RANK(O9,$O$2:$O$52,1)+COUNTIF($O$2:O9,O9)-1</f>
        <v>9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>RANK(E10,$E$2:$E$52,1)+COUNTIF($E$2:E10,E10)-1</f>
        <v>6</v>
      </c>
      <c r="G10">
        <v>495200</v>
      </c>
      <c r="H10">
        <v>467907.84000000003</v>
      </c>
      <c r="I10">
        <f t="shared" si="2"/>
        <v>-27292.159999999974</v>
      </c>
      <c r="J10" s="9">
        <f t="shared" si="3"/>
        <v>-5.5113408723747932E-2</v>
      </c>
      <c r="K10">
        <f>RANK(J10,$J$2:$J$52,1)+COUNTIF($J$2:J10,J10)-1</f>
        <v>17</v>
      </c>
      <c r="L10">
        <v>487500</v>
      </c>
      <c r="M10">
        <v>478318.92</v>
      </c>
      <c r="N10">
        <f t="shared" si="4"/>
        <v>-9181.0800000000163</v>
      </c>
      <c r="O10" s="9">
        <f t="shared" si="5"/>
        <v>-1.883298461538465E-2</v>
      </c>
      <c r="P10">
        <f>RANK(O10,$O$2:$O$52,1)+COUNTIF($O$2:O10,O10)-1</f>
        <v>29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>
        <f>RANK(E11,$E$2:$E$52,1)+COUNTIF($E$2:E11,E11)-1</f>
        <v>47</v>
      </c>
      <c r="G11">
        <v>0</v>
      </c>
      <c r="H11">
        <v>0</v>
      </c>
      <c r="I11">
        <f t="shared" si="2"/>
        <v>0</v>
      </c>
      <c r="J11" s="9" t="str">
        <f t="shared" si="3"/>
        <v>0</v>
      </c>
      <c r="K11">
        <f>RANK(J11,$J$2:$J$52,1)+COUNTIF($J$2:J11,J11)-1</f>
        <v>48</v>
      </c>
      <c r="L11">
        <v>375000</v>
      </c>
      <c r="M11">
        <v>63771.91</v>
      </c>
      <c r="N11">
        <f t="shared" si="4"/>
        <v>-311228.08999999997</v>
      </c>
      <c r="O11" s="9">
        <f t="shared" si="5"/>
        <v>-0.82994157333333329</v>
      </c>
      <c r="P11">
        <f>RANK(O11,$O$2:$O$52,1)+COUNTIF($O$2:O11,O11)-1</f>
        <v>1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>
        <f>RANK(E12,$E$2:$E$52,1)+COUNTIF($E$2:E12,E12)-1</f>
        <v>13</v>
      </c>
      <c r="G12">
        <v>4700400</v>
      </c>
      <c r="H12">
        <v>4205555.5999999996</v>
      </c>
      <c r="I12">
        <f t="shared" si="2"/>
        <v>-494844.40000000037</v>
      </c>
      <c r="J12" s="9">
        <f t="shared" si="3"/>
        <v>-0.10527708280146378</v>
      </c>
      <c r="K12">
        <f>RANK(J12,$J$2:$J$52,1)+COUNTIF($J$2:J12,J12)-1</f>
        <v>6</v>
      </c>
      <c r="L12">
        <v>4677800</v>
      </c>
      <c r="M12">
        <v>4371713.1399999997</v>
      </c>
      <c r="N12">
        <f t="shared" si="4"/>
        <v>-306086.86000000034</v>
      </c>
      <c r="O12" s="9">
        <f t="shared" si="5"/>
        <v>-6.5433934755654441E-2</v>
      </c>
      <c r="P12">
        <f>RANK(O12,$O$2:$O$52,1)+COUNTIF($O$2:O12,O12)-1</f>
        <v>10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>
        <f>RANK(E13,$E$2:$E$52,1)+COUNTIF($E$2:E13,E13)-1</f>
        <v>33</v>
      </c>
      <c r="G13">
        <v>6223700</v>
      </c>
      <c r="H13">
        <v>5909077.9399999902</v>
      </c>
      <c r="I13">
        <f t="shared" si="2"/>
        <v>-314622.06000000983</v>
      </c>
      <c r="J13" s="9">
        <f t="shared" si="3"/>
        <v>-5.0552253482656594E-2</v>
      </c>
      <c r="K13">
        <f>RANK(J13,$J$2:$J$52,1)+COUNTIF($J$2:J13,J13)-1</f>
        <v>18</v>
      </c>
      <c r="L13">
        <v>6207300</v>
      </c>
      <c r="M13">
        <v>6056976.6699999999</v>
      </c>
      <c r="N13">
        <f t="shared" si="4"/>
        <v>-150323.33000000007</v>
      </c>
      <c r="O13" s="9">
        <f t="shared" si="5"/>
        <v>-2.4217184605222895E-2</v>
      </c>
      <c r="P13">
        <f>RANK(O13,$O$2:$O$52,1)+COUNTIF($O$2:O13,O13)-1</f>
        <v>27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>
        <f>RANK(E14,$E$2:$E$52,1)+COUNTIF($E$2:E14,E14)-1</f>
        <v>30</v>
      </c>
      <c r="G14">
        <v>530500</v>
      </c>
      <c r="H14">
        <v>524402.98</v>
      </c>
      <c r="I14">
        <f t="shared" si="2"/>
        <v>-6097.0200000000186</v>
      </c>
      <c r="J14" s="9">
        <f t="shared" si="3"/>
        <v>-1.1492968897266765E-2</v>
      </c>
      <c r="K14">
        <f>RANK(J14,$J$2:$J$52,1)+COUNTIF($J$2:J14,J14)-1</f>
        <v>40</v>
      </c>
      <c r="L14">
        <v>526200</v>
      </c>
      <c r="M14">
        <v>504989.88</v>
      </c>
      <c r="N14">
        <f t="shared" si="4"/>
        <v>-21210.119999999995</v>
      </c>
      <c r="O14" s="9">
        <f t="shared" si="5"/>
        <v>-4.0308095781071827E-2</v>
      </c>
      <c r="P14">
        <f>RANK(O14,$O$2:$O$52,1)+COUNTIF($O$2:O14,O14)-1</f>
        <v>19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>
        <f>RANK(E15,$E$2:$E$52,1)+COUNTIF($E$2:E15,E15)-1</f>
        <v>48</v>
      </c>
      <c r="G15">
        <v>184167800</v>
      </c>
      <c r="H15">
        <v>175966389.24999899</v>
      </c>
      <c r="I15">
        <f t="shared" si="2"/>
        <v>-8201410.7500010133</v>
      </c>
      <c r="J15" s="9">
        <f t="shared" si="3"/>
        <v>-4.4532273014072019E-2</v>
      </c>
      <c r="K15">
        <f>RANK(J15,$J$2:$J$52,1)+COUNTIF($J$2:J15,J15)-1</f>
        <v>24</v>
      </c>
      <c r="L15">
        <v>188953500</v>
      </c>
      <c r="M15">
        <v>184450910.84999901</v>
      </c>
      <c r="N15">
        <f t="shared" si="4"/>
        <v>-4502589.1500009894</v>
      </c>
      <c r="O15" s="9">
        <f t="shared" si="5"/>
        <v>-2.3829085727446114E-2</v>
      </c>
      <c r="P15">
        <f>RANK(O15,$O$2:$O$52,1)+COUNTIF($O$2:O15,O15)-1</f>
        <v>28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>
        <f>RANK(E16,$E$2:$E$52,1)+COUNTIF($E$2:E16,E16)-1</f>
        <v>37</v>
      </c>
      <c r="G16">
        <v>7352500</v>
      </c>
      <c r="H16">
        <v>7350464.0800000001</v>
      </c>
      <c r="I16">
        <f t="shared" si="2"/>
        <v>-2035.9199999999255</v>
      </c>
      <c r="J16" s="9">
        <f t="shared" si="3"/>
        <v>-2.769017341040361E-4</v>
      </c>
      <c r="K16">
        <f>RANK(J16,$J$2:$J$52,1)+COUNTIF($J$2:J16,J16)-1</f>
        <v>46</v>
      </c>
      <c r="L16">
        <v>7397200</v>
      </c>
      <c r="M16">
        <v>7397093</v>
      </c>
      <c r="N16">
        <f t="shared" si="4"/>
        <v>-107</v>
      </c>
      <c r="O16" s="9">
        <f t="shared" si="5"/>
        <v>-1.4464932677229222E-5</v>
      </c>
      <c r="P16">
        <f>RANK(O16,$O$2:$O$52,1)+COUNTIF($O$2:O16,O16)-1</f>
        <v>43</v>
      </c>
    </row>
    <row r="17" spans="1:16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>
        <f>RANK(E17,$E$2:$E$52,1)+COUNTIF($E$2:E17,E17)-1</f>
        <v>21</v>
      </c>
      <c r="G17">
        <v>15309700</v>
      </c>
      <c r="H17">
        <v>14645233.51</v>
      </c>
      <c r="I17">
        <f t="shared" si="2"/>
        <v>-664466.49000000022</v>
      </c>
      <c r="J17" s="9">
        <f t="shared" si="3"/>
        <v>-4.3401666263871937E-2</v>
      </c>
      <c r="K17">
        <f>RANK(J17,$J$2:$J$52,1)+COUNTIF($J$2:J17,J17)-1</f>
        <v>25</v>
      </c>
      <c r="L17">
        <v>15311800</v>
      </c>
      <c r="M17">
        <v>14346057.039999999</v>
      </c>
      <c r="N17">
        <f t="shared" si="4"/>
        <v>-965742.96000000089</v>
      </c>
      <c r="O17" s="9">
        <f t="shared" si="5"/>
        <v>-6.3071811282801551E-2</v>
      </c>
      <c r="P17">
        <f>RANK(O17,$O$2:$O$52,1)+COUNTIF($O$2:O17,O17)-1</f>
        <v>11</v>
      </c>
    </row>
    <row r="18" spans="1:16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>
        <f>RANK(E18,$E$2:$E$52,1)+COUNTIF($E$2:E18,E18)-1</f>
        <v>12</v>
      </c>
      <c r="G18">
        <v>2861000</v>
      </c>
      <c r="H18">
        <v>2671745.94</v>
      </c>
      <c r="I18">
        <f t="shared" si="2"/>
        <v>-189254.06000000006</v>
      </c>
      <c r="J18" s="9">
        <f t="shared" si="3"/>
        <v>-6.6149619014330668E-2</v>
      </c>
      <c r="K18">
        <f>RANK(J18,$J$2:$J$52,1)+COUNTIF($J$2:J18,J18)-1</f>
        <v>15</v>
      </c>
      <c r="L18">
        <v>2910600</v>
      </c>
      <c r="M18">
        <v>2535637.09</v>
      </c>
      <c r="N18">
        <f t="shared" si="4"/>
        <v>-374962.91000000015</v>
      </c>
      <c r="O18" s="9">
        <f t="shared" si="5"/>
        <v>-0.12882667147667154</v>
      </c>
      <c r="P18">
        <f>RANK(O18,$O$2:$O$52,1)+COUNTIF($O$2:O18,O18)-1</f>
        <v>3</v>
      </c>
    </row>
    <row r="19" spans="1:16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>
        <f>RANK(E19,$E$2:$E$52,1)+COUNTIF($E$2:E19,E19)-1</f>
        <v>15</v>
      </c>
      <c r="G19">
        <v>9713300</v>
      </c>
      <c r="H19">
        <v>8991707.2399999909</v>
      </c>
      <c r="I19">
        <f t="shared" si="2"/>
        <v>-721592.76000000909</v>
      </c>
      <c r="J19" s="9">
        <f t="shared" si="3"/>
        <v>-7.4289145810384635E-2</v>
      </c>
      <c r="K19">
        <f>RANK(J19,$J$2:$J$52,1)+COUNTIF($J$2:J19,J19)-1</f>
        <v>12</v>
      </c>
      <c r="L19">
        <v>9343000</v>
      </c>
      <c r="M19">
        <v>8766655.9100000001</v>
      </c>
      <c r="N19">
        <f t="shared" si="4"/>
        <v>-576344.08999999985</v>
      </c>
      <c r="O19" s="9">
        <f t="shared" si="5"/>
        <v>-6.1687262121374278E-2</v>
      </c>
      <c r="P19">
        <f>RANK(O19,$O$2:$O$52,1)+COUNTIF($O$2:O19,O19)-1</f>
        <v>12</v>
      </c>
    </row>
    <row r="20" spans="1:16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>
        <f>RANK(E20,$E$2:$E$52,1)+COUNTIF($E$2:E20,E20)-1</f>
        <v>46</v>
      </c>
      <c r="G20">
        <v>131849400</v>
      </c>
      <c r="H20">
        <v>131839624.37</v>
      </c>
      <c r="I20">
        <f t="shared" si="2"/>
        <v>-9775.6299999952316</v>
      </c>
      <c r="J20" s="9">
        <f t="shared" si="3"/>
        <v>-7.4142392760188761E-5</v>
      </c>
      <c r="K20">
        <f>RANK(J20,$J$2:$J$52,1)+COUNTIF($J$2:J20,J20)-1</f>
        <v>47</v>
      </c>
      <c r="L20">
        <v>130621400</v>
      </c>
      <c r="M20">
        <v>130621283.53999899</v>
      </c>
      <c r="N20">
        <f t="shared" si="4"/>
        <v>-116.46000100672245</v>
      </c>
      <c r="O20" s="9">
        <f t="shared" si="5"/>
        <v>-8.9158438821450736E-7</v>
      </c>
      <c r="P20">
        <f>RANK(O20,$O$2:$O$52,1)+COUNTIF($O$2:O20,O20)-1</f>
        <v>46</v>
      </c>
    </row>
    <row r="21" spans="1:16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>
        <f>RANK(E21,$E$2:$E$52,1)+COUNTIF($E$2:E21,E21)-1</f>
        <v>9</v>
      </c>
      <c r="G21">
        <v>24497400</v>
      </c>
      <c r="H21">
        <v>22655993.629999999</v>
      </c>
      <c r="I21">
        <f t="shared" si="2"/>
        <v>-1841406.370000001</v>
      </c>
      <c r="J21" s="9">
        <f t="shared" si="3"/>
        <v>-7.5167420624229556E-2</v>
      </c>
      <c r="K21">
        <f>RANK(J21,$J$2:$J$52,1)+COUNTIF($J$2:J21,J21)-1</f>
        <v>11</v>
      </c>
      <c r="L21">
        <v>24323000</v>
      </c>
      <c r="M21">
        <v>23434073.089999899</v>
      </c>
      <c r="N21">
        <f t="shared" si="4"/>
        <v>-888926.91000010073</v>
      </c>
      <c r="O21" s="9">
        <f t="shared" si="5"/>
        <v>-3.6546762734864152E-2</v>
      </c>
      <c r="P21">
        <f>RANK(O21,$O$2:$O$52,1)+COUNTIF($O$2:O21,O21)-1</f>
        <v>21</v>
      </c>
    </row>
    <row r="22" spans="1:16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>
        <f>RANK(E22,$E$2:$E$52,1)+COUNTIF($E$2:E22,E22)-1</f>
        <v>32</v>
      </c>
      <c r="G22">
        <v>11980700</v>
      </c>
      <c r="H22">
        <v>11791977.9699999</v>
      </c>
      <c r="I22">
        <f t="shared" si="2"/>
        <v>-188722.03000009991</v>
      </c>
      <c r="J22" s="9">
        <f t="shared" si="3"/>
        <v>-1.5752170574348738E-2</v>
      </c>
      <c r="K22">
        <f>RANK(J22,$J$2:$J$52,1)+COUNTIF($J$2:J22,J22)-1</f>
        <v>38</v>
      </c>
      <c r="L22">
        <v>11935200</v>
      </c>
      <c r="M22">
        <v>11934454.77</v>
      </c>
      <c r="N22">
        <f t="shared" si="4"/>
        <v>-745.23000000044703</v>
      </c>
      <c r="O22" s="9">
        <f t="shared" si="5"/>
        <v>-6.2439674240938325E-5</v>
      </c>
      <c r="P22">
        <f>RANK(O22,$O$2:$O$52,1)+COUNTIF($O$2:O22,O22)-1</f>
        <v>42</v>
      </c>
    </row>
    <row r="23" spans="1:16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>
        <f>RANK(E23,$E$2:$E$52,1)+COUNTIF($E$2:E23,E23)-1</f>
        <v>18</v>
      </c>
      <c r="G23">
        <v>22683800</v>
      </c>
      <c r="H23">
        <v>21722126.219999898</v>
      </c>
      <c r="I23">
        <f t="shared" si="2"/>
        <v>-961673.78000010177</v>
      </c>
      <c r="J23" s="9">
        <f t="shared" si="3"/>
        <v>-4.2394738976719144E-2</v>
      </c>
      <c r="K23">
        <f>RANK(J23,$J$2:$J$52,1)+COUNTIF($J$2:J23,J23)-1</f>
        <v>26</v>
      </c>
      <c r="L23">
        <v>23220300</v>
      </c>
      <c r="M23">
        <v>22619057.440000001</v>
      </c>
      <c r="N23">
        <f t="shared" si="4"/>
        <v>-601242.55999999866</v>
      </c>
      <c r="O23" s="9">
        <f t="shared" si="5"/>
        <v>-2.5892971236375011E-2</v>
      </c>
      <c r="P23">
        <f>RANK(O23,$O$2:$O$52,1)+COUNTIF($O$2:O23,O23)-1</f>
        <v>26</v>
      </c>
    </row>
    <row r="24" spans="1:16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>
        <f>RANK(E24,$E$2:$E$52,1)+COUNTIF($E$2:E24,E24)-1</f>
        <v>31</v>
      </c>
      <c r="G24">
        <v>1112700</v>
      </c>
      <c r="H24">
        <v>1067214.42</v>
      </c>
      <c r="I24">
        <f t="shared" si="2"/>
        <v>-45485.580000000075</v>
      </c>
      <c r="J24" s="9">
        <f t="shared" si="3"/>
        <v>-4.087856565111897E-2</v>
      </c>
      <c r="K24">
        <f>RANK(J24,$J$2:$J$52,1)+COUNTIF($J$2:J24,J24)-1</f>
        <v>28</v>
      </c>
      <c r="L24">
        <v>1112600</v>
      </c>
      <c r="M24">
        <v>1112527.1200000001</v>
      </c>
      <c r="N24">
        <f t="shared" si="4"/>
        <v>-72.879999999888241</v>
      </c>
      <c r="O24" s="9">
        <f t="shared" si="5"/>
        <v>-6.5504224339284781E-5</v>
      </c>
      <c r="P24">
        <f>RANK(O24,$O$2:$O$52,1)+COUNTIF($O$2:O24,O24)-1</f>
        <v>41</v>
      </c>
    </row>
    <row r="25" spans="1:16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>
        <f>RANK(E25,$E$2:$E$52,1)+COUNTIF($E$2:E25,E25)-1</f>
        <v>38</v>
      </c>
      <c r="G25">
        <v>505200</v>
      </c>
      <c r="H25">
        <v>497194.20999999897</v>
      </c>
      <c r="I25">
        <f t="shared" si="2"/>
        <v>-8005.7900000010268</v>
      </c>
      <c r="J25" s="9">
        <f t="shared" si="3"/>
        <v>-1.5846773555029746E-2</v>
      </c>
      <c r="K25">
        <f>RANK(J25,$J$2:$J$52,1)+COUNTIF($J$2:J25,J25)-1</f>
        <v>37</v>
      </c>
      <c r="L25">
        <v>496500</v>
      </c>
      <c r="M25">
        <v>494775.1</v>
      </c>
      <c r="N25">
        <f t="shared" si="4"/>
        <v>-1724.9000000000233</v>
      </c>
      <c r="O25" s="9">
        <f t="shared" si="5"/>
        <v>-3.4741188318228064E-3</v>
      </c>
      <c r="P25">
        <f>RANK(O25,$O$2:$O$52,1)+COUNTIF($O$2:O25,O25)-1</f>
        <v>35</v>
      </c>
    </row>
    <row r="26" spans="1:16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>
        <f>RANK(E26,$E$2:$E$52,1)+COUNTIF($E$2:E26,E26)-1</f>
        <v>5</v>
      </c>
      <c r="G26">
        <v>5442200</v>
      </c>
      <c r="H26">
        <v>5122329.02999999</v>
      </c>
      <c r="I26">
        <f t="shared" si="2"/>
        <v>-319870.97000000998</v>
      </c>
      <c r="J26" s="9">
        <f t="shared" si="3"/>
        <v>-5.8776040939327839E-2</v>
      </c>
      <c r="K26">
        <f>RANK(J26,$J$2:$J$52,1)+COUNTIF($J$2:J26,J26)-1</f>
        <v>16</v>
      </c>
      <c r="L26">
        <v>5430700</v>
      </c>
      <c r="M26">
        <v>5117235.21</v>
      </c>
      <c r="N26">
        <f t="shared" si="4"/>
        <v>-313464.79000000004</v>
      </c>
      <c r="O26" s="9">
        <f t="shared" si="5"/>
        <v>-5.7720881286022069E-2</v>
      </c>
      <c r="P26">
        <f>RANK(O26,$O$2:$O$52,1)+COUNTIF($O$2:O26,O26)-1</f>
        <v>13</v>
      </c>
    </row>
    <row r="27" spans="1:16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>
        <f>RANK(E27,$E$2:$E$52,1)+COUNTIF($E$2:E27,E27)-1</f>
        <v>48</v>
      </c>
      <c r="G27">
        <v>0</v>
      </c>
      <c r="H27">
        <v>0</v>
      </c>
      <c r="I27">
        <f t="shared" si="2"/>
        <v>0</v>
      </c>
      <c r="J27" s="9" t="str">
        <f t="shared" si="3"/>
        <v>0</v>
      </c>
      <c r="K27">
        <f>RANK(J27,$J$2:$J$52,1)+COUNTIF($J$2:J27,J27)-1</f>
        <v>49</v>
      </c>
      <c r="L27">
        <v>0</v>
      </c>
      <c r="M27">
        <v>0</v>
      </c>
      <c r="N27">
        <f t="shared" si="4"/>
        <v>0</v>
      </c>
      <c r="O27" s="9" t="str">
        <f t="shared" si="5"/>
        <v>0</v>
      </c>
      <c r="P27">
        <f>RANK(O27,$O$2:$O$52,1)+COUNTIF($O$2:O27,O27)-1</f>
        <v>48</v>
      </c>
    </row>
    <row r="28" spans="1:16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>
        <f>RANK(E28,$E$2:$E$52,1)+COUNTIF($E$2:E28,E28)-1</f>
        <v>3</v>
      </c>
      <c r="G28">
        <v>1545700</v>
      </c>
      <c r="H28">
        <v>1281335.23</v>
      </c>
      <c r="I28">
        <f t="shared" si="2"/>
        <v>-264364.77</v>
      </c>
      <c r="J28" s="9">
        <f t="shared" si="3"/>
        <v>-0.17103239309050916</v>
      </c>
      <c r="K28">
        <f>RANK(J28,$J$2:$J$52,1)+COUNTIF($J$2:J28,J28)-1</f>
        <v>2</v>
      </c>
      <c r="L28">
        <v>1525900</v>
      </c>
      <c r="M28">
        <v>1393285.06</v>
      </c>
      <c r="N28">
        <f t="shared" si="4"/>
        <v>-132614.93999999994</v>
      </c>
      <c r="O28" s="9">
        <f t="shared" si="5"/>
        <v>-8.6909325643882263E-2</v>
      </c>
      <c r="P28">
        <f>RANK(O28,$O$2:$O$52,1)+COUNTIF($O$2:O28,O28)-1</f>
        <v>7</v>
      </c>
    </row>
    <row r="29" spans="1:16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>
        <f>RANK(E29,$E$2:$E$52,1)+COUNTIF($E$2:E29,E29)-1</f>
        <v>28</v>
      </c>
      <c r="G29">
        <v>2779500</v>
      </c>
      <c r="H29">
        <v>2665264.4399999902</v>
      </c>
      <c r="I29">
        <f t="shared" si="2"/>
        <v>-114235.56000000983</v>
      </c>
      <c r="J29" s="9">
        <f t="shared" si="3"/>
        <v>-4.1099320021590155E-2</v>
      </c>
      <c r="K29">
        <f>RANK(J29,$J$2:$J$52,1)+COUNTIF($J$2:J29,J29)-1</f>
        <v>27</v>
      </c>
      <c r="L29">
        <v>2889900</v>
      </c>
      <c r="M29">
        <v>2889864.67</v>
      </c>
      <c r="N29">
        <f t="shared" si="4"/>
        <v>-35.330000000074506</v>
      </c>
      <c r="O29" s="9">
        <f t="shared" si="5"/>
        <v>-1.2225336516860273E-5</v>
      </c>
      <c r="P29">
        <f>RANK(O29,$O$2:$O$52,1)+COUNTIF($O$2:O29,O29)-1</f>
        <v>44</v>
      </c>
    </row>
    <row r="30" spans="1:16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>
        <f>RANK(E30,$E$2:$E$52,1)+COUNTIF($E$2:E30,E30)-1</f>
        <v>40</v>
      </c>
      <c r="G30">
        <v>12735900</v>
      </c>
      <c r="H30">
        <v>12685514.279999901</v>
      </c>
      <c r="I30">
        <f t="shared" si="2"/>
        <v>-50385.720000099391</v>
      </c>
      <c r="J30" s="9">
        <f t="shared" si="3"/>
        <v>-3.9561962641116366E-3</v>
      </c>
      <c r="K30">
        <f>RANK(J30,$J$2:$J$52,1)+COUNTIF($J$2:J30,J30)-1</f>
        <v>42</v>
      </c>
      <c r="L30">
        <v>12861300</v>
      </c>
      <c r="M30">
        <v>12826009.609999999</v>
      </c>
      <c r="N30">
        <f t="shared" si="4"/>
        <v>-35290.390000000596</v>
      </c>
      <c r="O30" s="9">
        <f t="shared" si="5"/>
        <v>-2.7439209100169185E-3</v>
      </c>
      <c r="P30">
        <f>RANK(O30,$O$2:$O$52,1)+COUNTIF($O$2:O30,O30)-1</f>
        <v>36</v>
      </c>
    </row>
    <row r="31" spans="1:16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>
        <f>RANK(E31,$E$2:$E$52,1)+COUNTIF($E$2:E31,E31)-1</f>
        <v>29</v>
      </c>
      <c r="G31">
        <v>1823300</v>
      </c>
      <c r="H31">
        <v>1762676.85</v>
      </c>
      <c r="I31">
        <f t="shared" si="2"/>
        <v>-60623.149999999907</v>
      </c>
      <c r="J31" s="9">
        <f t="shared" si="3"/>
        <v>-3.3249136181648611E-2</v>
      </c>
      <c r="K31">
        <f>RANK(J31,$J$2:$J$52,1)+COUNTIF($J$2:J31,J31)-1</f>
        <v>32</v>
      </c>
      <c r="L31">
        <v>1870700</v>
      </c>
      <c r="M31">
        <v>1801391.34</v>
      </c>
      <c r="N31">
        <f t="shared" si="4"/>
        <v>-69308.659999999916</v>
      </c>
      <c r="O31" s="9">
        <f t="shared" si="5"/>
        <v>-3.7049585716576634E-2</v>
      </c>
      <c r="P31">
        <f>RANK(O31,$O$2:$O$52,1)+COUNTIF($O$2:O31,O31)-1</f>
        <v>20</v>
      </c>
    </row>
    <row r="32" spans="1:16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>
        <f>RANK(E32,$E$2:$E$52,1)+COUNTIF($E$2:E32,E32)-1</f>
        <v>36</v>
      </c>
      <c r="G32">
        <v>6195500</v>
      </c>
      <c r="H32">
        <v>6084985.4699999997</v>
      </c>
      <c r="I32">
        <f t="shared" si="2"/>
        <v>-110514.53000000026</v>
      </c>
      <c r="J32" s="9">
        <f t="shared" si="3"/>
        <v>-1.7837871035428981E-2</v>
      </c>
      <c r="K32">
        <f>RANK(J32,$J$2:$J$52,1)+COUNTIF($J$2:J32,J32)-1</f>
        <v>35</v>
      </c>
      <c r="L32">
        <v>6157400</v>
      </c>
      <c r="M32">
        <v>5987572.0199999996</v>
      </c>
      <c r="N32">
        <f t="shared" si="4"/>
        <v>-169827.98000000045</v>
      </c>
      <c r="O32" s="9">
        <f t="shared" si="5"/>
        <v>-2.7581118653977402E-2</v>
      </c>
      <c r="P32">
        <f>RANK(O32,$O$2:$O$52,1)+COUNTIF($O$2:O32,O32)-1</f>
        <v>23</v>
      </c>
    </row>
    <row r="33" spans="1:16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>
        <f>RANK(E33,$E$2:$E$52,1)+COUNTIF($E$2:E33,E33)-1</f>
        <v>41</v>
      </c>
      <c r="G33">
        <v>979671000</v>
      </c>
      <c r="H33">
        <v>977068513.48000002</v>
      </c>
      <c r="I33">
        <f t="shared" si="2"/>
        <v>-2602486.5199999809</v>
      </c>
      <c r="J33" s="9">
        <f t="shared" si="3"/>
        <v>-2.6564903115433454E-3</v>
      </c>
      <c r="K33">
        <f>RANK(J33,$J$2:$J$52,1)+COUNTIF($J$2:J33,J33)-1</f>
        <v>43</v>
      </c>
      <c r="L33">
        <v>989572899.99999905</v>
      </c>
      <c r="M33">
        <v>984116289.40999901</v>
      </c>
      <c r="N33">
        <f t="shared" si="4"/>
        <v>-5456610.5900000334</v>
      </c>
      <c r="O33" s="9">
        <f t="shared" si="5"/>
        <v>-5.5141067323084929E-3</v>
      </c>
      <c r="P33">
        <f>RANK(O33,$O$2:$O$52,1)+COUNTIF($O$2:O33,O33)-1</f>
        <v>34</v>
      </c>
    </row>
    <row r="34" spans="1:16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>
        <f>RANK(E34,$E$2:$E$52,1)+COUNTIF($E$2:E34,E34)-1</f>
        <v>26</v>
      </c>
      <c r="G34">
        <v>4350600</v>
      </c>
      <c r="H34">
        <v>4137588.7699999898</v>
      </c>
      <c r="I34">
        <f t="shared" si="2"/>
        <v>-213011.23000001023</v>
      </c>
      <c r="J34" s="9">
        <f t="shared" si="3"/>
        <v>-4.8961345561534093E-2</v>
      </c>
      <c r="K34">
        <f>RANK(J34,$J$2:$J$52,1)+COUNTIF($J$2:J34,J34)-1</f>
        <v>21</v>
      </c>
      <c r="L34">
        <v>4345600</v>
      </c>
      <c r="M34">
        <v>4229801.51</v>
      </c>
      <c r="N34">
        <f t="shared" si="4"/>
        <v>-115798.49000000022</v>
      </c>
      <c r="O34" s="9">
        <f t="shared" si="5"/>
        <v>-2.6647296115611244E-2</v>
      </c>
      <c r="P34">
        <f>RANK(O34,$O$2:$O$52,1)+COUNTIF($O$2:O34,O34)-1</f>
        <v>24</v>
      </c>
    </row>
    <row r="35" spans="1:16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>
        <f>RANK(E35,$E$2:$E$52,1)+COUNTIF($E$2:E35,E35)-1</f>
        <v>49</v>
      </c>
      <c r="G35">
        <v>0</v>
      </c>
      <c r="H35">
        <v>0</v>
      </c>
      <c r="I35">
        <f t="shared" si="2"/>
        <v>0</v>
      </c>
      <c r="J35" s="9" t="str">
        <f t="shared" si="3"/>
        <v>0</v>
      </c>
      <c r="K35">
        <f>RANK(J35,$J$2:$J$52,1)+COUNTIF($J$2:J35,J35)-1</f>
        <v>50</v>
      </c>
      <c r="L35">
        <v>0</v>
      </c>
      <c r="M35">
        <v>0</v>
      </c>
      <c r="N35">
        <f t="shared" si="4"/>
        <v>0</v>
      </c>
      <c r="O35" s="9" t="str">
        <f t="shared" si="5"/>
        <v>0</v>
      </c>
      <c r="P35">
        <f>RANK(O35,$O$2:$O$52,1)+COUNTIF($O$2:O35,O35)-1</f>
        <v>49</v>
      </c>
    </row>
    <row r="36" spans="1:16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>
        <f>RANK(E36,$E$2:$E$52,1)+COUNTIF($E$2:E36,E36)-1</f>
        <v>10</v>
      </c>
      <c r="G36">
        <v>898700</v>
      </c>
      <c r="H36">
        <v>740966.94999999902</v>
      </c>
      <c r="I36">
        <f t="shared" si="2"/>
        <v>-157733.05000000098</v>
      </c>
      <c r="J36" s="9">
        <f t="shared" si="3"/>
        <v>-0.17551246244575608</v>
      </c>
      <c r="K36">
        <f>RANK(J36,$J$2:$J$52,1)+COUNTIF($J$2:J36,J36)-1</f>
        <v>1</v>
      </c>
      <c r="L36">
        <v>878300</v>
      </c>
      <c r="M36">
        <v>777215.28999999899</v>
      </c>
      <c r="N36">
        <f t="shared" si="4"/>
        <v>-101084.71000000101</v>
      </c>
      <c r="O36" s="9">
        <f t="shared" si="5"/>
        <v>-0.11509132414892521</v>
      </c>
      <c r="P36">
        <f>RANK(O36,$O$2:$O$52,1)+COUNTIF($O$2:O36,O36)-1</f>
        <v>5</v>
      </c>
    </row>
    <row r="37" spans="1:16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>
        <f>RANK(E37,$E$2:$E$52,1)+COUNTIF($E$2:E37,E37)-1</f>
        <v>19</v>
      </c>
      <c r="G37">
        <v>2229200</v>
      </c>
      <c r="H37">
        <v>2118943.21</v>
      </c>
      <c r="I37">
        <f t="shared" si="2"/>
        <v>-110256.79000000004</v>
      </c>
      <c r="J37" s="9">
        <f t="shared" si="3"/>
        <v>-4.9460250314014013E-2</v>
      </c>
      <c r="K37">
        <f>RANK(J37,$J$2:$J$52,1)+COUNTIF($J$2:J37,J37)-1</f>
        <v>20</v>
      </c>
      <c r="L37">
        <v>2296900</v>
      </c>
      <c r="M37">
        <v>2108718.34</v>
      </c>
      <c r="N37">
        <f t="shared" si="4"/>
        <v>-188181.66000000015</v>
      </c>
      <c r="O37" s="9">
        <f t="shared" si="5"/>
        <v>-8.1928538464887526E-2</v>
      </c>
      <c r="P37">
        <f>RANK(O37,$O$2:$O$52,1)+COUNTIF($O$2:O37,O37)-1</f>
        <v>8</v>
      </c>
    </row>
    <row r="38" spans="1:16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>
        <f>RANK(E38,$E$2:$E$52,1)+COUNTIF($E$2:E38,E38)-1</f>
        <v>25</v>
      </c>
      <c r="G38">
        <v>792800</v>
      </c>
      <c r="H38">
        <v>753451.96</v>
      </c>
      <c r="I38">
        <f t="shared" si="2"/>
        <v>-39348.040000000037</v>
      </c>
      <c r="J38" s="9">
        <f t="shared" si="3"/>
        <v>-4.9631735620585316E-2</v>
      </c>
      <c r="K38">
        <f>RANK(J38,$J$2:$J$52,1)+COUNTIF($J$2:J38,J38)-1</f>
        <v>19</v>
      </c>
      <c r="L38">
        <v>777800</v>
      </c>
      <c r="M38">
        <v>777663.26</v>
      </c>
      <c r="N38">
        <f t="shared" si="4"/>
        <v>-136.73999999999069</v>
      </c>
      <c r="O38" s="9">
        <f t="shared" si="5"/>
        <v>-1.7580354847003174E-4</v>
      </c>
      <c r="P38">
        <f>RANK(O38,$O$2:$O$52,1)+COUNTIF($O$2:O38,O38)-1</f>
        <v>40</v>
      </c>
    </row>
    <row r="39" spans="1:16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>
        <f>RANK(E39,$E$2:$E$52,1)+COUNTIF($E$2:E39,E39)-1</f>
        <v>8</v>
      </c>
      <c r="G39">
        <v>1294400</v>
      </c>
      <c r="H39">
        <v>1114242.27999999</v>
      </c>
      <c r="I39">
        <f t="shared" si="2"/>
        <v>-180157.72000000998</v>
      </c>
      <c r="J39" s="9">
        <f t="shared" si="3"/>
        <v>-0.13918241656366656</v>
      </c>
      <c r="K39">
        <f>RANK(J39,$J$2:$J$52,1)+COUNTIF($J$2:J39,J39)-1</f>
        <v>3</v>
      </c>
      <c r="L39">
        <v>1759500</v>
      </c>
      <c r="M39">
        <v>1680463.8699999901</v>
      </c>
      <c r="N39">
        <f t="shared" si="4"/>
        <v>-79036.1300000099</v>
      </c>
      <c r="O39" s="9">
        <f t="shared" si="5"/>
        <v>-4.4919653310605226E-2</v>
      </c>
      <c r="P39">
        <f>RANK(O39,$O$2:$O$52,1)+COUNTIF($O$2:O39,O39)-1</f>
        <v>17</v>
      </c>
    </row>
    <row r="40" spans="1:16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>
        <f>RANK(E40,$E$2:$E$52,1)+COUNTIF($E$2:E40,E40)-1</f>
        <v>23</v>
      </c>
      <c r="G40">
        <v>39964900</v>
      </c>
      <c r="H40">
        <v>38095240.189999901</v>
      </c>
      <c r="I40">
        <f t="shared" si="2"/>
        <v>-1869659.8100000992</v>
      </c>
      <c r="J40" s="9">
        <f t="shared" si="3"/>
        <v>-4.6782546934937892E-2</v>
      </c>
      <c r="K40">
        <f>RANK(J40,$J$2:$J$52,1)+COUNTIF($J$2:J40,J40)-1</f>
        <v>22</v>
      </c>
      <c r="L40">
        <v>40216700</v>
      </c>
      <c r="M40">
        <v>39606263.709999897</v>
      </c>
      <c r="N40">
        <f t="shared" si="4"/>
        <v>-610436.29000010341</v>
      </c>
      <c r="O40" s="9">
        <f t="shared" si="5"/>
        <v>-1.5178676768608648E-2</v>
      </c>
      <c r="P40">
        <f>RANK(O40,$O$2:$O$52,1)+COUNTIF($O$2:O40,O40)-1</f>
        <v>31</v>
      </c>
    </row>
    <row r="41" spans="1:16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>
        <f>RANK(E41,$E$2:$E$52,1)+COUNTIF($E$2:E41,E41)-1</f>
        <v>17</v>
      </c>
      <c r="G41">
        <v>5089500</v>
      </c>
      <c r="H41">
        <v>4956043.6699999897</v>
      </c>
      <c r="I41">
        <f t="shared" si="2"/>
        <v>-133456.33000001032</v>
      </c>
      <c r="J41" s="9">
        <f t="shared" si="3"/>
        <v>-2.6221894095689226E-2</v>
      </c>
      <c r="K41">
        <f>RANK(J41,$J$2:$J$52,1)+COUNTIF($J$2:J41,J41)-1</f>
        <v>34</v>
      </c>
      <c r="L41">
        <v>4799900</v>
      </c>
      <c r="M41">
        <v>4717822.6500000004</v>
      </c>
      <c r="N41">
        <f t="shared" si="4"/>
        <v>-82077.349999999627</v>
      </c>
      <c r="O41" s="9">
        <f t="shared" si="5"/>
        <v>-1.7099804162586642E-2</v>
      </c>
      <c r="P41">
        <f>RANK(O41,$O$2:$O$52,1)+COUNTIF($O$2:O41,O41)-1</f>
        <v>30</v>
      </c>
    </row>
    <row r="42" spans="1:16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>
        <f>RANK(E42,$E$2:$E$52,1)+COUNTIF($E$2:E42,E42)-1</f>
        <v>44</v>
      </c>
      <c r="G42">
        <v>199130300</v>
      </c>
      <c r="H42">
        <v>196755033.31</v>
      </c>
      <c r="I42">
        <f t="shared" si="2"/>
        <v>-2375266.6899999976</v>
      </c>
      <c r="J42" s="9">
        <f t="shared" si="3"/>
        <v>-1.1928203241796942E-2</v>
      </c>
      <c r="K42">
        <f>RANK(J42,$J$2:$J$52,1)+COUNTIF($J$2:J42,J42)-1</f>
        <v>39</v>
      </c>
      <c r="L42">
        <v>199954600</v>
      </c>
      <c r="M42">
        <v>199954563.74999899</v>
      </c>
      <c r="N42">
        <f t="shared" si="4"/>
        <v>-36.250001013278961</v>
      </c>
      <c r="O42" s="9">
        <f t="shared" si="5"/>
        <v>-1.8129115815929696E-7</v>
      </c>
      <c r="P42">
        <f>RANK(O42,$O$2:$O$52,1)+COUNTIF($O$2:O42,O42)-1</f>
        <v>47</v>
      </c>
    </row>
    <row r="43" spans="1:16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>
        <f>RANK(E43,$E$2:$E$52,1)+COUNTIF($E$2:E43,E43)-1</f>
        <v>24</v>
      </c>
      <c r="G43">
        <v>8560800</v>
      </c>
      <c r="H43">
        <v>8171472.0199999996</v>
      </c>
      <c r="I43">
        <f t="shared" si="2"/>
        <v>-389327.98000000045</v>
      </c>
      <c r="J43" s="9">
        <f t="shared" si="3"/>
        <v>-4.5477990374731388E-2</v>
      </c>
      <c r="K43">
        <f>RANK(J43,$J$2:$J$52,1)+COUNTIF($J$2:J43,J43)-1</f>
        <v>23</v>
      </c>
      <c r="L43">
        <v>8497500</v>
      </c>
      <c r="M43">
        <v>8150982.5699999901</v>
      </c>
      <c r="N43">
        <f t="shared" si="4"/>
        <v>-346517.43000000995</v>
      </c>
      <c r="O43" s="9">
        <f t="shared" si="5"/>
        <v>-4.0778750220654303E-2</v>
      </c>
      <c r="P43">
        <f>RANK(O43,$O$2:$O$52,1)+COUNTIF($O$2:O43,O43)-1</f>
        <v>18</v>
      </c>
    </row>
    <row r="44" spans="1:16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>
        <f>RANK(E44,$E$2:$E$52,1)+COUNTIF($E$2:E44,E44)-1</f>
        <v>39</v>
      </c>
      <c r="G44">
        <v>31040700</v>
      </c>
      <c r="H44">
        <v>30793711.48</v>
      </c>
      <c r="I44">
        <f t="shared" si="2"/>
        <v>-246988.51999999955</v>
      </c>
      <c r="J44" s="9">
        <f t="shared" si="3"/>
        <v>-7.9569249404813532E-3</v>
      </c>
      <c r="K44">
        <f>RANK(J44,$J$2:$J$52,1)+COUNTIF($J$2:J44,J44)-1</f>
        <v>41</v>
      </c>
      <c r="L44">
        <v>31282200</v>
      </c>
      <c r="M44">
        <v>31282141.25</v>
      </c>
      <c r="N44">
        <f t="shared" si="4"/>
        <v>-58.75</v>
      </c>
      <c r="O44" s="9">
        <f t="shared" si="5"/>
        <v>-1.8780648419868168E-6</v>
      </c>
      <c r="P44">
        <f>RANK(O44,$O$2:$O$52,1)+COUNTIF($O$2:O44,O44)-1</f>
        <v>45</v>
      </c>
    </row>
    <row r="45" spans="1:16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>
        <f>RANK(E45,$E$2:$E$52,1)+COUNTIF($E$2:E45,E45)-1</f>
        <v>34</v>
      </c>
      <c r="G45">
        <v>56792200</v>
      </c>
      <c r="H45">
        <v>54594953.959999897</v>
      </c>
      <c r="I45">
        <f t="shared" si="2"/>
        <v>-2197246.0400001034</v>
      </c>
      <c r="J45" s="9">
        <f t="shared" si="3"/>
        <v>-3.8689222111488959E-2</v>
      </c>
      <c r="K45">
        <f>RANK(J45,$J$2:$J$52,1)+COUNTIF($J$2:J45,J45)-1</f>
        <v>30</v>
      </c>
      <c r="L45">
        <v>56027100</v>
      </c>
      <c r="M45">
        <v>55386549.6599999</v>
      </c>
      <c r="N45">
        <f t="shared" si="4"/>
        <v>-640550.34000010043</v>
      </c>
      <c r="O45" s="9">
        <f t="shared" si="5"/>
        <v>-1.1432866237947358E-2</v>
      </c>
      <c r="P45">
        <f>RANK(O45,$O$2:$O$52,1)+COUNTIF($O$2:O45,O45)-1</f>
        <v>32</v>
      </c>
    </row>
    <row r="46" spans="1:16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>
        <f>RANK(E46,$E$2:$E$52,1)+COUNTIF($E$2:E46,E46)-1</f>
        <v>43</v>
      </c>
      <c r="G46">
        <v>266000</v>
      </c>
      <c r="H46">
        <v>257402.90999999901</v>
      </c>
      <c r="I46">
        <f t="shared" si="2"/>
        <v>-8597.090000000986</v>
      </c>
      <c r="J46" s="9">
        <f t="shared" si="3"/>
        <v>-3.2319887218048821E-2</v>
      </c>
      <c r="K46">
        <f>RANK(J46,$J$2:$J$52,1)+COUNTIF($J$2:J46,J46)-1</f>
        <v>33</v>
      </c>
      <c r="L46">
        <v>267100</v>
      </c>
      <c r="M46">
        <v>254753.15999999901</v>
      </c>
      <c r="N46">
        <f t="shared" si="4"/>
        <v>-12346.840000000986</v>
      </c>
      <c r="O46" s="9">
        <f t="shared" si="5"/>
        <v>-4.6225533508053113E-2</v>
      </c>
      <c r="P46">
        <f>RANK(O46,$O$2:$O$52,1)+COUNTIF($O$2:O46,O46)-1</f>
        <v>16</v>
      </c>
    </row>
    <row r="47" spans="1:16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>
        <f>RANK(E47,$E$2:$E$52,1)+COUNTIF($E$2:E47,E47)-1</f>
        <v>45</v>
      </c>
      <c r="G47">
        <v>73467000</v>
      </c>
      <c r="H47">
        <v>73442541.659999996</v>
      </c>
      <c r="I47">
        <f t="shared" si="2"/>
        <v>-24458.340000003576</v>
      </c>
      <c r="J47" s="9">
        <f t="shared" si="3"/>
        <v>-3.3291600310348285E-4</v>
      </c>
      <c r="K47">
        <f>RANK(J47,$J$2:$J$52,1)+COUNTIF($J$2:J47,J47)-1</f>
        <v>45</v>
      </c>
      <c r="L47">
        <v>75072800</v>
      </c>
      <c r="M47">
        <v>75050829.179999903</v>
      </c>
      <c r="N47">
        <f t="shared" si="4"/>
        <v>-21970.820000097156</v>
      </c>
      <c r="O47" s="9">
        <f t="shared" si="5"/>
        <v>-2.9266019117572752E-4</v>
      </c>
      <c r="P47">
        <f>RANK(O47,$O$2:$O$52,1)+COUNTIF($O$2:O47,O47)-1</f>
        <v>38</v>
      </c>
    </row>
    <row r="48" spans="1:16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>
        <f>RANK(E48,$E$2:$E$52,1)+COUNTIF($E$2:E48,E48)-1</f>
        <v>20</v>
      </c>
      <c r="G48">
        <v>7214700</v>
      </c>
      <c r="H48">
        <v>6922072.5599999996</v>
      </c>
      <c r="I48">
        <f t="shared" si="2"/>
        <v>-292627.44000000041</v>
      </c>
      <c r="J48" s="9">
        <f t="shared" si="3"/>
        <v>-4.0559890224125802E-2</v>
      </c>
      <c r="K48">
        <f>RANK(J48,$J$2:$J$52,1)+COUNTIF($J$2:J48,J48)-1</f>
        <v>29</v>
      </c>
      <c r="L48">
        <v>7289800</v>
      </c>
      <c r="M48">
        <v>6882350.23999999</v>
      </c>
      <c r="N48">
        <f t="shared" si="4"/>
        <v>-407449.76000001002</v>
      </c>
      <c r="O48" s="9">
        <f t="shared" si="5"/>
        <v>-5.5893132870587676E-2</v>
      </c>
      <c r="P48">
        <f>RANK(O48,$O$2:$O$52,1)+COUNTIF($O$2:O48,O48)-1</f>
        <v>15</v>
      </c>
    </row>
    <row r="49" spans="1:16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>
        <f>RANK(E49,$E$2:$E$52,1)+COUNTIF($E$2:E49,E49)-1</f>
        <v>27</v>
      </c>
      <c r="G49">
        <v>102600</v>
      </c>
      <c r="H49">
        <v>95466.880000000005</v>
      </c>
      <c r="I49">
        <f t="shared" si="2"/>
        <v>-7133.1199999999953</v>
      </c>
      <c r="J49" s="9">
        <f t="shared" si="3"/>
        <v>-6.9523586744639335E-2</v>
      </c>
      <c r="K49">
        <f>RANK(J49,$J$2:$J$52,1)+COUNTIF($J$2:J49,J49)-1</f>
        <v>13</v>
      </c>
      <c r="L49">
        <v>0</v>
      </c>
      <c r="M49">
        <v>0</v>
      </c>
      <c r="N49">
        <f t="shared" si="4"/>
        <v>0</v>
      </c>
      <c r="O49" s="9" t="str">
        <f t="shared" si="5"/>
        <v>0</v>
      </c>
      <c r="P49">
        <f>RANK(O49,$O$2:$O$52,1)+COUNTIF($O$2:O49,O49)-1</f>
        <v>50</v>
      </c>
    </row>
    <row r="50" spans="1:16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>
        <f>RANK(E50,$E$2:$E$52,1)+COUNTIF($E$2:E50,E50)-1</f>
        <v>50</v>
      </c>
      <c r="G50">
        <v>859100</v>
      </c>
      <c r="H50">
        <v>859100</v>
      </c>
      <c r="I50">
        <f t="shared" si="2"/>
        <v>0</v>
      </c>
      <c r="J50" s="9">
        <f t="shared" si="3"/>
        <v>0</v>
      </c>
      <c r="K50">
        <f>RANK(J50,$J$2:$J$52,1)+COUNTIF($J$2:J50,J50)-1</f>
        <v>51</v>
      </c>
      <c r="L50">
        <v>843200</v>
      </c>
      <c r="M50">
        <v>843200</v>
      </c>
      <c r="N50">
        <f t="shared" si="4"/>
        <v>0</v>
      </c>
      <c r="O50" s="9">
        <f t="shared" si="5"/>
        <v>0</v>
      </c>
      <c r="P50">
        <f>RANK(O50,$O$2:$O$52,1)+COUNTIF($O$2:O50,O50)-1</f>
        <v>51</v>
      </c>
    </row>
    <row r="51" spans="1:16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>
        <f>RANK(E51,$E$2:$E$52,1)+COUNTIF($E$2:E51,E51)-1</f>
        <v>35</v>
      </c>
      <c r="G51">
        <v>8925500</v>
      </c>
      <c r="H51">
        <v>8599059.6199999992</v>
      </c>
      <c r="I51">
        <f t="shared" si="2"/>
        <v>-326440.38000000082</v>
      </c>
      <c r="J51" s="9">
        <f t="shared" si="3"/>
        <v>-3.6573903982970231E-2</v>
      </c>
      <c r="K51">
        <f>RANK(J51,$J$2:$J$52,1)+COUNTIF($J$2:J51,J51)-1</f>
        <v>31</v>
      </c>
      <c r="L51">
        <v>8833900</v>
      </c>
      <c r="M51">
        <v>8735843.3100000005</v>
      </c>
      <c r="N51">
        <f t="shared" si="4"/>
        <v>-98056.689999999478</v>
      </c>
      <c r="O51" s="9">
        <f t="shared" si="5"/>
        <v>-1.1100045280114048E-2</v>
      </c>
      <c r="P51">
        <f>RANK(O51,$O$2:$O$52,1)+COUNTIF($O$2:O51,O51)-1</f>
        <v>33</v>
      </c>
    </row>
    <row r="52" spans="1:16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>
        <f>RANK(E52,$E$2:$E$52,1)+COUNTIF($E$2:E52,E52)-1</f>
        <v>7</v>
      </c>
      <c r="G52">
        <v>2440700</v>
      </c>
      <c r="H52">
        <v>2204672.88</v>
      </c>
      <c r="I52">
        <f t="shared" si="2"/>
        <v>-236027.12000000011</v>
      </c>
      <c r="J52" s="9">
        <f t="shared" si="3"/>
        <v>-9.6704683082722218E-2</v>
      </c>
      <c r="K52">
        <f>RANK(J52,$J$2:$J$52,1)+COUNTIF($J$2:J52,J52)-1</f>
        <v>9</v>
      </c>
      <c r="L52">
        <v>2321600</v>
      </c>
      <c r="M52">
        <v>2056835.26</v>
      </c>
      <c r="N52">
        <f t="shared" si="4"/>
        <v>-264764.74</v>
      </c>
      <c r="O52" s="9">
        <f t="shared" si="5"/>
        <v>-0.11404408166781529</v>
      </c>
      <c r="P52">
        <f>RANK(O52,$O$2:$O$52,1)+COUNTIF($O$2:O52,O52)-1</f>
        <v>6</v>
      </c>
    </row>
    <row r="54" spans="1:16" ht="15">
      <c r="A54" s="2" t="s">
        <v>67</v>
      </c>
    </row>
    <row r="55" spans="1:16">
      <c r="A55" s="1" t="s">
        <v>0</v>
      </c>
      <c r="B55" s="1" t="s">
        <v>3</v>
      </c>
      <c r="C55" s="1" t="s">
        <v>8</v>
      </c>
      <c r="D55" s="1" t="s">
        <v>13</v>
      </c>
    </row>
    <row r="56" spans="1:16">
      <c r="A56" t="s">
        <v>24</v>
      </c>
      <c r="B56" s="10">
        <f>VLOOKUP(A56,$A$2:$D$52,4,FALSE)</f>
        <v>-36209.630000000005</v>
      </c>
      <c r="C56" s="10">
        <f>VLOOKUP(A56,$A$2:$I$52,9,FALSE)</f>
        <v>-27292.159999999974</v>
      </c>
      <c r="D56" s="10">
        <f>VLOOKUP(A56,$A$2:$N$52,14,FALSE)</f>
        <v>-9181.0800000000163</v>
      </c>
    </row>
    <row r="57" spans="1:16">
      <c r="A57" t="s">
        <v>25</v>
      </c>
      <c r="B57" s="10">
        <f t="shared" ref="B57:B61" si="6">VLOOKUP(A57,$A$2:$D$52,4,FALSE)</f>
        <v>0</v>
      </c>
      <c r="C57" s="10">
        <f t="shared" ref="C57:C61" si="7">VLOOKUP(A57,$A$2:$I$52,9,FALSE)</f>
        <v>0</v>
      </c>
      <c r="D57" s="10">
        <f t="shared" ref="D57:D61" si="8">VLOOKUP(A57,$A$2:$N$52,14,FALSE)</f>
        <v>-311228.08999999997</v>
      </c>
    </row>
    <row r="58" spans="1:16">
      <c r="A58" t="s">
        <v>32</v>
      </c>
      <c r="B58" s="10">
        <f t="shared" si="6"/>
        <v>-149396.10000000987</v>
      </c>
      <c r="C58" s="10">
        <f t="shared" si="7"/>
        <v>-189254.06000000006</v>
      </c>
      <c r="D58" s="10">
        <f t="shared" si="8"/>
        <v>-374962.91000000015</v>
      </c>
    </row>
    <row r="59" spans="1:16">
      <c r="A59" t="s">
        <v>38</v>
      </c>
      <c r="B59" s="10">
        <f t="shared" si="6"/>
        <v>-12230.810000000056</v>
      </c>
      <c r="C59" s="10">
        <f t="shared" si="7"/>
        <v>-45485.580000000075</v>
      </c>
      <c r="D59" s="10">
        <f t="shared" si="8"/>
        <v>-72.879999999888241</v>
      </c>
    </row>
    <row r="60" spans="1:16">
      <c r="A60" t="s">
        <v>39</v>
      </c>
      <c r="B60" s="10">
        <f t="shared" si="6"/>
        <v>-4950.4699999999721</v>
      </c>
      <c r="C60" s="10">
        <f t="shared" si="7"/>
        <v>-8005.7900000010268</v>
      </c>
      <c r="D60" s="10">
        <f t="shared" si="8"/>
        <v>-1724.9000000000233</v>
      </c>
    </row>
    <row r="61" spans="1:16">
      <c r="A61" t="s">
        <v>55</v>
      </c>
      <c r="B61" s="10">
        <f t="shared" si="6"/>
        <v>-184239.79000001028</v>
      </c>
      <c r="C61" s="10">
        <f t="shared" si="7"/>
        <v>-133456.33000001032</v>
      </c>
      <c r="D61" s="10">
        <f t="shared" si="8"/>
        <v>-82077.349999999627</v>
      </c>
    </row>
    <row r="63" spans="1:16" ht="15">
      <c r="A63" s="7" t="s">
        <v>68</v>
      </c>
    </row>
    <row r="64" spans="1:16">
      <c r="A64" s="1" t="s">
        <v>0</v>
      </c>
      <c r="B64" s="1" t="s">
        <v>3</v>
      </c>
      <c r="C64" s="1" t="s">
        <v>8</v>
      </c>
      <c r="D64" s="1" t="s">
        <v>13</v>
      </c>
    </row>
    <row r="65" spans="1:4" ht="15">
      <c r="A65" t="s">
        <v>24</v>
      </c>
      <c r="B65" s="10">
        <f>_xlfn.XLOOKUP(A65,$A$2:$A$52,$D$2:$D$52)</f>
        <v>-36209.630000000005</v>
      </c>
      <c r="C65" s="10">
        <f>_xlfn.XLOOKUP(A65,$A$2:$A$52,$I$2:$I$52)</f>
        <v>-27292.159999999974</v>
      </c>
      <c r="D65" s="10">
        <f>_xlfn.XLOOKUP(A65,$A$2:$A$52,$N$2:$N$52)</f>
        <v>-9181.0800000000163</v>
      </c>
    </row>
    <row r="66" spans="1:4" ht="15">
      <c r="A66" t="s">
        <v>25</v>
      </c>
      <c r="B66" s="10">
        <f t="shared" ref="B66:B70" si="9">_xlfn.XLOOKUP(A66,$A$2:$A$52,$D$2:$D$52)</f>
        <v>0</v>
      </c>
      <c r="C66" s="10">
        <f t="shared" ref="C66:C70" si="10">_xlfn.XLOOKUP(A66,$A$2:$A$52,$I$2:$I$52)</f>
        <v>0</v>
      </c>
      <c r="D66" s="10">
        <f t="shared" ref="D66:D70" si="11">_xlfn.XLOOKUP(A66,$A$2:$A$52,$N$2:$N$52)</f>
        <v>-311228.08999999997</v>
      </c>
    </row>
    <row r="67" spans="1:4" ht="15">
      <c r="A67" t="s">
        <v>32</v>
      </c>
      <c r="B67" s="10">
        <f t="shared" si="9"/>
        <v>-149396.10000000987</v>
      </c>
      <c r="C67" s="10">
        <f t="shared" si="10"/>
        <v>-189254.06000000006</v>
      </c>
      <c r="D67" s="10">
        <f t="shared" si="11"/>
        <v>-374962.91000000015</v>
      </c>
    </row>
    <row r="68" spans="1:4">
      <c r="A68" t="s">
        <v>38</v>
      </c>
      <c r="B68" s="10">
        <f t="shared" si="9"/>
        <v>-12230.810000000056</v>
      </c>
      <c r="C68" s="10">
        <f t="shared" si="10"/>
        <v>-45485.580000000075</v>
      </c>
      <c r="D68" s="10">
        <f t="shared" si="11"/>
        <v>-72.879999999888241</v>
      </c>
    </row>
    <row r="69" spans="1:4">
      <c r="A69" t="s">
        <v>39</v>
      </c>
      <c r="B69" s="10">
        <f t="shared" si="9"/>
        <v>-4950.4699999999721</v>
      </c>
      <c r="C69" s="10">
        <f t="shared" si="10"/>
        <v>-8005.7900000010268</v>
      </c>
      <c r="D69" s="10">
        <f t="shared" si="11"/>
        <v>-1724.9000000000233</v>
      </c>
    </row>
    <row r="70" spans="1:4">
      <c r="A70" t="s">
        <v>55</v>
      </c>
      <c r="B70" s="10">
        <f t="shared" si="9"/>
        <v>-184239.79000001028</v>
      </c>
      <c r="C70" s="10">
        <f t="shared" si="10"/>
        <v>-133456.33000001032</v>
      </c>
      <c r="D70" s="10">
        <f t="shared" si="11"/>
        <v>-82077.349999999627</v>
      </c>
    </row>
    <row r="71" spans="1:4" ht="15"/>
    <row r="72" spans="1:4" ht="15">
      <c r="A72" s="7" t="s">
        <v>69</v>
      </c>
    </row>
    <row r="73" spans="1:4" ht="15">
      <c r="A73" s="1" t="s">
        <v>0</v>
      </c>
      <c r="B73" s="1" t="s">
        <v>3</v>
      </c>
      <c r="C73" s="1" t="s">
        <v>8</v>
      </c>
      <c r="D73" s="1" t="s">
        <v>13</v>
      </c>
    </row>
    <row r="74" spans="1:4" ht="15">
      <c r="A74" t="s">
        <v>24</v>
      </c>
      <c r="B74" s="10">
        <f>INDEX($D$2:$D$52,MATCH(A74,$A$2:$A$52,0))</f>
        <v>-36209.630000000005</v>
      </c>
      <c r="C74" s="10">
        <f>INDEX($I$2:$I$52,MATCH(A74,$A$2:$A$52,0))</f>
        <v>-27292.159999999974</v>
      </c>
      <c r="D74" s="10">
        <f>INDEX($N$2:$N$52,MATCH(A74,$A$2:$A$52,0))</f>
        <v>-9181.0800000000163</v>
      </c>
    </row>
    <row r="75" spans="1:4" ht="15">
      <c r="A75" t="s">
        <v>25</v>
      </c>
      <c r="B75" s="10">
        <f t="shared" ref="B75:B79" si="12">INDEX($D$2:$D$52,MATCH(A75,$A$2:$A$52,0))</f>
        <v>0</v>
      </c>
      <c r="C75" s="10">
        <f t="shared" ref="C75:C79" si="13">INDEX($I$2:$I$52,MATCH(A75,$A$2:$A$52,0))</f>
        <v>0</v>
      </c>
      <c r="D75" s="10">
        <f t="shared" ref="D75:D79" si="14">INDEX($N$2:$N$52,MATCH(A75,$A$2:$A$52,0))</f>
        <v>-311228.08999999997</v>
      </c>
    </row>
    <row r="76" spans="1:4">
      <c r="A76" t="s">
        <v>32</v>
      </c>
      <c r="B76" s="10">
        <f t="shared" si="12"/>
        <v>-149396.10000000987</v>
      </c>
      <c r="C76" s="10">
        <f t="shared" si="13"/>
        <v>-189254.06000000006</v>
      </c>
      <c r="D76" s="10">
        <f t="shared" si="14"/>
        <v>-374962.91000000015</v>
      </c>
    </row>
    <row r="77" spans="1:4">
      <c r="A77" t="s">
        <v>38</v>
      </c>
      <c r="B77" s="10">
        <f t="shared" si="12"/>
        <v>-12230.810000000056</v>
      </c>
      <c r="C77" s="10">
        <f t="shared" si="13"/>
        <v>-45485.580000000075</v>
      </c>
      <c r="D77" s="10">
        <f t="shared" si="14"/>
        <v>-72.879999999888241</v>
      </c>
    </row>
    <row r="78" spans="1:4">
      <c r="A78" t="s">
        <v>39</v>
      </c>
      <c r="B78" s="10">
        <f t="shared" si="12"/>
        <v>-4950.4699999999721</v>
      </c>
      <c r="C78" s="10">
        <f t="shared" si="13"/>
        <v>-8005.7900000010268</v>
      </c>
      <c r="D78" s="10">
        <f t="shared" si="14"/>
        <v>-1724.9000000000233</v>
      </c>
    </row>
    <row r="79" spans="1:4">
      <c r="A79" t="s">
        <v>55</v>
      </c>
      <c r="B79" s="10">
        <f t="shared" si="12"/>
        <v>-184239.79000001028</v>
      </c>
      <c r="C79" s="10">
        <f t="shared" si="13"/>
        <v>-133456.33000001032</v>
      </c>
      <c r="D79" s="10">
        <f t="shared" si="14"/>
        <v>-82077.349999999627</v>
      </c>
    </row>
    <row r="80" spans="1:4" ht="15"/>
    <row r="81" spans="1:7" ht="15">
      <c r="A81" s="7" t="s">
        <v>70</v>
      </c>
    </row>
    <row r="82" spans="1:7" ht="15">
      <c r="A82" t="s">
        <v>19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>
        <f>INDEX(B2:B52,MATCH($A$82,$A$2:$A$52,0))</f>
        <v>7670700</v>
      </c>
      <c r="C84" s="6">
        <f>INDEX(C2:C52,MATCH($A$82,$A$2:$A$52,0))</f>
        <v>6947552.6699999999</v>
      </c>
    </row>
    <row r="85" spans="1:7">
      <c r="A85" t="s">
        <v>74</v>
      </c>
      <c r="B85" s="6">
        <f>INDEX(G$2:G$52,MATCH($A$82,$A$2:$A$52,0))</f>
        <v>7968300</v>
      </c>
      <c r="C85" s="6">
        <f>INDEX(H$2:H$52,MATCH($A$82,$A$2:$A$52,0))</f>
        <v>7020609.3200000003</v>
      </c>
    </row>
    <row r="86" spans="1:7">
      <c r="A86" t="s">
        <v>75</v>
      </c>
      <c r="B86" s="6">
        <f>INDEX(L$2:L$52,MATCH($A$82,$A$2:$A$52,0))</f>
        <v>7759600</v>
      </c>
      <c r="C86" s="6">
        <f>INDEX(M$2:M$52,MATCH($A$82,$A$2:$A$52,0))</f>
        <v>7497322.9100000001</v>
      </c>
    </row>
    <row r="87" spans="1:7" ht="15"/>
    <row r="88" spans="1:7" ht="15">
      <c r="A88" s="7" t="s">
        <v>76</v>
      </c>
    </row>
    <row r="89" spans="1:7" ht="1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ht="1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C91" s="5"/>
      <c r="E91" s="5"/>
      <c r="G91" s="5"/>
    </row>
    <row r="92" spans="1:7">
      <c r="A92" t="s">
        <v>74</v>
      </c>
      <c r="C92" s="5"/>
      <c r="E92" s="5"/>
      <c r="G92" s="5"/>
    </row>
    <row r="93" spans="1:7">
      <c r="A93" t="s">
        <v>75</v>
      </c>
      <c r="C93" s="5"/>
      <c r="E93" s="5"/>
      <c r="G93" s="5"/>
    </row>
    <row r="95" spans="1:7" ht="15">
      <c r="A95" s="7" t="s">
        <v>79</v>
      </c>
    </row>
    <row r="96" spans="1:7" ht="1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ht="1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  <row r="102" spans="1:9" ht="15"/>
    <row r="103" spans="1:9" ht="15"/>
    <row r="104" spans="1:9" ht="15"/>
    <row r="105" spans="1:9" ht="15"/>
    <row r="106" spans="1:9" ht="15"/>
    <row r="107" spans="1:9" ht="15"/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A82" xr:uid="{15A9EB2E-D22A-41C3-B246-C47D82C5214D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/>
  <cols>
    <col min="1" max="1" width="12.85546875" bestFit="1" customWidth="1"/>
    <col min="2" max="2" width="52.710937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2020-02-26T17:00:38Z</dcterms:created>
  <dcterms:modified xsi:type="dcterms:W3CDTF">2025-01-22T20:03:05Z</dcterms:modified>
  <cp:category/>
  <cp:contentStatus/>
</cp:coreProperties>
</file>