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A 14\Projects\lookups-da14-Dkaplan8\"/>
    </mc:Choice>
  </mc:AlternateContent>
  <xr:revisionPtr revIDLastSave="0" documentId="8_{D31B913C-8395-4F62-97FD-0BE0A4BFA51A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metro_budget" sheetId="1" r:id="rId1"/>
    <sheet name="Sheet1" sheetId="3" r:id="rId2"/>
    <sheet name="data_dictiona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 a="1"/>
  <c r="B85" i="1"/>
  <c r="B83" i="1" a="1"/>
  <c r="B83" i="1"/>
  <c r="B101" i="1"/>
  <c r="B111" i="1"/>
  <c r="B92" i="1"/>
  <c r="B65" i="1"/>
  <c r="F2" i="1"/>
  <c r="C125" i="1"/>
  <c r="B118" i="1" a="1"/>
  <c r="B118" i="1"/>
  <c r="C118" i="1" a="1"/>
  <c r="C118" i="1"/>
  <c r="F3" i="1"/>
  <c r="D103" i="1"/>
  <c r="B112" i="1"/>
  <c r="B105" i="1"/>
  <c r="P11" i="1"/>
  <c r="P2" i="1"/>
  <c r="B84" i="1" a="1"/>
  <c r="B84" i="1"/>
  <c r="F85" i="1"/>
  <c r="B74" i="1"/>
  <c r="B125" i="1"/>
  <c r="C111" i="1"/>
  <c r="C92" i="1"/>
  <c r="B56" i="1"/>
  <c r="E2" i="1"/>
  <c r="B94" i="1"/>
  <c r="C65" i="1"/>
  <c r="C74" i="1"/>
  <c r="C56" i="1"/>
  <c r="D56" i="1"/>
  <c r="J2" i="1"/>
  <c r="O2" i="1"/>
  <c r="C104" i="1"/>
  <c r="B87" i="1" a="1"/>
  <c r="B87" i="1"/>
  <c r="C84" i="1" a="1"/>
  <c r="C84" i="1"/>
  <c r="K45" i="1"/>
  <c r="C83" i="1" a="1"/>
  <c r="C83" i="1"/>
  <c r="D83" i="1" a="1"/>
  <c r="D83" i="1"/>
  <c r="D84" i="1" a="1"/>
  <c r="D84" i="1"/>
  <c r="C85" i="1" a="1"/>
  <c r="C85" i="1"/>
  <c r="D85" i="1" a="1"/>
  <c r="D85" i="1"/>
  <c r="C86" i="1" a="1"/>
  <c r="C86" i="1"/>
  <c r="D86" i="1" a="1"/>
  <c r="D86" i="1"/>
  <c r="C87" i="1" a="1"/>
  <c r="C87" i="1"/>
  <c r="D87" i="1" a="1"/>
  <c r="D87" i="1"/>
  <c r="C88" i="1" a="1"/>
  <c r="C88" i="1"/>
  <c r="D88" i="1" a="1"/>
  <c r="D88" i="1"/>
  <c r="B86" i="1" a="1"/>
  <c r="B86" i="1"/>
  <c r="B88" i="1" a="1"/>
  <c r="B88" i="1"/>
  <c r="C112" i="1"/>
  <c r="B113" i="1"/>
  <c r="C113" i="1"/>
  <c r="D75" i="1"/>
  <c r="D76" i="1"/>
  <c r="D77" i="1"/>
  <c r="D78" i="1"/>
  <c r="D79" i="1"/>
  <c r="D74" i="1"/>
  <c r="C75" i="1"/>
  <c r="C76" i="1"/>
  <c r="C77" i="1"/>
  <c r="C78" i="1"/>
  <c r="C79" i="1"/>
  <c r="B75" i="1"/>
  <c r="B76" i="1"/>
  <c r="B77" i="1"/>
  <c r="B78" i="1"/>
  <c r="B79" i="1"/>
  <c r="D93" i="1"/>
  <c r="D94" i="1"/>
  <c r="D95" i="1"/>
  <c r="D96" i="1"/>
  <c r="D97" i="1"/>
  <c r="D92" i="1"/>
  <c r="C93" i="1"/>
  <c r="C94" i="1"/>
  <c r="C95" i="1"/>
  <c r="C96" i="1"/>
  <c r="C97" i="1"/>
  <c r="B93" i="1"/>
  <c r="B95" i="1"/>
  <c r="B96" i="1"/>
  <c r="B97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B102" i="1"/>
  <c r="B103" i="1"/>
  <c r="B104" i="1"/>
  <c r="B106" i="1"/>
  <c r="C102" i="1"/>
  <c r="D102" i="1"/>
  <c r="C103" i="1"/>
  <c r="D104" i="1"/>
  <c r="C105" i="1"/>
  <c r="D105" i="1"/>
  <c r="C106" i="1"/>
  <c r="D106" i="1"/>
  <c r="C101" i="1"/>
  <c r="D101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D6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K2" i="1"/>
  <c r="K52" i="1" l="1"/>
  <c r="K51" i="1"/>
  <c r="K50" i="1"/>
  <c r="K49" i="1"/>
  <c r="K48" i="1"/>
  <c r="K47" i="1"/>
  <c r="K46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C126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0" i="1"/>
  <c r="P9" i="1"/>
  <c r="P8" i="1"/>
  <c r="P7" i="1"/>
  <c r="P6" i="1"/>
  <c r="P5" i="1"/>
  <c r="P4" i="1"/>
  <c r="P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125" i="1" l="1"/>
  <c r="E125" i="1"/>
  <c r="F125" i="1"/>
  <c r="G125" i="1"/>
  <c r="D127" i="1"/>
  <c r="E127" i="1"/>
  <c r="F127" i="1"/>
  <c r="G127" i="1"/>
  <c r="B127" i="1"/>
  <c r="C127" i="1"/>
  <c r="D126" i="1"/>
  <c r="E126" i="1"/>
  <c r="F126" i="1"/>
  <c r="G126" i="1"/>
  <c r="B126" i="1"/>
  <c r="D118" i="1" a="1"/>
  <c r="D118" i="1" s="1"/>
  <c r="E118" i="1" a="1"/>
  <c r="E118" i="1" s="1"/>
  <c r="F118" i="1" a="1"/>
  <c r="F118" i="1" s="1"/>
  <c r="G118" i="1" a="1"/>
  <c r="G118" i="1" s="1"/>
  <c r="D120" i="1" a="1"/>
  <c r="D120" i="1" s="1"/>
  <c r="E120" i="1" a="1"/>
  <c r="E120" i="1" s="1"/>
  <c r="F120" i="1" a="1"/>
  <c r="F120" i="1" s="1"/>
  <c r="G120" i="1" a="1"/>
  <c r="G120" i="1" s="1"/>
  <c r="B120" i="1" a="1"/>
  <c r="B120" i="1" s="1"/>
  <c r="C120" i="1" a="1"/>
  <c r="C120" i="1" s="1"/>
  <c r="D119" i="1" a="1"/>
  <c r="D119" i="1" s="1"/>
  <c r="E119" i="1" a="1"/>
  <c r="E119" i="1" s="1"/>
  <c r="F119" i="1" a="1"/>
  <c r="F119" i="1" s="1"/>
  <c r="G119" i="1" a="1"/>
  <c r="G119" i="1" s="1"/>
  <c r="B119" i="1" a="1"/>
  <c r="B119" i="1" s="1"/>
  <c r="C119" i="1" a="1"/>
  <c r="C1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<sst xmlns="http://schemas.openxmlformats.org/spreadsheetml/2006/main" count="185" uniqueCount="95">
  <si>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</si>
  <si>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</si>
  <si>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</si>
  <si>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</si>
  <si>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</si>
  <si>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</si>
  <si>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</si>
  <si>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</si>
  <si>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</si>
  <si>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</si>
  <si>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</si>
  <si>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</si>
  <si>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</si>
  <si>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</si>
  <si>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</si>
  <si>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</si>
  <si>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</si>
  <si>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</si>
  <si>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</si>
  <si>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</si>
  <si>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</si>
  <si>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</si>
  <si>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</si>
  <si>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</si>
  <si>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</si>
  <si>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</si>
  <si>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</si>
  <si>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</si>
  <si>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</si>
  <si>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</si>
  <si>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</si>
  <si>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</si>
  <si>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</si>
  <si>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</si>
  <si>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</si>
  <si>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</si>
  <si>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</si>
  <si>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</si>
  <si>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</si>
  <si>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</si>
  <si>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</si>
  <si>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</si>
  <si>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</si>
  <si>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</si>
  <si>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</si>
  <si>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</si>
  <si>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</si>
  <si>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</si>
  <si>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</si>
  <si>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</si>
  <si>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</si>
  <si>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</si>
  <si>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</si>
  <si>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</si>
  <si>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</si>
  <si>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</si>
  <si>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</si>
  <si>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</si>
  <si>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</si>
  <si>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</si>
  <si>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</si>
  <si>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</si>
  <si>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</si>
  <si>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</si>
  <si>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</si>
  <si>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</si>
  <si>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</si>
  <si>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</si>
  <si>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3 - Challenge</t>
  </si>
  <si>
    <t>Question 4</t>
  </si>
  <si>
    <t>Question 4 - Challenge</t>
  </si>
  <si>
    <t>Question 5</t>
  </si>
  <si>
    <t>Question 5 - Challenge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</si>
  <si>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</si>
  <si>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</si>
  <si>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</si>
  <si>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</si>
  <si>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</si>
  <si>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</si>
  <si>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</si>
  <si>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</si>
  <si>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</si>
  <si>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</si>
  <si>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fun</t>
  </si>
  <si>
    <t>fetti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</si>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</sst>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444444"/>
      <name val="Calibri"/>
      <family val="2"/>
      <charset val="1"/>
    </font>
    <font>
      <sz val="11"/>
      <color rgb="FF444444"/>
      <name val="Consola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metro_budget!$B$110</c:f>
              <c:strCache>
                <c:ptCount val="1"/>
                <c:pt idx="0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metro_budget!$B$111:$B$113</c:f>
              <c:numCache>
                <c:formatCode>_([$$-409]* #,##0.00_);_([$$-409]* \(#,##0.00\);_([$$-409]* "-"??_);_(@_)</c:formatCode>
                <c:ptCount val="3"/>
                <c:pt idx="0">
                  <c:v>798200</c:v>
                </c:pt>
                <c:pt idx="1">
                  <c:v>898700</c:v>
                </c:pt>
                <c:pt idx="2">
                  <c:v>878300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B-43FA-B7CC-AEAEF6236F4E}"/>
            </c:ext>
          </c:extLst>
        </c:ser>
        <c:ser>
          <c:idx val="1"/>
          <c:order val="1"/>
          <c:tx>
            <c:strRef>
              <c:f>metro_budget!$C$110</c:f>
              <c:strCache>
                <c:ptCount val="1"/>
                <c:pt idx="0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metro_budget!$C$111:$C$113</c:f>
              <c:numCache>
                <c:formatCode>_([$$-409]* #,##0.00_);_([$$-409]* \(#,##0.00\);_([$$-409]* "-"??_);_(@_)</c:formatCode>
                <c:ptCount val="3"/>
                <c:pt idx="0">
                  <c:v>735423.27999999898</c:v>
                </c:pt>
                <c:pt idx="1">
                  <c:v>740966.94999999902</c:v>
                </c:pt>
                <c:pt idx="2">
                  <c:v>777215.28999999899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B-43FA-B7CC-AEAEF623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9073159"/>
        <c:axId val="194421799"/>
      </c:barChart>
      <c:catAx>
        <c:axId val="1139073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1799"/>
        <c:crosses val="autoZero"/>
        <c:auto val="1"/>
        <c:lblAlgn val="ctr"/>
        <c:lblOffset val="100"/>
        <c:noMultiLvlLbl val="0"/>
      </c:catAx>
      <c:valAx>
        <c:axId val="1944217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3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89</xdr:row>
      <xdr:rowOff>9525</xdr:rowOff>
    </xdr:from>
    <xdr:to>
      <xdr:col>8</xdr:col>
      <xdr:colOff>85725</xdr:colOff>
      <xdr:row>103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0FB256-239F-48C4-1E34-F5C7D6273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showGridLines="0" tabSelected="1" topLeftCell="A22" workbookViewId="0">
      <selection activeCell="F49" sqref="F49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2.5546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4" width="17.88671875" customWidth="1"/>
    <col min="15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v>-15396420.869999999</v>
      </c>
      <c r="E2" s="5">
        <f>IFERROR(D2/B2,0)</f>
        <v>-4.3170750765267281E-2</v>
      </c>
      <c r="F2">
        <f>_xlfn.RANK.EQ(E2,$E$2:$E$52,1)</f>
        <v>14</v>
      </c>
      <c r="G2">
        <v>382685200</v>
      </c>
      <c r="H2">
        <v>346340810.81999999</v>
      </c>
      <c r="I2">
        <v>-36344389.179999702</v>
      </c>
      <c r="J2" s="5">
        <f>IFERROR(I2/G2,0)</f>
        <v>-9.4972027086492244E-2</v>
      </c>
      <c r="K2">
        <f>RANK(J2,$J$2:$J$52,1)</f>
        <v>10</v>
      </c>
      <c r="L2">
        <v>376548600</v>
      </c>
      <c r="M2">
        <v>355279492.22999901</v>
      </c>
      <c r="N2">
        <v>-21269107.77</v>
      </c>
      <c r="O2" s="5">
        <f>IFERROR(N2/L2,0)</f>
        <v>-5.648436289498885E-2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v>-7585.4099999999698</v>
      </c>
      <c r="E3" s="5">
        <f t="shared" ref="E3:E52" si="0">IFERROR(D3/B3,0)</f>
        <v>-2.3069981751824727E-2</v>
      </c>
      <c r="F3">
        <f>RANK(E3,$E$2:$E$52,1)</f>
        <v>22</v>
      </c>
      <c r="G3">
        <v>334800</v>
      </c>
      <c r="H3">
        <v>312433.70999999897</v>
      </c>
      <c r="I3">
        <v>-22366.29</v>
      </c>
      <c r="J3" s="5">
        <f t="shared" ref="J3:J52" si="1">IFERROR(I3/G3,0)</f>
        <v>-6.6804928315412196E-2</v>
      </c>
      <c r="K3">
        <f t="shared" ref="K3:K52" si="2">RANK(J3,$J$2:$J$52,1)</f>
        <v>14</v>
      </c>
      <c r="L3">
        <v>322700</v>
      </c>
      <c r="M3">
        <v>322263.03999999998</v>
      </c>
      <c r="N3">
        <v>-436.96000000001999</v>
      </c>
      <c r="O3" s="5">
        <f t="shared" ref="O3:O52" si="3">IFERROR(N3/L3,0)</f>
        <v>-1.3540749922529283E-3</v>
      </c>
      <c r="P3">
        <f t="shared" ref="P3:P52" si="4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v>-15442.440000000401</v>
      </c>
      <c r="E4" s="5">
        <f t="shared" si="0"/>
        <v>-4.9327413275411748E-3</v>
      </c>
      <c r="F4">
        <f t="shared" ref="F4:F52" si="5">RANK(E4,$E$2:$E$52,1)</f>
        <v>42</v>
      </c>
      <c r="G4">
        <v>3652300</v>
      </c>
      <c r="H4">
        <v>3589693.2099999902</v>
      </c>
      <c r="I4">
        <v>-62606.790000000903</v>
      </c>
      <c r="J4" s="5">
        <f t="shared" si="1"/>
        <v>-1.7141743558853572E-2</v>
      </c>
      <c r="K4">
        <f t="shared" si="2"/>
        <v>36</v>
      </c>
      <c r="L4">
        <v>3662400</v>
      </c>
      <c r="M4">
        <v>3564983.04999999</v>
      </c>
      <c r="N4">
        <v>-97416.950000001103</v>
      </c>
      <c r="O4" s="5">
        <f t="shared" si="3"/>
        <v>-2.6599210899956614E-2</v>
      </c>
      <c r="P4">
        <f t="shared" si="4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v>-723147.33</v>
      </c>
      <c r="E5" s="5">
        <f t="shared" si="0"/>
        <v>-9.427396847745316E-2</v>
      </c>
      <c r="F5">
        <f t="shared" si="5"/>
        <v>4</v>
      </c>
      <c r="G5">
        <v>7968300</v>
      </c>
      <c r="H5">
        <v>7020609.3200000003</v>
      </c>
      <c r="I5">
        <v>-947690.67999999702</v>
      </c>
      <c r="J5" s="5">
        <f t="shared" si="1"/>
        <v>-0.11893260544909165</v>
      </c>
      <c r="K5">
        <f t="shared" si="2"/>
        <v>5</v>
      </c>
      <c r="L5">
        <v>7759600</v>
      </c>
      <c r="M5">
        <v>7497322.9100000001</v>
      </c>
      <c r="N5">
        <v>-262277.08999999898</v>
      </c>
      <c r="O5" s="5">
        <f t="shared" si="3"/>
        <v>-3.3800336357544071E-2</v>
      </c>
      <c r="P5">
        <f t="shared" si="4"/>
        <v>22</v>
      </c>
    </row>
    <row r="6" spans="1:16" x14ac:dyDescent="0.3">
      <c r="A6" t="s">
        <v>20</v>
      </c>
      <c r="B6">
        <v>409300</v>
      </c>
      <c r="C6">
        <v>385908.52</v>
      </c>
      <c r="D6">
        <v>-23391.479999999901</v>
      </c>
      <c r="E6" s="5">
        <f t="shared" si="0"/>
        <v>-5.7149963352064258E-2</v>
      </c>
      <c r="F6">
        <f t="shared" si="5"/>
        <v>11</v>
      </c>
      <c r="G6">
        <v>428500</v>
      </c>
      <c r="H6">
        <v>427758.64</v>
      </c>
      <c r="I6">
        <v>-741.35999999998603</v>
      </c>
      <c r="J6" s="5">
        <f t="shared" si="1"/>
        <v>-1.7301283547257551E-3</v>
      </c>
      <c r="K6">
        <f t="shared" si="2"/>
        <v>44</v>
      </c>
      <c r="L6">
        <v>445200</v>
      </c>
      <c r="M6">
        <v>445114.28999999899</v>
      </c>
      <c r="N6">
        <v>-85.710000000079106</v>
      </c>
      <c r="O6" s="5">
        <f t="shared" si="3"/>
        <v>-1.9252021563360085E-4</v>
      </c>
      <c r="P6">
        <f t="shared" si="4"/>
        <v>39</v>
      </c>
    </row>
    <row r="7" spans="1:16" x14ac:dyDescent="0.3">
      <c r="A7" t="s">
        <v>21</v>
      </c>
      <c r="B7">
        <v>3329000</v>
      </c>
      <c r="C7">
        <v>2946071.21</v>
      </c>
      <c r="D7">
        <v>-382928.79</v>
      </c>
      <c r="E7" s="5">
        <f t="shared" si="0"/>
        <v>-0.11502817362571342</v>
      </c>
      <c r="F7">
        <f t="shared" si="5"/>
        <v>2</v>
      </c>
      <c r="G7">
        <v>3390900</v>
      </c>
      <c r="H7">
        <v>3051483.41</v>
      </c>
      <c r="I7">
        <v>-339416.58999999898</v>
      </c>
      <c r="J7" s="5">
        <f t="shared" si="1"/>
        <v>-0.100096313663039</v>
      </c>
      <c r="K7">
        <f t="shared" si="2"/>
        <v>8</v>
      </c>
      <c r="L7">
        <v>3345200</v>
      </c>
      <c r="M7">
        <v>2946440.08</v>
      </c>
      <c r="N7">
        <v>-398759.91999999899</v>
      </c>
      <c r="O7" s="5">
        <f t="shared" si="3"/>
        <v>-0.1192036111443259</v>
      </c>
      <c r="P7">
        <f t="shared" si="4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v>-236476.69</v>
      </c>
      <c r="E8" s="5">
        <f t="shared" si="0"/>
        <v>-0.15235918433090651</v>
      </c>
      <c r="F8">
        <f t="shared" si="5"/>
        <v>1</v>
      </c>
      <c r="G8">
        <v>1590700</v>
      </c>
      <c r="H8">
        <v>1383905.98999999</v>
      </c>
      <c r="I8">
        <v>-206794.01</v>
      </c>
      <c r="J8" s="5">
        <f t="shared" si="1"/>
        <v>-0.13000189224869554</v>
      </c>
      <c r="K8">
        <f t="shared" si="2"/>
        <v>4</v>
      </c>
      <c r="L8">
        <v>1579300</v>
      </c>
      <c r="M8">
        <v>1337735.3199999901</v>
      </c>
      <c r="N8">
        <v>-241564.68</v>
      </c>
      <c r="O8" s="5">
        <f t="shared" si="3"/>
        <v>-0.15295680364718545</v>
      </c>
      <c r="P8">
        <f t="shared" si="4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v>-396574.71999999997</v>
      </c>
      <c r="E9" s="5">
        <f t="shared" si="0"/>
        <v>-4.2417130511048833E-2</v>
      </c>
      <c r="F9">
        <f t="shared" si="5"/>
        <v>16</v>
      </c>
      <c r="G9">
        <v>11073700</v>
      </c>
      <c r="H9">
        <v>9929059.5199999996</v>
      </c>
      <c r="I9">
        <v>-1144640.48</v>
      </c>
      <c r="J9" s="5">
        <f t="shared" si="1"/>
        <v>-0.10336567542917001</v>
      </c>
      <c r="K9">
        <f t="shared" si="2"/>
        <v>7</v>
      </c>
      <c r="L9">
        <v>10790500</v>
      </c>
      <c r="M9">
        <v>9993599.52999999</v>
      </c>
      <c r="N9">
        <v>-796900.47000000405</v>
      </c>
      <c r="O9" s="5">
        <f t="shared" si="3"/>
        <v>-7.3852043000788112E-2</v>
      </c>
      <c r="P9">
        <f t="shared" si="4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v>-36209.629999999903</v>
      </c>
      <c r="E10" s="5">
        <f t="shared" si="0"/>
        <v>-8.1681998646514556E-2</v>
      </c>
      <c r="F10">
        <f t="shared" si="5"/>
        <v>6</v>
      </c>
      <c r="G10">
        <v>495200</v>
      </c>
      <c r="H10">
        <v>467907.84000000003</v>
      </c>
      <c r="I10">
        <v>-27292.159999999902</v>
      </c>
      <c r="J10" s="5">
        <f t="shared" si="1"/>
        <v>-5.511340872374778E-2</v>
      </c>
      <c r="K10">
        <f t="shared" si="2"/>
        <v>17</v>
      </c>
      <c r="L10">
        <v>487500</v>
      </c>
      <c r="M10">
        <v>478318.92</v>
      </c>
      <c r="N10">
        <v>-9181.0800000000108</v>
      </c>
      <c r="O10" s="5">
        <f t="shared" si="3"/>
        <v>-1.8832984615384636E-2</v>
      </c>
      <c r="P10">
        <f t="shared" si="4"/>
        <v>29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 s="5">
        <f t="shared" si="0"/>
        <v>0</v>
      </c>
      <c r="F11">
        <f t="shared" si="5"/>
        <v>47</v>
      </c>
      <c r="G11">
        <v>0</v>
      </c>
      <c r="H11">
        <v>0</v>
      </c>
      <c r="I11">
        <v>0</v>
      </c>
      <c r="J11" s="5">
        <f t="shared" si="1"/>
        <v>0</v>
      </c>
      <c r="K11">
        <f t="shared" si="2"/>
        <v>48</v>
      </c>
      <c r="L11">
        <v>375000</v>
      </c>
      <c r="M11">
        <v>63771.91</v>
      </c>
      <c r="N11">
        <v>-311228.08999999898</v>
      </c>
      <c r="O11" s="5">
        <f t="shared" si="3"/>
        <v>-0.82994157333333063</v>
      </c>
      <c r="P11">
        <f>RANK(O11,$O$2:$O$52,1)</f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v>-214304.669999998</v>
      </c>
      <c r="E12" s="5">
        <f t="shared" si="0"/>
        <v>-5.0060657805601157E-2</v>
      </c>
      <c r="F12">
        <f t="shared" si="5"/>
        <v>13</v>
      </c>
      <c r="G12">
        <v>4700400</v>
      </c>
      <c r="H12">
        <v>4205555.5999999996</v>
      </c>
      <c r="I12">
        <v>-494844.39999999799</v>
      </c>
      <c r="J12" s="5">
        <f t="shared" si="1"/>
        <v>-0.10527708280146328</v>
      </c>
      <c r="K12">
        <f t="shared" si="2"/>
        <v>6</v>
      </c>
      <c r="L12">
        <v>4677800</v>
      </c>
      <c r="M12">
        <v>4371713.1399999997</v>
      </c>
      <c r="N12">
        <v>-306086.86</v>
      </c>
      <c r="O12" s="5">
        <f t="shared" si="3"/>
        <v>-6.5433934755654358E-2</v>
      </c>
      <c r="P12">
        <f t="shared" si="4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v>-75511.669999999896</v>
      </c>
      <c r="E13" s="5">
        <f t="shared" si="0"/>
        <v>-1.2912833886247801E-2</v>
      </c>
      <c r="F13">
        <f t="shared" si="5"/>
        <v>33</v>
      </c>
      <c r="G13">
        <v>6223700</v>
      </c>
      <c r="H13">
        <v>5909077.9399999902</v>
      </c>
      <c r="I13">
        <v>-314622.06</v>
      </c>
      <c r="J13" s="5">
        <f t="shared" si="1"/>
        <v>-5.0552253482655012E-2</v>
      </c>
      <c r="K13">
        <f t="shared" si="2"/>
        <v>18</v>
      </c>
      <c r="L13">
        <v>6207300</v>
      </c>
      <c r="M13">
        <v>6056976.6699999999</v>
      </c>
      <c r="N13">
        <v>-150323.329999999</v>
      </c>
      <c r="O13" s="5">
        <f t="shared" si="3"/>
        <v>-2.4217184605222722E-2</v>
      </c>
      <c r="P13">
        <f t="shared" si="4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v>-6982.6299999998801</v>
      </c>
      <c r="E14" s="5">
        <f t="shared" si="0"/>
        <v>-1.3637949218749766E-2</v>
      </c>
      <c r="F14">
        <f t="shared" si="5"/>
        <v>30</v>
      </c>
      <c r="G14">
        <v>530500</v>
      </c>
      <c r="H14">
        <v>524402.98</v>
      </c>
      <c r="I14">
        <v>-6097.0199999999004</v>
      </c>
      <c r="J14" s="5">
        <f t="shared" si="1"/>
        <v>-1.1492968897266542E-2</v>
      </c>
      <c r="K14">
        <f t="shared" si="2"/>
        <v>40</v>
      </c>
      <c r="L14">
        <v>526200</v>
      </c>
      <c r="M14">
        <v>504989.88</v>
      </c>
      <c r="N14">
        <v>-21210.119999999901</v>
      </c>
      <c r="O14" s="5">
        <f t="shared" si="3"/>
        <v>-4.0308095781071647E-2</v>
      </c>
      <c r="P14">
        <f t="shared" si="4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v>496819.90000000497</v>
      </c>
      <c r="E15" s="5">
        <f t="shared" si="0"/>
        <v>3.1837408866824926E-3</v>
      </c>
      <c r="F15">
        <f t="shared" si="5"/>
        <v>51</v>
      </c>
      <c r="G15">
        <v>184167800</v>
      </c>
      <c r="H15">
        <v>175966389.24999899</v>
      </c>
      <c r="I15">
        <v>-8201410.7500000298</v>
      </c>
      <c r="J15" s="5">
        <f t="shared" si="1"/>
        <v>-4.4532273014066683E-2</v>
      </c>
      <c r="K15">
        <f t="shared" si="2"/>
        <v>24</v>
      </c>
      <c r="L15">
        <v>188953500</v>
      </c>
      <c r="M15">
        <v>184450910.84999901</v>
      </c>
      <c r="N15">
        <v>-4502589.1500000302</v>
      </c>
      <c r="O15" s="5">
        <f t="shared" si="3"/>
        <v>-2.3829085727441038E-2</v>
      </c>
      <c r="P15">
        <f t="shared" si="4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v>-78219.540000000896</v>
      </c>
      <c r="E16" s="5">
        <f t="shared" si="0"/>
        <v>-1.1850188616359007E-2</v>
      </c>
      <c r="F16">
        <f t="shared" si="5"/>
        <v>37</v>
      </c>
      <c r="G16">
        <v>7352500</v>
      </c>
      <c r="H16">
        <v>7350464.0800000001</v>
      </c>
      <c r="I16">
        <v>-2035.91999999992</v>
      </c>
      <c r="J16" s="5">
        <f t="shared" si="1"/>
        <v>-2.7690173410403534E-4</v>
      </c>
      <c r="K16">
        <f t="shared" si="2"/>
        <v>46</v>
      </c>
      <c r="L16">
        <v>7397200</v>
      </c>
      <c r="M16">
        <v>7397093</v>
      </c>
      <c r="N16">
        <v>-106.999999999068</v>
      </c>
      <c r="O16" s="5">
        <f t="shared" si="3"/>
        <v>-1.4464932677103227E-5</v>
      </c>
      <c r="P16">
        <f t="shared" si="4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v>-421319.94999999902</v>
      </c>
      <c r="E17" s="5">
        <f t="shared" si="0"/>
        <v>-2.8351094826657989E-2</v>
      </c>
      <c r="F17">
        <f t="shared" si="5"/>
        <v>21</v>
      </c>
      <c r="G17">
        <v>15309700</v>
      </c>
      <c r="H17">
        <v>14645233.51</v>
      </c>
      <c r="I17">
        <v>-664466.49</v>
      </c>
      <c r="J17" s="5">
        <f t="shared" si="1"/>
        <v>-4.3401666263871923E-2</v>
      </c>
      <c r="K17">
        <f t="shared" si="2"/>
        <v>25</v>
      </c>
      <c r="L17">
        <v>15311800</v>
      </c>
      <c r="M17">
        <v>14346057.039999999</v>
      </c>
      <c r="N17">
        <v>-965742.96</v>
      </c>
      <c r="O17" s="5">
        <f t="shared" si="3"/>
        <v>-6.3071811282801496E-2</v>
      </c>
      <c r="P17">
        <f t="shared" si="4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v>-149396.1</v>
      </c>
      <c r="E18" s="5">
        <f t="shared" si="0"/>
        <v>-5.4037002206387678E-2</v>
      </c>
      <c r="F18">
        <f t="shared" si="5"/>
        <v>12</v>
      </c>
      <c r="G18">
        <v>2861000</v>
      </c>
      <c r="H18">
        <v>2671745.94</v>
      </c>
      <c r="I18">
        <v>-189254.05999999901</v>
      </c>
      <c r="J18" s="5">
        <f t="shared" si="1"/>
        <v>-6.6149619014330308E-2</v>
      </c>
      <c r="K18">
        <f t="shared" si="2"/>
        <v>15</v>
      </c>
      <c r="L18">
        <v>2910600</v>
      </c>
      <c r="M18">
        <v>2535637.09</v>
      </c>
      <c r="N18">
        <v>-374962.91</v>
      </c>
      <c r="O18" s="5">
        <f t="shared" si="3"/>
        <v>-0.12882667147667146</v>
      </c>
      <c r="P18">
        <f t="shared" si="4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v>-376336.800000004</v>
      </c>
      <c r="E19" s="5">
        <f t="shared" si="0"/>
        <v>-4.2585042942980773E-2</v>
      </c>
      <c r="F19">
        <f t="shared" si="5"/>
        <v>15</v>
      </c>
      <c r="G19">
        <v>9713300</v>
      </c>
      <c r="H19">
        <v>8991707.2399999909</v>
      </c>
      <c r="I19">
        <v>-721592.76000000304</v>
      </c>
      <c r="J19" s="5">
        <f t="shared" si="1"/>
        <v>-7.4289145810384011E-2</v>
      </c>
      <c r="K19">
        <f t="shared" si="2"/>
        <v>12</v>
      </c>
      <c r="L19">
        <v>9343000</v>
      </c>
      <c r="M19">
        <v>8766655.9100000001</v>
      </c>
      <c r="N19">
        <v>-576344.08999999403</v>
      </c>
      <c r="O19" s="5">
        <f t="shared" si="3"/>
        <v>-6.1687262121373654E-2</v>
      </c>
      <c r="P19">
        <f t="shared" si="4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v>-1539.8400000184699</v>
      </c>
      <c r="E20" s="5">
        <f t="shared" si="0"/>
        <v>-1.2379538195394092E-5</v>
      </c>
      <c r="F20">
        <f t="shared" si="5"/>
        <v>46</v>
      </c>
      <c r="G20">
        <v>131849400</v>
      </c>
      <c r="H20">
        <v>131839624.37</v>
      </c>
      <c r="I20">
        <v>-9775.6299999654293</v>
      </c>
      <c r="J20" s="5">
        <f t="shared" si="1"/>
        <v>-7.4142392759962719E-5</v>
      </c>
      <c r="K20">
        <f t="shared" si="2"/>
        <v>47</v>
      </c>
      <c r="L20">
        <v>130621400</v>
      </c>
      <c r="M20">
        <v>130621283.53999899</v>
      </c>
      <c r="N20">
        <v>-116.46000003814601</v>
      </c>
      <c r="O20" s="5">
        <f t="shared" si="3"/>
        <v>-8.9158438079936368E-7</v>
      </c>
      <c r="P20">
        <f t="shared" si="4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v>-1923512.45000002</v>
      </c>
      <c r="E21" s="5">
        <f t="shared" si="0"/>
        <v>-7.9052463618019819E-2</v>
      </c>
      <c r="F21">
        <f t="shared" si="5"/>
        <v>9</v>
      </c>
      <c r="G21">
        <v>24497400</v>
      </c>
      <c r="H21">
        <v>22655993.629999999</v>
      </c>
      <c r="I21">
        <v>-1841406.37</v>
      </c>
      <c r="J21" s="5">
        <f t="shared" si="1"/>
        <v>-7.5167420624229514E-2</v>
      </c>
      <c r="K21">
        <f t="shared" si="2"/>
        <v>11</v>
      </c>
      <c r="L21">
        <v>24323000</v>
      </c>
      <c r="M21">
        <v>23434073.089999899</v>
      </c>
      <c r="N21">
        <v>-888926.91000000294</v>
      </c>
      <c r="O21" s="5">
        <f t="shared" si="3"/>
        <v>-3.6546762734860128E-2</v>
      </c>
      <c r="P21">
        <f t="shared" si="4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v>-153660.120000002</v>
      </c>
      <c r="E22" s="5">
        <f t="shared" si="0"/>
        <v>-1.328550233442867E-2</v>
      </c>
      <c r="F22">
        <f t="shared" si="5"/>
        <v>32</v>
      </c>
      <c r="G22">
        <v>11980700</v>
      </c>
      <c r="H22">
        <v>11791977.9699999</v>
      </c>
      <c r="I22">
        <v>-188722.03000000099</v>
      </c>
      <c r="J22" s="5">
        <f t="shared" si="1"/>
        <v>-1.5752170574340481E-2</v>
      </c>
      <c r="K22">
        <f t="shared" si="2"/>
        <v>38</v>
      </c>
      <c r="L22">
        <v>11935200</v>
      </c>
      <c r="M22">
        <v>11934454.77</v>
      </c>
      <c r="N22">
        <v>-745.22999999672095</v>
      </c>
      <c r="O22" s="5">
        <f t="shared" si="3"/>
        <v>-6.2439674240626129E-5</v>
      </c>
      <c r="P22">
        <f t="shared" si="4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v>-825956.59000001801</v>
      </c>
      <c r="E23" s="5">
        <f t="shared" si="0"/>
        <v>-3.9590110100802774E-2</v>
      </c>
      <c r="F23">
        <f t="shared" si="5"/>
        <v>18</v>
      </c>
      <c r="G23">
        <v>22683800</v>
      </c>
      <c r="H23">
        <v>21722126.219999898</v>
      </c>
      <c r="I23">
        <v>-961673.78000002704</v>
      </c>
      <c r="J23" s="5">
        <f t="shared" si="1"/>
        <v>-4.2394738976715848E-2</v>
      </c>
      <c r="K23">
        <f t="shared" si="2"/>
        <v>26</v>
      </c>
      <c r="L23">
        <v>23220300</v>
      </c>
      <c r="M23">
        <v>22619057.440000001</v>
      </c>
      <c r="N23">
        <v>-601242.55999998702</v>
      </c>
      <c r="O23" s="5">
        <f t="shared" si="3"/>
        <v>-2.5892971236374511E-2</v>
      </c>
      <c r="P23">
        <f t="shared" si="4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v>-12230.809999999799</v>
      </c>
      <c r="E24" s="5">
        <f t="shared" si="0"/>
        <v>-1.3334943305712822E-2</v>
      </c>
      <c r="F24">
        <f t="shared" si="5"/>
        <v>31</v>
      </c>
      <c r="G24">
        <v>1112700</v>
      </c>
      <c r="H24">
        <v>1067214.42</v>
      </c>
      <c r="I24">
        <v>-45485.579999999798</v>
      </c>
      <c r="J24" s="5">
        <f t="shared" si="1"/>
        <v>-4.087856565111872E-2</v>
      </c>
      <c r="K24">
        <f t="shared" si="2"/>
        <v>28</v>
      </c>
      <c r="L24">
        <v>1112600</v>
      </c>
      <c r="M24">
        <v>1112527.1200000001</v>
      </c>
      <c r="N24">
        <v>-72.879999999888199</v>
      </c>
      <c r="O24" s="5">
        <f t="shared" si="3"/>
        <v>-6.550422433928474E-5</v>
      </c>
      <c r="P24">
        <f t="shared" si="4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v>-4950.4699999999102</v>
      </c>
      <c r="E25" s="5">
        <f t="shared" si="0"/>
        <v>-1.0226130964676535E-2</v>
      </c>
      <c r="F25">
        <f t="shared" si="5"/>
        <v>38</v>
      </c>
      <c r="G25">
        <v>505200</v>
      </c>
      <c r="H25">
        <v>497194.20999999897</v>
      </c>
      <c r="I25">
        <v>-8005.79000000003</v>
      </c>
      <c r="J25" s="5">
        <f t="shared" si="1"/>
        <v>-1.5846773555027772E-2</v>
      </c>
      <c r="K25">
        <f t="shared" si="2"/>
        <v>37</v>
      </c>
      <c r="L25">
        <v>496500</v>
      </c>
      <c r="M25">
        <v>494775.1</v>
      </c>
      <c r="N25">
        <v>-1724.8999999999601</v>
      </c>
      <c r="O25" s="5">
        <f t="shared" si="3"/>
        <v>-3.4741188318226789E-3</v>
      </c>
      <c r="P25">
        <f t="shared" si="4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v>-447839.91999999899</v>
      </c>
      <c r="E26" s="5">
        <f t="shared" si="0"/>
        <v>-8.5306091660634506E-2</v>
      </c>
      <c r="F26">
        <f t="shared" si="5"/>
        <v>5</v>
      </c>
      <c r="G26">
        <v>5442200</v>
      </c>
      <c r="H26">
        <v>5122329.02999999</v>
      </c>
      <c r="I26">
        <v>-319870.96999999997</v>
      </c>
      <c r="J26" s="5">
        <f t="shared" si="1"/>
        <v>-5.8776040939326001E-2</v>
      </c>
      <c r="K26">
        <f t="shared" si="2"/>
        <v>16</v>
      </c>
      <c r="L26">
        <v>5430700</v>
      </c>
      <c r="M26">
        <v>5117235.21</v>
      </c>
      <c r="N26">
        <v>-313464.78999999998</v>
      </c>
      <c r="O26" s="5">
        <f t="shared" si="3"/>
        <v>-5.7720881286022055E-2</v>
      </c>
      <c r="P26">
        <f t="shared" si="4"/>
        <v>13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 s="5">
        <f t="shared" si="0"/>
        <v>0</v>
      </c>
      <c r="F27">
        <f t="shared" si="5"/>
        <v>47</v>
      </c>
      <c r="G27">
        <v>0</v>
      </c>
      <c r="H27">
        <v>0</v>
      </c>
      <c r="I27">
        <v>0</v>
      </c>
      <c r="J27" s="5">
        <f t="shared" si="1"/>
        <v>0</v>
      </c>
      <c r="K27">
        <f t="shared" si="2"/>
        <v>48</v>
      </c>
      <c r="L27">
        <v>0</v>
      </c>
      <c r="M27">
        <v>0</v>
      </c>
      <c r="N27">
        <v>0</v>
      </c>
      <c r="O27" s="5">
        <f t="shared" si="3"/>
        <v>0</v>
      </c>
      <c r="P27">
        <f t="shared" si="4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v>-132457.97999999899</v>
      </c>
      <c r="E28" s="5">
        <f t="shared" si="0"/>
        <v>-9.5782760864848507E-2</v>
      </c>
      <c r="F28">
        <f t="shared" si="5"/>
        <v>3</v>
      </c>
      <c r="G28">
        <v>1545700</v>
      </c>
      <c r="H28">
        <v>1281335.23</v>
      </c>
      <c r="I28">
        <v>-264364.77</v>
      </c>
      <c r="J28" s="5">
        <f t="shared" si="1"/>
        <v>-0.17103239309050916</v>
      </c>
      <c r="K28">
        <f t="shared" si="2"/>
        <v>2</v>
      </c>
      <c r="L28">
        <v>1525900</v>
      </c>
      <c r="M28">
        <v>1393285.06</v>
      </c>
      <c r="N28">
        <v>-132614.93999999901</v>
      </c>
      <c r="O28" s="5">
        <f t="shared" si="3"/>
        <v>-8.6909325643881652E-2</v>
      </c>
      <c r="P28">
        <f t="shared" si="4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v>-37915.289999999099</v>
      </c>
      <c r="E29" s="5">
        <f t="shared" si="0"/>
        <v>-1.4800253727847256E-2</v>
      </c>
      <c r="F29">
        <f t="shared" si="5"/>
        <v>28</v>
      </c>
      <c r="G29">
        <v>2779500</v>
      </c>
      <c r="H29">
        <v>2665264.4399999902</v>
      </c>
      <c r="I29">
        <v>-114235.56</v>
      </c>
      <c r="J29" s="5">
        <f t="shared" si="1"/>
        <v>-4.1099320021586616E-2</v>
      </c>
      <c r="K29">
        <f t="shared" si="2"/>
        <v>27</v>
      </c>
      <c r="L29">
        <v>2889900</v>
      </c>
      <c r="M29">
        <v>2889864.67</v>
      </c>
      <c r="N29">
        <v>-35.329999999143098</v>
      </c>
      <c r="O29" s="5">
        <f t="shared" si="3"/>
        <v>-1.2225336516537976E-5</v>
      </c>
      <c r="P29">
        <f t="shared" si="4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v>-101705.89999998899</v>
      </c>
      <c r="E30" s="5">
        <f t="shared" si="0"/>
        <v>-8.3831374359134361E-3</v>
      </c>
      <c r="F30">
        <f t="shared" si="5"/>
        <v>40</v>
      </c>
      <c r="G30">
        <v>12735900</v>
      </c>
      <c r="H30">
        <v>12685514.279999901</v>
      </c>
      <c r="I30">
        <v>-50385.720000002497</v>
      </c>
      <c r="J30" s="5">
        <f t="shared" si="1"/>
        <v>-3.9561962641040289E-3</v>
      </c>
      <c r="K30">
        <f t="shared" si="2"/>
        <v>42</v>
      </c>
      <c r="L30">
        <v>12861300</v>
      </c>
      <c r="M30">
        <v>12826009.609999999</v>
      </c>
      <c r="N30">
        <v>-35290.389999991203</v>
      </c>
      <c r="O30" s="5">
        <f t="shared" si="3"/>
        <v>-2.7439209100161882E-3</v>
      </c>
      <c r="P30">
        <f t="shared" si="4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v>-24772.309999999299</v>
      </c>
      <c r="E31" s="5">
        <f t="shared" si="0"/>
        <v>-1.40305335296779E-2</v>
      </c>
      <c r="F31">
        <f t="shared" si="5"/>
        <v>29</v>
      </c>
      <c r="G31">
        <v>1823300</v>
      </c>
      <c r="H31">
        <v>1762676.85</v>
      </c>
      <c r="I31">
        <v>-60623.1499999999</v>
      </c>
      <c r="J31" s="5">
        <f t="shared" si="1"/>
        <v>-3.3249136181648604E-2</v>
      </c>
      <c r="K31">
        <f t="shared" si="2"/>
        <v>32</v>
      </c>
      <c r="L31">
        <v>1870700</v>
      </c>
      <c r="M31">
        <v>1801391.34</v>
      </c>
      <c r="N31">
        <v>-69308.659999999596</v>
      </c>
      <c r="O31" s="5">
        <f t="shared" si="3"/>
        <v>-3.7049585716576468E-2</v>
      </c>
      <c r="P31">
        <f t="shared" si="4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v>-73762.280000002094</v>
      </c>
      <c r="E32" s="5">
        <f t="shared" si="0"/>
        <v>-1.2294942827616444E-2</v>
      </c>
      <c r="F32">
        <f t="shared" si="5"/>
        <v>36</v>
      </c>
      <c r="G32">
        <v>6195500</v>
      </c>
      <c r="H32">
        <v>6084985.4699999997</v>
      </c>
      <c r="I32">
        <v>-110514.52999999801</v>
      </c>
      <c r="J32" s="5">
        <f t="shared" si="1"/>
        <v>-1.783787103542862E-2</v>
      </c>
      <c r="K32">
        <f t="shared" si="2"/>
        <v>35</v>
      </c>
      <c r="L32">
        <v>6157400</v>
      </c>
      <c r="M32">
        <v>5987572.0199999996</v>
      </c>
      <c r="N32">
        <v>-169827.98</v>
      </c>
      <c r="O32" s="5">
        <f t="shared" si="3"/>
        <v>-2.7581118653977329E-2</v>
      </c>
      <c r="P32">
        <f t="shared" si="4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v>-7418835.2699993802</v>
      </c>
      <c r="E33" s="5">
        <f t="shared" si="0"/>
        <v>-7.9969930789272857E-3</v>
      </c>
      <c r="F33">
        <f t="shared" si="5"/>
        <v>41</v>
      </c>
      <c r="G33">
        <v>979671000</v>
      </c>
      <c r="H33">
        <v>977068513.48000002</v>
      </c>
      <c r="I33">
        <v>-2602486.5200004498</v>
      </c>
      <c r="J33" s="5">
        <f t="shared" si="1"/>
        <v>-2.6564903115438242E-3</v>
      </c>
      <c r="K33">
        <f t="shared" si="2"/>
        <v>43</v>
      </c>
      <c r="L33">
        <v>989572899.99999905</v>
      </c>
      <c r="M33">
        <v>984116289.40999901</v>
      </c>
      <c r="N33">
        <v>-5456610.5900001498</v>
      </c>
      <c r="O33" s="5">
        <f t="shared" si="3"/>
        <v>-5.51410673230861E-3</v>
      </c>
      <c r="P33">
        <f t="shared" si="4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v>-79341.779999998806</v>
      </c>
      <c r="E34" s="5">
        <f t="shared" si="0"/>
        <v>-1.8939149738619532E-2</v>
      </c>
      <c r="F34">
        <f t="shared" si="5"/>
        <v>26</v>
      </c>
      <c r="G34">
        <v>4350600</v>
      </c>
      <c r="H34">
        <v>4137588.7699999898</v>
      </c>
      <c r="I34">
        <v>-213011.23</v>
      </c>
      <c r="J34" s="5">
        <f t="shared" si="1"/>
        <v>-4.8961345561531748E-2</v>
      </c>
      <c r="K34">
        <f t="shared" si="2"/>
        <v>21</v>
      </c>
      <c r="L34">
        <v>4345600</v>
      </c>
      <c r="M34">
        <v>4229801.51</v>
      </c>
      <c r="N34">
        <v>-115798.49</v>
      </c>
      <c r="O34" s="5">
        <f t="shared" si="3"/>
        <v>-2.6647296115611195E-2</v>
      </c>
      <c r="P34">
        <f t="shared" si="4"/>
        <v>24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 s="5">
        <f t="shared" si="0"/>
        <v>0</v>
      </c>
      <c r="F35">
        <f t="shared" si="5"/>
        <v>47</v>
      </c>
      <c r="G35">
        <v>0</v>
      </c>
      <c r="H35">
        <v>0</v>
      </c>
      <c r="I35">
        <v>0</v>
      </c>
      <c r="J35" s="5">
        <f t="shared" si="1"/>
        <v>0</v>
      </c>
      <c r="K35">
        <f t="shared" si="2"/>
        <v>48</v>
      </c>
      <c r="L35">
        <v>0</v>
      </c>
      <c r="M35">
        <v>0</v>
      </c>
      <c r="N35">
        <v>0</v>
      </c>
      <c r="O35" s="5">
        <f t="shared" si="3"/>
        <v>0</v>
      </c>
      <c r="P35">
        <f t="shared" si="4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v>-62776.720000000198</v>
      </c>
      <c r="E36" s="5">
        <f t="shared" si="0"/>
        <v>-7.8647857679779748E-2</v>
      </c>
      <c r="F36">
        <f t="shared" si="5"/>
        <v>10</v>
      </c>
      <c r="G36">
        <v>898700</v>
      </c>
      <c r="H36">
        <v>740966.94999999902</v>
      </c>
      <c r="I36">
        <v>-157733.04999999999</v>
      </c>
      <c r="J36" s="5">
        <f t="shared" si="1"/>
        <v>-0.17551246244575497</v>
      </c>
      <c r="K36">
        <f t="shared" si="2"/>
        <v>1</v>
      </c>
      <c r="L36">
        <v>878300</v>
      </c>
      <c r="M36">
        <v>777215.28999999899</v>
      </c>
      <c r="N36">
        <v>-101084.71</v>
      </c>
      <c r="O36" s="5">
        <f t="shared" si="3"/>
        <v>-0.11509132414892406</v>
      </c>
      <c r="P36">
        <f t="shared" si="4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v>-82352.260000000693</v>
      </c>
      <c r="E37" s="5">
        <f t="shared" si="0"/>
        <v>-3.944451575821472E-2</v>
      </c>
      <c r="F37">
        <f t="shared" si="5"/>
        <v>19</v>
      </c>
      <c r="G37">
        <v>2229200</v>
      </c>
      <c r="H37">
        <v>2118943.21</v>
      </c>
      <c r="I37">
        <v>-110256.789999999</v>
      </c>
      <c r="J37" s="5">
        <f t="shared" si="1"/>
        <v>-4.9460250314013549E-2</v>
      </c>
      <c r="K37">
        <f t="shared" si="2"/>
        <v>20</v>
      </c>
      <c r="L37">
        <v>2296900</v>
      </c>
      <c r="M37">
        <v>2108718.34</v>
      </c>
      <c r="N37">
        <v>-188181.66</v>
      </c>
      <c r="O37" s="5">
        <f t="shared" si="3"/>
        <v>-8.1928538464887457E-2</v>
      </c>
      <c r="P37">
        <f t="shared" si="4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v>-16630.1799999998</v>
      </c>
      <c r="E38" s="5">
        <f t="shared" si="0"/>
        <v>-1.9443680579913247E-2</v>
      </c>
      <c r="F38">
        <f t="shared" si="5"/>
        <v>25</v>
      </c>
      <c r="G38">
        <v>792800</v>
      </c>
      <c r="H38">
        <v>753451.96</v>
      </c>
      <c r="I38">
        <v>-39348.039999999797</v>
      </c>
      <c r="J38" s="5">
        <f t="shared" si="1"/>
        <v>-4.963173562058501E-2</v>
      </c>
      <c r="K38">
        <f t="shared" si="2"/>
        <v>19</v>
      </c>
      <c r="L38">
        <v>777800</v>
      </c>
      <c r="M38">
        <v>777663.26</v>
      </c>
      <c r="N38">
        <v>-136.73999999987399</v>
      </c>
      <c r="O38" s="5">
        <f t="shared" si="3"/>
        <v>-1.7580354846988169E-4</v>
      </c>
      <c r="P38">
        <f t="shared" si="4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v>-70791.13</v>
      </c>
      <c r="E39" s="5">
        <f t="shared" si="0"/>
        <v>-8.008952370177623E-2</v>
      </c>
      <c r="F39">
        <f t="shared" si="5"/>
        <v>8</v>
      </c>
      <c r="G39">
        <v>1294400</v>
      </c>
      <c r="H39">
        <v>1114242.27999999</v>
      </c>
      <c r="I39">
        <v>-180157.72</v>
      </c>
      <c r="J39" s="5">
        <f t="shared" si="1"/>
        <v>-0.13918241656365885</v>
      </c>
      <c r="K39">
        <f t="shared" si="2"/>
        <v>3</v>
      </c>
      <c r="L39">
        <v>1759500</v>
      </c>
      <c r="M39">
        <v>1680463.8699999901</v>
      </c>
      <c r="N39">
        <v>-79036.130000000296</v>
      </c>
      <c r="O39" s="5">
        <f t="shared" si="3"/>
        <v>-4.4919653310599772E-2</v>
      </c>
      <c r="P39">
        <f t="shared" si="4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v>-816758.14000004495</v>
      </c>
      <c r="E40" s="5">
        <f t="shared" si="0"/>
        <v>-2.1279773539091211E-2</v>
      </c>
      <c r="F40">
        <f t="shared" si="5"/>
        <v>23</v>
      </c>
      <c r="G40">
        <v>39964900</v>
      </c>
      <c r="H40">
        <v>38095240.189999901</v>
      </c>
      <c r="I40">
        <v>-1869659.81</v>
      </c>
      <c r="J40" s="5">
        <f t="shared" si="1"/>
        <v>-4.6782546934935408E-2</v>
      </c>
      <c r="K40">
        <f t="shared" si="2"/>
        <v>22</v>
      </c>
      <c r="L40">
        <v>40216700</v>
      </c>
      <c r="M40">
        <v>39606263.709999897</v>
      </c>
      <c r="N40">
        <v>-610436.29000002099</v>
      </c>
      <c r="O40" s="5">
        <f t="shared" si="3"/>
        <v>-1.5178676768606599E-2</v>
      </c>
      <c r="P40">
        <f t="shared" si="4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v>-184239.79</v>
      </c>
      <c r="E41" s="5">
        <f t="shared" si="0"/>
        <v>-4.0110550149130259E-2</v>
      </c>
      <c r="F41">
        <f t="shared" si="5"/>
        <v>17</v>
      </c>
      <c r="G41">
        <v>5089500</v>
      </c>
      <c r="H41">
        <v>4956043.6699999897</v>
      </c>
      <c r="I41">
        <v>-133456.33000000101</v>
      </c>
      <c r="J41" s="5">
        <f t="shared" si="1"/>
        <v>-2.6221894095687398E-2</v>
      </c>
      <c r="K41">
        <f t="shared" si="2"/>
        <v>34</v>
      </c>
      <c r="L41">
        <v>4799900</v>
      </c>
      <c r="M41">
        <v>4717822.6500000004</v>
      </c>
      <c r="N41">
        <v>-82077.349999997707</v>
      </c>
      <c r="O41" s="5">
        <f t="shared" si="3"/>
        <v>-1.7099804162586243E-2</v>
      </c>
      <c r="P41">
        <f t="shared" si="4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v>-41624.320000201398</v>
      </c>
      <c r="E42" s="5">
        <f t="shared" si="0"/>
        <v>-2.2070943135414354E-4</v>
      </c>
      <c r="F42">
        <f t="shared" si="5"/>
        <v>44</v>
      </c>
      <c r="G42">
        <v>199130300</v>
      </c>
      <c r="H42">
        <v>196755033.31</v>
      </c>
      <c r="I42">
        <v>-2375266.6899999301</v>
      </c>
      <c r="J42" s="5">
        <f t="shared" si="1"/>
        <v>-1.1928203241796604E-2</v>
      </c>
      <c r="K42">
        <f t="shared" si="2"/>
        <v>39</v>
      </c>
      <c r="L42">
        <v>199954600</v>
      </c>
      <c r="M42">
        <v>199954563.74999899</v>
      </c>
      <c r="N42">
        <v>-36.250000059604602</v>
      </c>
      <c r="O42" s="5">
        <f t="shared" si="3"/>
        <v>-1.812911533898425E-7</v>
      </c>
      <c r="P42">
        <f t="shared" si="4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v>-166754.16999999899</v>
      </c>
      <c r="E43" s="5">
        <f t="shared" si="0"/>
        <v>-2.049735354131315E-2</v>
      </c>
      <c r="F43">
        <f t="shared" si="5"/>
        <v>24</v>
      </c>
      <c r="G43">
        <v>8560800</v>
      </c>
      <c r="H43">
        <v>8171472.0199999996</v>
      </c>
      <c r="I43">
        <v>-389327.979999998</v>
      </c>
      <c r="J43" s="5">
        <f t="shared" si="1"/>
        <v>-4.5477990374731103E-2</v>
      </c>
      <c r="K43">
        <f t="shared" si="2"/>
        <v>23</v>
      </c>
      <c r="L43">
        <v>8497500</v>
      </c>
      <c r="M43">
        <v>8150982.5699999901</v>
      </c>
      <c r="N43">
        <v>-346517.43</v>
      </c>
      <c r="O43" s="5">
        <f t="shared" si="3"/>
        <v>-4.077875022065313E-2</v>
      </c>
      <c r="P43">
        <f t="shared" si="4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v>-294095.61999999301</v>
      </c>
      <c r="E44" s="5">
        <f t="shared" si="0"/>
        <v>-9.776075018614808E-3</v>
      </c>
      <c r="F44">
        <f t="shared" si="5"/>
        <v>39</v>
      </c>
      <c r="G44">
        <v>31040700</v>
      </c>
      <c r="H44">
        <v>30793711.48</v>
      </c>
      <c r="I44">
        <v>-246988.51999998</v>
      </c>
      <c r="J44" s="5">
        <f t="shared" si="1"/>
        <v>-7.9569249404807234E-3</v>
      </c>
      <c r="K44">
        <f t="shared" si="2"/>
        <v>41</v>
      </c>
      <c r="L44">
        <v>31282200</v>
      </c>
      <c r="M44">
        <v>31282141.25</v>
      </c>
      <c r="N44">
        <v>-58.749999988824101</v>
      </c>
      <c r="O44" s="5">
        <f t="shared" si="3"/>
        <v>-1.8780648416295561E-6</v>
      </c>
      <c r="P44">
        <f t="shared" si="4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v>-712015.95000000997</v>
      </c>
      <c r="E45" s="5">
        <f t="shared" si="0"/>
        <v>-1.2875141948876885E-2</v>
      </c>
      <c r="F45">
        <f t="shared" si="5"/>
        <v>34</v>
      </c>
      <c r="G45">
        <v>56792200</v>
      </c>
      <c r="H45">
        <v>54594953.959999897</v>
      </c>
      <c r="I45">
        <v>-2197246.0400000098</v>
      </c>
      <c r="J45" s="5">
        <f t="shared" si="1"/>
        <v>-3.8689222111487315E-2</v>
      </c>
      <c r="K45">
        <f>RANK(J45,$J$2:$J$52,1)</f>
        <v>30</v>
      </c>
      <c r="L45">
        <v>56027100</v>
      </c>
      <c r="M45">
        <v>55386549.6599999</v>
      </c>
      <c r="N45">
        <v>-640550.34000001801</v>
      </c>
      <c r="O45" s="5">
        <f t="shared" si="3"/>
        <v>-1.1432866237945887E-2</v>
      </c>
      <c r="P45">
        <f t="shared" si="4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v>-777.57000000000698</v>
      </c>
      <c r="E46" s="5">
        <f t="shared" si="0"/>
        <v>-3.0010420686993711E-3</v>
      </c>
      <c r="F46">
        <f t="shared" si="5"/>
        <v>43</v>
      </c>
      <c r="G46">
        <v>266000</v>
      </c>
      <c r="H46">
        <v>257402.90999999901</v>
      </c>
      <c r="I46">
        <v>-8597.0900000000202</v>
      </c>
      <c r="J46" s="5">
        <f t="shared" si="1"/>
        <v>-3.2319887218045192E-2</v>
      </c>
      <c r="K46">
        <f t="shared" si="2"/>
        <v>33</v>
      </c>
      <c r="L46">
        <v>267100</v>
      </c>
      <c r="M46">
        <v>254753.15999999901</v>
      </c>
      <c r="N46">
        <v>-12346.84</v>
      </c>
      <c r="O46" s="5">
        <f t="shared" si="3"/>
        <v>-4.6225533508049421E-2</v>
      </c>
      <c r="P46">
        <f t="shared" si="4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v>-12273.279999956399</v>
      </c>
      <c r="E47" s="5">
        <f t="shared" si="0"/>
        <v>-1.7435939690834727E-4</v>
      </c>
      <c r="F47">
        <f t="shared" si="5"/>
        <v>45</v>
      </c>
      <c r="G47">
        <v>73467000</v>
      </c>
      <c r="H47">
        <v>73442541.659999996</v>
      </c>
      <c r="I47">
        <v>-24458.339999988599</v>
      </c>
      <c r="J47" s="5">
        <f t="shared" si="1"/>
        <v>-3.3291600310327902E-4</v>
      </c>
      <c r="K47">
        <f t="shared" si="2"/>
        <v>45</v>
      </c>
      <c r="L47">
        <v>75072800</v>
      </c>
      <c r="M47">
        <v>75050829.179999903</v>
      </c>
      <c r="N47">
        <v>-21970.8200000822</v>
      </c>
      <c r="O47" s="5">
        <f t="shared" si="3"/>
        <v>-2.926601911755283E-4</v>
      </c>
      <c r="P47">
        <f t="shared" si="4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v>-209747.43</v>
      </c>
      <c r="E48" s="5">
        <f t="shared" si="0"/>
        <v>-3.1133192323106379E-2</v>
      </c>
      <c r="F48">
        <f t="shared" si="5"/>
        <v>20</v>
      </c>
      <c r="G48">
        <v>7214700</v>
      </c>
      <c r="H48">
        <v>6922072.5599999996</v>
      </c>
      <c r="I48">
        <v>-292627.43999999802</v>
      </c>
      <c r="J48" s="5">
        <f t="shared" si="1"/>
        <v>-4.0559890224125469E-2</v>
      </c>
      <c r="K48">
        <f t="shared" si="2"/>
        <v>29</v>
      </c>
      <c r="L48">
        <v>7289800</v>
      </c>
      <c r="M48">
        <v>6882350.23999999</v>
      </c>
      <c r="N48">
        <v>-407449.76000000199</v>
      </c>
      <c r="O48" s="5">
        <f t="shared" si="3"/>
        <v>-5.5893132870586573E-2</v>
      </c>
      <c r="P48">
        <f t="shared" si="4"/>
        <v>15</v>
      </c>
    </row>
    <row r="49" spans="1:16" x14ac:dyDescent="0.3">
      <c r="A49" t="s">
        <v>63</v>
      </c>
      <c r="B49">
        <v>92200</v>
      </c>
      <c r="C49">
        <v>90499.43</v>
      </c>
      <c r="D49">
        <v>-1700.5699999999899</v>
      </c>
      <c r="E49" s="5">
        <f t="shared" si="0"/>
        <v>-1.8444360086767787E-2</v>
      </c>
      <c r="F49">
        <f t="shared" si="5"/>
        <v>27</v>
      </c>
      <c r="G49">
        <v>102600</v>
      </c>
      <c r="H49">
        <v>95466.880000000005</v>
      </c>
      <c r="I49">
        <v>-7133.1199999999799</v>
      </c>
      <c r="J49" s="5">
        <f t="shared" si="1"/>
        <v>-6.9523586744639182E-2</v>
      </c>
      <c r="K49">
        <f t="shared" si="2"/>
        <v>13</v>
      </c>
      <c r="L49">
        <v>0</v>
      </c>
      <c r="M49">
        <v>0</v>
      </c>
      <c r="N49">
        <v>0</v>
      </c>
      <c r="O49" s="5">
        <f t="shared" si="3"/>
        <v>0</v>
      </c>
      <c r="P49">
        <f t="shared" si="4"/>
        <v>48</v>
      </c>
    </row>
    <row r="50" spans="1:16" x14ac:dyDescent="0.3">
      <c r="A50" t="s">
        <v>64</v>
      </c>
      <c r="B50">
        <v>832600</v>
      </c>
      <c r="C50">
        <v>832600</v>
      </c>
      <c r="D50">
        <v>0</v>
      </c>
      <c r="E50" s="5">
        <f t="shared" si="0"/>
        <v>0</v>
      </c>
      <c r="F50">
        <f t="shared" si="5"/>
        <v>47</v>
      </c>
      <c r="G50">
        <v>859100</v>
      </c>
      <c r="H50">
        <v>859100</v>
      </c>
      <c r="I50">
        <v>0</v>
      </c>
      <c r="J50" s="5">
        <f t="shared" si="1"/>
        <v>0</v>
      </c>
      <c r="K50">
        <f t="shared" si="2"/>
        <v>48</v>
      </c>
      <c r="L50">
        <v>843200</v>
      </c>
      <c r="M50">
        <v>843200</v>
      </c>
      <c r="N50">
        <v>0</v>
      </c>
      <c r="O50" s="5">
        <f t="shared" si="3"/>
        <v>0</v>
      </c>
      <c r="P50">
        <f t="shared" si="4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v>-110074.660000002</v>
      </c>
      <c r="E51" s="5">
        <f t="shared" si="0"/>
        <v>-1.2785255822057261E-2</v>
      </c>
      <c r="F51">
        <f t="shared" si="5"/>
        <v>35</v>
      </c>
      <c r="G51">
        <v>8925500</v>
      </c>
      <c r="H51">
        <v>8599059.6199999992</v>
      </c>
      <c r="I51">
        <v>-326440.38</v>
      </c>
      <c r="J51" s="5">
        <f t="shared" si="1"/>
        <v>-3.6573903982970141E-2</v>
      </c>
      <c r="K51">
        <f t="shared" si="2"/>
        <v>31</v>
      </c>
      <c r="L51">
        <v>8833900</v>
      </c>
      <c r="M51">
        <v>8735843.3100000005</v>
      </c>
      <c r="N51">
        <v>-98056.689999999406</v>
      </c>
      <c r="O51" s="5">
        <f t="shared" si="3"/>
        <v>-1.1100045280114039E-2</v>
      </c>
      <c r="P51">
        <f t="shared" si="4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v>-196315.19999999899</v>
      </c>
      <c r="E52" s="5">
        <f t="shared" si="0"/>
        <v>-8.0095960832312935E-2</v>
      </c>
      <c r="F52">
        <f t="shared" si="5"/>
        <v>7</v>
      </c>
      <c r="G52">
        <v>2440700</v>
      </c>
      <c r="H52">
        <v>2204672.88</v>
      </c>
      <c r="I52">
        <v>-236027.11999999901</v>
      </c>
      <c r="J52" s="5">
        <f t="shared" si="1"/>
        <v>-9.670468308272176E-2</v>
      </c>
      <c r="K52">
        <f t="shared" si="2"/>
        <v>9</v>
      </c>
      <c r="L52">
        <v>2321600</v>
      </c>
      <c r="M52">
        <v>2056835.26</v>
      </c>
      <c r="N52">
        <v>-264764.74</v>
      </c>
      <c r="O52" s="5">
        <f t="shared" si="3"/>
        <v>-0.11404408166781529</v>
      </c>
      <c r="P52">
        <f t="shared" si="4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-36209.629999999903</v>
      </c>
      <c r="C56">
        <f>VLOOKUP($A56,$A$1:$P$52,9,FALSE)</f>
        <v>-27292.159999999902</v>
      </c>
      <c r="D56">
        <f>VLOOKUP($A56,$A$1:$P$52,14,FALSE)</f>
        <v>-9181.0800000000108</v>
      </c>
    </row>
    <row r="57" spans="1:16" x14ac:dyDescent="0.3">
      <c r="A57" t="s">
        <v>25</v>
      </c>
      <c r="B57">
        <f t="shared" ref="B57:B61" si="6">VLOOKUP($A57,$A$1:$P$52,4,FALSE)</f>
        <v>0</v>
      </c>
      <c r="C57">
        <f t="shared" ref="C57:C61" si="7">VLOOKUP($A57,$A$1:$P$52,9,FALSE)</f>
        <v>0</v>
      </c>
      <c r="D57">
        <f t="shared" ref="D57:D61" si="8">VLOOKUP($A57,$A$1:$P$52,14,FALSE)</f>
        <v>-311228.08999999898</v>
      </c>
    </row>
    <row r="58" spans="1:16" x14ac:dyDescent="0.3">
      <c r="A58" t="s">
        <v>32</v>
      </c>
      <c r="B58">
        <f t="shared" si="6"/>
        <v>-149396.1</v>
      </c>
      <c r="C58">
        <f t="shared" si="7"/>
        <v>-189254.05999999901</v>
      </c>
      <c r="D58">
        <f t="shared" si="8"/>
        <v>-374962.91</v>
      </c>
    </row>
    <row r="59" spans="1:16" x14ac:dyDescent="0.3">
      <c r="A59" t="s">
        <v>38</v>
      </c>
      <c r="B59">
        <f t="shared" si="6"/>
        <v>-12230.809999999799</v>
      </c>
      <c r="C59">
        <f t="shared" si="7"/>
        <v>-45485.579999999798</v>
      </c>
      <c r="D59">
        <f t="shared" si="8"/>
        <v>-72.879999999888199</v>
      </c>
    </row>
    <row r="60" spans="1:16" x14ac:dyDescent="0.3">
      <c r="A60" t="s">
        <v>39</v>
      </c>
      <c r="B60">
        <f t="shared" si="6"/>
        <v>-4950.4699999999102</v>
      </c>
      <c r="C60">
        <f t="shared" si="7"/>
        <v>-8005.79000000003</v>
      </c>
      <c r="D60">
        <f t="shared" si="8"/>
        <v>-1724.8999999999601</v>
      </c>
    </row>
    <row r="61" spans="1:16" x14ac:dyDescent="0.3">
      <c r="A61" t="s">
        <v>55</v>
      </c>
      <c r="B61">
        <f t="shared" si="6"/>
        <v>-184239.79</v>
      </c>
      <c r="C61">
        <f t="shared" si="7"/>
        <v>-133456.33000000101</v>
      </c>
      <c r="D61">
        <f t="shared" si="8"/>
        <v>-82077.349999997707</v>
      </c>
    </row>
    <row r="63" spans="1:16" x14ac:dyDescent="0.3">
      <c r="A63" s="2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VLOOKUP($A65,$A$1:$P$52,MATCH(B$64,$A$1:$P$1,1),FALSE)</f>
        <v>-36209.629999999903</v>
      </c>
      <c r="C65">
        <f>VLOOKUP($A65,$A$1:$P$52,MATCH(C$64,$A$1:$P$1,0),FALSE)</f>
        <v>-27292.159999999902</v>
      </c>
      <c r="D65">
        <f t="shared" ref="C65:D70" si="9">VLOOKUP($A65,$A$1:$P$52,MATCH(D$64,$A$1:$P$1,0),FALSE)</f>
        <v>-9181.0800000000108</v>
      </c>
    </row>
    <row r="66" spans="1:4" x14ac:dyDescent="0.3">
      <c r="A66" t="s">
        <v>25</v>
      </c>
      <c r="B66">
        <f t="shared" ref="B66:B70" si="10">VLOOKUP($A66,$A$1:$P$52,MATCH(B$64,$A$1:$P$1,0),FALSE)</f>
        <v>0</v>
      </c>
      <c r="C66">
        <f t="shared" si="9"/>
        <v>0</v>
      </c>
      <c r="D66">
        <f t="shared" si="9"/>
        <v>-311228.08999999898</v>
      </c>
    </row>
    <row r="67" spans="1:4" x14ac:dyDescent="0.3">
      <c r="A67" t="s">
        <v>32</v>
      </c>
      <c r="B67">
        <f t="shared" si="10"/>
        <v>-149396.1</v>
      </c>
      <c r="C67">
        <f t="shared" si="9"/>
        <v>-189254.05999999901</v>
      </c>
      <c r="D67">
        <f t="shared" si="9"/>
        <v>-374962.91</v>
      </c>
    </row>
    <row r="68" spans="1:4" x14ac:dyDescent="0.3">
      <c r="A68" t="s">
        <v>38</v>
      </c>
      <c r="B68">
        <f t="shared" si="10"/>
        <v>-12230.809999999799</v>
      </c>
      <c r="C68">
        <f t="shared" si="9"/>
        <v>-45485.579999999798</v>
      </c>
      <c r="D68">
        <f t="shared" si="9"/>
        <v>-72.879999999888199</v>
      </c>
    </row>
    <row r="69" spans="1:4" x14ac:dyDescent="0.3">
      <c r="A69" t="s">
        <v>39</v>
      </c>
      <c r="B69">
        <f t="shared" si="10"/>
        <v>-4950.4699999999102</v>
      </c>
      <c r="C69">
        <f t="shared" si="9"/>
        <v>-8005.79000000003</v>
      </c>
      <c r="D69">
        <f t="shared" si="9"/>
        <v>-1724.8999999999601</v>
      </c>
    </row>
    <row r="70" spans="1:4" x14ac:dyDescent="0.3">
      <c r="A70" t="s">
        <v>55</v>
      </c>
      <c r="B70">
        <f t="shared" si="10"/>
        <v>-184239.79</v>
      </c>
      <c r="C70">
        <f t="shared" si="9"/>
        <v>-133456.33000000101</v>
      </c>
      <c r="D70">
        <f t="shared" si="9"/>
        <v>-82077.349999997707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_xlfn.XLOOKUP(A74,$A$1:$A$52,$D$1:$D$52,FALSE)</f>
        <v>-36209.629999999903</v>
      </c>
      <c r="C74">
        <f>_xlfn.XLOOKUP(A74,$A$1:$A$52,$I$1:$I$52,FALSE)</f>
        <v>-27292.159999999902</v>
      </c>
      <c r="D74">
        <f>_xlfn.XLOOKUP(A74,$A$1:$A$52,$N$1:$N$52,FALSE)</f>
        <v>-9181.0800000000108</v>
      </c>
    </row>
    <row r="75" spans="1:4" x14ac:dyDescent="0.3">
      <c r="A75" t="s">
        <v>25</v>
      </c>
      <c r="B75">
        <f t="shared" ref="B75:B79" si="11">_xlfn.XLOOKUP(A75,$A$1:$A$52,$D$1:$D$52,FALSE)</f>
        <v>0</v>
      </c>
      <c r="C75">
        <f t="shared" ref="C75:C79" si="12">_xlfn.XLOOKUP(A75,$A$1:$A$52,$I$1:$I$52,FALSE)</f>
        <v>0</v>
      </c>
      <c r="D75">
        <f t="shared" ref="D75:D79" si="13">_xlfn.XLOOKUP(A75,$A$1:$A$52,$N$1:$N$52,FALSE)</f>
        <v>-311228.08999999898</v>
      </c>
    </row>
    <row r="76" spans="1:4" x14ac:dyDescent="0.3">
      <c r="A76" t="s">
        <v>32</v>
      </c>
      <c r="B76">
        <f t="shared" si="11"/>
        <v>-149396.1</v>
      </c>
      <c r="C76">
        <f t="shared" si="12"/>
        <v>-189254.05999999901</v>
      </c>
      <c r="D76">
        <f t="shared" si="13"/>
        <v>-374962.91</v>
      </c>
    </row>
    <row r="77" spans="1:4" x14ac:dyDescent="0.3">
      <c r="A77" t="s">
        <v>38</v>
      </c>
      <c r="B77">
        <f t="shared" si="11"/>
        <v>-12230.809999999799</v>
      </c>
      <c r="C77">
        <f t="shared" si="12"/>
        <v>-45485.579999999798</v>
      </c>
      <c r="D77">
        <f t="shared" si="13"/>
        <v>-72.879999999888199</v>
      </c>
    </row>
    <row r="78" spans="1:4" x14ac:dyDescent="0.3">
      <c r="A78" t="s">
        <v>39</v>
      </c>
      <c r="B78">
        <f t="shared" si="11"/>
        <v>-4950.4699999999102</v>
      </c>
      <c r="C78">
        <f t="shared" si="12"/>
        <v>-8005.79000000003</v>
      </c>
      <c r="D78">
        <f t="shared" si="13"/>
        <v>-1724.8999999999601</v>
      </c>
    </row>
    <row r="79" spans="1:4" x14ac:dyDescent="0.3">
      <c r="A79" t="s">
        <v>55</v>
      </c>
      <c r="B79">
        <f t="shared" si="11"/>
        <v>-184239.79</v>
      </c>
      <c r="C79">
        <f t="shared" si="12"/>
        <v>-133456.33000000101</v>
      </c>
      <c r="D79">
        <f t="shared" si="13"/>
        <v>-82077.349999997707</v>
      </c>
    </row>
    <row r="81" spans="1:6" x14ac:dyDescent="0.3">
      <c r="A81" s="7" t="s">
        <v>70</v>
      </c>
    </row>
    <row r="82" spans="1:6" x14ac:dyDescent="0.3">
      <c r="A82" s="1" t="s">
        <v>0</v>
      </c>
      <c r="B82" s="1" t="s">
        <v>3</v>
      </c>
      <c r="C82" s="1" t="s">
        <v>8</v>
      </c>
      <c r="D82" s="1" t="s">
        <v>13</v>
      </c>
    </row>
    <row r="83" spans="1:6" x14ac:dyDescent="0.3">
      <c r="A83" t="s">
        <v>24</v>
      </c>
      <c r="B83" cm="1">
        <f t="array" ref="B83">_xlfn.XLOOKUP($A83,$A$1:$A$52,INDEX($A$1:$P$52,,MATCH(B$82,$A$1:$P$1,0)),FALSE)</f>
        <v>-36209.629999999903</v>
      </c>
      <c r="C83" cm="1">
        <f t="array" ref="C83">_xlfn.XLOOKUP($A83,$A$1:$A$52,INDEX($A$1:$P$52,,MATCH(C$82,$A$1:$P$1,0)),FALSE)</f>
        <v>-27292.159999999902</v>
      </c>
      <c r="D83" cm="1">
        <f t="array" ref="D83">_xlfn.XLOOKUP($A83,$A$1:$A$52,INDEX($A$1:$P$52,,MATCH(D$82,$A$1:$P$1,0)),FALSE)</f>
        <v>-9181.0800000000108</v>
      </c>
    </row>
    <row r="84" spans="1:6" x14ac:dyDescent="0.3">
      <c r="A84" t="s">
        <v>25</v>
      </c>
      <c r="B84" cm="1">
        <f t="array" ref="B84">_xlfn.XLOOKUP($A84,$A$1:$A$52,INDEX($A$1:$P$52,,MATCH(B$82,$A$1:$P$1,0)),FALSE)</f>
        <v>0</v>
      </c>
      <c r="C84" cm="1">
        <f t="array" ref="C84">_xlfn.XLOOKUP($A84,$A$1:$A$52,INDEX($A$1:$P$52,,MATCH(C$82,$A$1:$P$1,0)),FALSE)</f>
        <v>0</v>
      </c>
      <c r="D84" cm="1">
        <f t="array" ref="D84">_xlfn.XLOOKUP($A84,$A$1:$A$52,INDEX($A$1:$P$52,,MATCH(D$82,$A$1:$P$1,0)),FALSE)</f>
        <v>-311228.08999999898</v>
      </c>
    </row>
    <row r="85" spans="1:6" x14ac:dyDescent="0.3">
      <c r="A85" t="s">
        <v>32</v>
      </c>
      <c r="B85" cm="1">
        <f t="array" ref="B85">_xlfn.XLOOKUP($A85,$A$1:$A$52,INDEX($A$1:$P$52,,MATCH(B$82,$A$1:$P$1,0)),FALSE)</f>
        <v>-149396.1</v>
      </c>
      <c r="C85" cm="1">
        <f t="array" ref="C85">_xlfn.XLOOKUP($A85,$A$1:$A$52,INDEX($A$1:$P$52,,MATCH(C$82,$A$1:$P$1,0)),FALSE)</f>
        <v>-189254.05999999901</v>
      </c>
      <c r="D85" cm="1">
        <f t="array" ref="D85">_xlfn.XLOOKUP($A85,$A$1:$A$52,INDEX($A$1:$P$52,,MATCH(D$82,$A$1:$P$1,0)),FALSE)</f>
        <v>-374962.91</v>
      </c>
      <c r="F85">
        <f>MATCH(B$82,$A$1:$P$1,0)</f>
        <v>4</v>
      </c>
    </row>
    <row r="86" spans="1:6" x14ac:dyDescent="0.3">
      <c r="A86" t="s">
        <v>38</v>
      </c>
      <c r="B86" cm="1">
        <f t="array" ref="B86">_xlfn.XLOOKUP($A86,$A$1:$A$52,INDEX($A$1:$P$52,,MATCH(B$82,$A$1:$P$1,0)),FALSE)</f>
        <v>-12230.809999999799</v>
      </c>
      <c r="C86" cm="1">
        <f t="array" ref="C86">_xlfn.XLOOKUP($A86,$A$1:$A$52,INDEX($A$1:$P$52,,MATCH(C$82,$A$1:$P$1,0)),FALSE)</f>
        <v>-45485.579999999798</v>
      </c>
      <c r="D86" cm="1">
        <f t="array" ref="D86">_xlfn.XLOOKUP($A86,$A$1:$A$52,INDEX($A$1:$P$52,,MATCH(D$82,$A$1:$P$1,0)),FALSE)</f>
        <v>-72.879999999888199</v>
      </c>
    </row>
    <row r="87" spans="1:6" x14ac:dyDescent="0.3">
      <c r="A87" t="s">
        <v>39</v>
      </c>
      <c r="B87" cm="1">
        <f t="array" ref="B87">_xlfn.XLOOKUP($A87,$A$1:$A$52,INDEX($A$1:$P$52,,MATCH(B$82,$A$1:$P$1,0)),FALSE)</f>
        <v>-4950.4699999999102</v>
      </c>
      <c r="C87" cm="1">
        <f t="array" ref="C87">_xlfn.XLOOKUP($A87,$A$1:$A$52,INDEX($A$1:$P$52,,MATCH(C$82,$A$1:$P$1,0)),FALSE)</f>
        <v>-8005.79000000003</v>
      </c>
      <c r="D87" cm="1">
        <f t="array" ref="D87">_xlfn.XLOOKUP($A87,$A$1:$A$52,INDEX($A$1:$P$52,,MATCH(D$82,$A$1:$P$1,0)),FALSE)</f>
        <v>-1724.8999999999601</v>
      </c>
    </row>
    <row r="88" spans="1:6" x14ac:dyDescent="0.3">
      <c r="A88" t="s">
        <v>55</v>
      </c>
      <c r="B88" cm="1">
        <f t="array" ref="B88">_xlfn.XLOOKUP($A88,$A$1:$A$52,INDEX($A$1:$P$52,,MATCH(B$82,$A$1:$P$1,0)),FALSE)</f>
        <v>-184239.79</v>
      </c>
      <c r="C88" cm="1">
        <f t="array" ref="C88">_xlfn.XLOOKUP($A88,$A$1:$A$52,INDEX($A$1:$P$52,,MATCH(C$82,$A$1:$P$1,0)),FALSE)</f>
        <v>-133456.33000000101</v>
      </c>
      <c r="D88" cm="1">
        <f t="array" ref="D88">_xlfn.XLOOKUP($A88,$A$1:$A$52,INDEX($A$1:$P$52,,MATCH(D$82,$A$1:$P$1,0)),FALSE)</f>
        <v>-82077.349999997707</v>
      </c>
    </row>
    <row r="90" spans="1:6" x14ac:dyDescent="0.3">
      <c r="A90" s="7" t="s">
        <v>71</v>
      </c>
    </row>
    <row r="91" spans="1:6" x14ac:dyDescent="0.3">
      <c r="A91" s="1" t="s">
        <v>0</v>
      </c>
      <c r="B91" s="1" t="s">
        <v>3</v>
      </c>
      <c r="C91" s="1" t="s">
        <v>8</v>
      </c>
      <c r="D91" s="1" t="s">
        <v>13</v>
      </c>
    </row>
    <row r="92" spans="1:6" x14ac:dyDescent="0.3">
      <c r="A92" t="s">
        <v>24</v>
      </c>
      <c r="B92">
        <f>INDEX($A$1:$P$52,MATCH($A92,$A$1:$A$52,0),4)</f>
        <v>-36209.629999999903</v>
      </c>
      <c r="C92">
        <f>INDEX($A$1:$P$52,MATCH($A92,$A$1:$A$52,0),9)</f>
        <v>-27292.159999999902</v>
      </c>
      <c r="D92">
        <f>INDEX($A$1:$P$52,MATCH($A92,$A$1:$A$52,0),14)</f>
        <v>-9181.0800000000108</v>
      </c>
    </row>
    <row r="93" spans="1:6" x14ac:dyDescent="0.3">
      <c r="A93" t="s">
        <v>25</v>
      </c>
      <c r="B93">
        <f t="shared" ref="B93:B97" si="14">INDEX($A$1:$P$52,MATCH($A93,$A$1:$A$52,0),4)</f>
        <v>0</v>
      </c>
      <c r="C93">
        <f t="shared" ref="C93:C97" si="15">INDEX($A$1:$P$52,MATCH($A93,$A$1:$A$52,0),9)</f>
        <v>0</v>
      </c>
      <c r="D93">
        <f t="shared" ref="D93:D97" si="16">INDEX($A$1:$P$52,MATCH($A93,$A$1:$A$52,0),14)</f>
        <v>-311228.08999999898</v>
      </c>
    </row>
    <row r="94" spans="1:6" x14ac:dyDescent="0.3">
      <c r="A94" t="s">
        <v>32</v>
      </c>
      <c r="B94">
        <f>INDEX($A$1:$P$52,MATCH($A94,$A$1:$A$52,0),4)</f>
        <v>-149396.1</v>
      </c>
      <c r="C94">
        <f t="shared" si="15"/>
        <v>-189254.05999999901</v>
      </c>
      <c r="D94">
        <f t="shared" si="16"/>
        <v>-374962.91</v>
      </c>
    </row>
    <row r="95" spans="1:6" x14ac:dyDescent="0.3">
      <c r="A95" t="s">
        <v>38</v>
      </c>
      <c r="B95">
        <f t="shared" si="14"/>
        <v>-12230.809999999799</v>
      </c>
      <c r="C95">
        <f t="shared" si="15"/>
        <v>-45485.579999999798</v>
      </c>
      <c r="D95">
        <f t="shared" si="16"/>
        <v>-72.879999999888199</v>
      </c>
    </row>
    <row r="96" spans="1:6" x14ac:dyDescent="0.3">
      <c r="A96" t="s">
        <v>39</v>
      </c>
      <c r="B96">
        <f t="shared" si="14"/>
        <v>-4950.4699999999102</v>
      </c>
      <c r="C96">
        <f t="shared" si="15"/>
        <v>-8005.79000000003</v>
      </c>
      <c r="D96">
        <f t="shared" si="16"/>
        <v>-1724.8999999999601</v>
      </c>
    </row>
    <row r="97" spans="1:4" x14ac:dyDescent="0.3">
      <c r="A97" t="s">
        <v>55</v>
      </c>
      <c r="B97">
        <f t="shared" si="14"/>
        <v>-184239.79</v>
      </c>
      <c r="C97">
        <f t="shared" si="15"/>
        <v>-133456.33000000101</v>
      </c>
      <c r="D97">
        <f t="shared" si="16"/>
        <v>-82077.349999997707</v>
      </c>
    </row>
    <row r="99" spans="1:4" x14ac:dyDescent="0.3">
      <c r="A99" s="7" t="s">
        <v>72</v>
      </c>
    </row>
    <row r="100" spans="1:4" x14ac:dyDescent="0.3">
      <c r="A100" s="1" t="s">
        <v>0</v>
      </c>
      <c r="B100" s="1" t="s">
        <v>3</v>
      </c>
      <c r="C100" s="1" t="s">
        <v>8</v>
      </c>
      <c r="D100" s="1" t="s">
        <v>13</v>
      </c>
    </row>
    <row r="101" spans="1:4" x14ac:dyDescent="0.3">
      <c r="A101" t="s">
        <v>24</v>
      </c>
      <c r="B101">
        <f>INDEX($A$1:$P$52,MATCH($A101,$A$1:$A$52,0),MATCH(B$100,$A$1:$P$1,0))</f>
        <v>-36209.629999999903</v>
      </c>
      <c r="C101">
        <f t="shared" ref="C101:D106" si="17">INDEX($A$1:$P$52,MATCH($A101,$A$1:$A$52,0),MATCH(C$100,$A$1:$P$1,0))</f>
        <v>-27292.159999999902</v>
      </c>
      <c r="D101">
        <f t="shared" si="17"/>
        <v>-9181.0800000000108</v>
      </c>
    </row>
    <row r="102" spans="1:4" x14ac:dyDescent="0.3">
      <c r="A102" t="s">
        <v>25</v>
      </c>
      <c r="B102">
        <f t="shared" ref="B102:B106" si="18">INDEX($A$1:$P$52,MATCH($A102,$A$1:$A$52,0),MATCH(B$100,$A$1:$P$1,0))</f>
        <v>0</v>
      </c>
      <c r="C102">
        <f t="shared" si="17"/>
        <v>0</v>
      </c>
      <c r="D102">
        <f t="shared" si="17"/>
        <v>-311228.08999999898</v>
      </c>
    </row>
    <row r="103" spans="1:4" x14ac:dyDescent="0.3">
      <c r="A103" t="s">
        <v>32</v>
      </c>
      <c r="B103">
        <f t="shared" si="18"/>
        <v>-149396.1</v>
      </c>
      <c r="C103">
        <f t="shared" si="17"/>
        <v>-189254.05999999901</v>
      </c>
      <c r="D103">
        <f>INDEX($A$1:$P$52,MATCH($A103,$A$1:$A$52,0),MATCH(D$100,$A$1:$P$1,0))</f>
        <v>-374962.91</v>
      </c>
    </row>
    <row r="104" spans="1:4" x14ac:dyDescent="0.3">
      <c r="A104" t="s">
        <v>38</v>
      </c>
      <c r="B104">
        <f t="shared" si="18"/>
        <v>-12230.809999999799</v>
      </c>
      <c r="C104">
        <f>INDEX($A$1:$P$52,MATCH($A104,$A$1:$A$52,0),MATCH(C$100,$A$1:$P$1,0))</f>
        <v>-45485.579999999798</v>
      </c>
      <c r="D104">
        <f t="shared" si="17"/>
        <v>-72.879999999888199</v>
      </c>
    </row>
    <row r="105" spans="1:4" x14ac:dyDescent="0.3">
      <c r="A105" t="s">
        <v>39</v>
      </c>
      <c r="B105">
        <f>INDEX($A$1:$P$52,MATCH($A105,$A$1:$A$52,0),MATCH(B$100,$A$1:$P$1,0))</f>
        <v>-4950.4699999999102</v>
      </c>
      <c r="C105">
        <f t="shared" si="17"/>
        <v>-8005.79000000003</v>
      </c>
      <c r="D105">
        <f t="shared" si="17"/>
        <v>-1724.8999999999601</v>
      </c>
    </row>
    <row r="106" spans="1:4" x14ac:dyDescent="0.3">
      <c r="A106" t="s">
        <v>55</v>
      </c>
      <c r="B106">
        <f t="shared" si="18"/>
        <v>-184239.79</v>
      </c>
      <c r="C106">
        <f t="shared" si="17"/>
        <v>-133456.33000000101</v>
      </c>
      <c r="D106">
        <f t="shared" si="17"/>
        <v>-82077.349999997707</v>
      </c>
    </row>
    <row r="108" spans="1:4" x14ac:dyDescent="0.3">
      <c r="A108" s="7" t="s">
        <v>73</v>
      </c>
    </row>
    <row r="109" spans="1:4" x14ac:dyDescent="0.3">
      <c r="A109" t="s">
        <v>0</v>
      </c>
      <c r="B109" t="s">
        <v>50</v>
      </c>
    </row>
    <row r="110" spans="1:4" x14ac:dyDescent="0.3">
      <c r="B110" t="s">
        <v>74</v>
      </c>
      <c r="C110" t="s">
        <v>75</v>
      </c>
    </row>
    <row r="111" spans="1:4" x14ac:dyDescent="0.3">
      <c r="A111" t="s">
        <v>76</v>
      </c>
      <c r="B111" s="6">
        <f>INDEX($A$1:$P$52,MATCH($B$109,$A$1:$A$52,0),MATCH($A111&amp;"_"&amp;B$110,$A$1:$P$1,0))</f>
        <v>798200</v>
      </c>
      <c r="C111" s="6">
        <f>INDEX($A$1:$P$52,MATCH($B$109,$A$1:$A$52,0),MATCH($A111&amp;"_"&amp;C$110,$A$1:$P$1,0))</f>
        <v>735423.27999999898</v>
      </c>
    </row>
    <row r="112" spans="1:4" x14ac:dyDescent="0.3">
      <c r="A112" t="s">
        <v>77</v>
      </c>
      <c r="B112" s="6">
        <f>INDEX($A$1:$P$52,MATCH($B$109,$A$1:$A$52,0),MATCH($A112&amp;"_"&amp;B$110,$A$1:$P$1,0))</f>
        <v>898700</v>
      </c>
      <c r="C112" s="6">
        <f t="shared" ref="B112:C113" si="19">INDEX($A$1:$P$52,MATCH($B$109,$A$1:$A$52,0),MATCH($A112&amp;"_"&amp;C$110,$A$1:$P$1,0))</f>
        <v>740966.94999999902</v>
      </c>
    </row>
    <row r="113" spans="1:9" x14ac:dyDescent="0.3">
      <c r="A113" t="s">
        <v>78</v>
      </c>
      <c r="B113" s="6">
        <f t="shared" si="19"/>
        <v>878300</v>
      </c>
      <c r="C113" s="6">
        <f t="shared" si="19"/>
        <v>777215.28999999899</v>
      </c>
    </row>
    <row r="115" spans="1:9" x14ac:dyDescent="0.3">
      <c r="A115" s="7" t="s">
        <v>79</v>
      </c>
    </row>
    <row r="116" spans="1:9" x14ac:dyDescent="0.3">
      <c r="A116" t="s">
        <v>80</v>
      </c>
      <c r="B116" s="7">
        <v>1</v>
      </c>
      <c r="C116" s="7"/>
      <c r="D116" s="7">
        <v>2</v>
      </c>
      <c r="E116" s="7"/>
      <c r="F116" s="7">
        <v>3</v>
      </c>
    </row>
    <row r="117" spans="1:9" x14ac:dyDescent="0.3">
      <c r="B117" s="8" t="s">
        <v>0</v>
      </c>
      <c r="C117" s="8" t="s">
        <v>81</v>
      </c>
      <c r="D117" s="8" t="s">
        <v>0</v>
      </c>
      <c r="E117" s="8" t="s">
        <v>81</v>
      </c>
      <c r="F117" s="8" t="s">
        <v>0</v>
      </c>
      <c r="G117" s="8" t="s">
        <v>81</v>
      </c>
    </row>
    <row r="118" spans="1:9" x14ac:dyDescent="0.3">
      <c r="A118" t="s">
        <v>76</v>
      </c>
      <c r="B118" t="str" cm="1">
        <f t="array" ref="B118">_xlfn.XLOOKUP(B$116,INDEX($A$1:$P$52,,MATCH($A118&amp;"_rank",$A$1:$P$1,0)),$A$1:$A$52)</f>
        <v>Clerk and Master - Chancery</v>
      </c>
      <c r="C118" s="5" cm="1">
        <f t="array" ref="C118">_xlfn.XLOOKUP(B$116,INDEX($A$1:$P$52,,MATCH($A118&amp;"_rank",$A$1:$P$1,0)),INDEX($A$1:$P$52,,MATCH($A118&amp;"_diff_pct",$A$1:$P$1,0)))</f>
        <v>-0.15235918433090651</v>
      </c>
      <c r="D118" t="str" cm="1">
        <f t="array" ref="D118">_xlfn.XLOOKUP(D$116,INDEX($A$1:$P$52,,MATCH($A118&amp;"_rank",$A$1:$P$1,0)),$A$1:$A$52)</f>
        <v>Circuit Court Clerk</v>
      </c>
      <c r="E118" s="5" cm="1">
        <f t="array" ref="E118">_xlfn.XLOOKUP(D$116,INDEX($A$1:$P$52,,MATCH($A118&amp;"_rank",$A$1:$P$1,0)),INDEX($A$1:$P$52,,MATCH($A118&amp;"_diff_pct",$A$1:$P$1,0)))</f>
        <v>-0.11502817362571342</v>
      </c>
      <c r="F118" t="str" cm="1">
        <f t="array" ref="F118">_xlfn.XLOOKUP(F$116,INDEX($A$1:$P$52,,MATCH($A118&amp;"_rank",$A$1:$P$1,0)),$A$1:$A$52)</f>
        <v>Internal Audit</v>
      </c>
      <c r="G118" s="5" cm="1">
        <f t="array" ref="G118">_xlfn.XLOOKUP(F$116,INDEX($A$1:$P$52,,MATCH($A118&amp;"_rank",$A$1:$P$1,0)),INDEX($A$1:$P$52,,MATCH($A118&amp;"_diff_pct",$A$1:$P$1,0)))</f>
        <v>-9.5782760864848507E-2</v>
      </c>
    </row>
    <row r="119" spans="1:9" x14ac:dyDescent="0.3">
      <c r="A119" t="s">
        <v>77</v>
      </c>
      <c r="B119" t="str" cm="1">
        <f t="array" ref="B119">_xlfn.XLOOKUP(B$116,INDEX($A$1:$P$52,,MATCH($A119&amp;"_rank",$A$1:$P$1,0)),$A$1:$A$52)</f>
        <v>Metropolitan Clerk</v>
      </c>
      <c r="C119" s="5" cm="1">
        <f t="array" ref="C119">_xlfn.XLOOKUP(B$116,INDEX($A$1:$P$52,,MATCH($A119&amp;"_rank",$A$1:$P$1,0)),INDEX($A$1:$P$52,,MATCH($A119&amp;"_diff_pct",$A$1:$P$1,0)))</f>
        <v>-0.17551246244575497</v>
      </c>
      <c r="D119" t="str" cm="1">
        <f t="array" ref="D119">_xlfn.XLOOKUP(D$116,INDEX($A$1:$P$52,,MATCH($A119&amp;"_rank",$A$1:$P$1,0)),$A$1:$A$52)</f>
        <v>Internal Audit</v>
      </c>
      <c r="E119" s="5" cm="1">
        <f t="array" ref="E119">_xlfn.XLOOKUP(D$116,INDEX($A$1:$P$52,,MATCH($A119&amp;"_rank",$A$1:$P$1,0)),INDEX($A$1:$P$52,,MATCH($A119&amp;"_diff_pct",$A$1:$P$1,0)))</f>
        <v>-0.17103239309050916</v>
      </c>
      <c r="F119" t="str" cm="1">
        <f t="array" ref="F119">_xlfn.XLOOKUP(F$116,INDEX($A$1:$P$52,,MATCH($A119&amp;"_rank",$A$1:$P$1,0)),$A$1:$A$52)</f>
        <v>Office of Family Safety</v>
      </c>
      <c r="G119" s="5" cm="1">
        <f t="array" ref="G119">_xlfn.XLOOKUP(F$116,INDEX($A$1:$P$52,,MATCH($A119&amp;"_rank",$A$1:$P$1,0)),INDEX($A$1:$P$52,,MATCH($A119&amp;"_diff_pct",$A$1:$P$1,0)))</f>
        <v>-0.13918241656365885</v>
      </c>
      <c r="H119" s="9"/>
    </row>
    <row r="120" spans="1:9" x14ac:dyDescent="0.3">
      <c r="A120" t="s">
        <v>78</v>
      </c>
      <c r="B120" t="str" cm="1">
        <f t="array" ref="B120">_xlfn.XLOOKUP(B$116,INDEX($A$1:$P$52,,MATCH($A120&amp;"_rank",$A$1:$P$1,0)),$A$1:$A$52)</f>
        <v>Community Oversight Board</v>
      </c>
      <c r="C120" s="5" cm="1">
        <f t="array" ref="C120">_xlfn.XLOOKUP(B$116,INDEX($A$1:$P$52,,MATCH($A120&amp;"_rank",$A$1:$P$1,0)),INDEX($A$1:$P$52,,MATCH($A120&amp;"_diff_pct",$A$1:$P$1,0)))</f>
        <v>-0.82994157333333063</v>
      </c>
      <c r="D120" t="str" cm="1">
        <f t="array" ref="D120">_xlfn.XLOOKUP(D$116,INDEX($A$1:$P$52,,MATCH($A120&amp;"_rank",$A$1:$P$1,0)),$A$1:$A$52)</f>
        <v>Clerk and Master - Chancery</v>
      </c>
      <c r="E120" s="5" cm="1">
        <f t="array" ref="E120">_xlfn.XLOOKUP(D$116,INDEX($A$1:$P$52,,MATCH($A120&amp;"_rank",$A$1:$P$1,0)),INDEX($A$1:$P$52,,MATCH($A120&amp;"_diff_pct",$A$1:$P$1,0)))</f>
        <v>-0.15295680364718545</v>
      </c>
      <c r="F120" t="str" cm="1">
        <f t="array" ref="F120">_xlfn.XLOOKUP(F$116,INDEX($A$1:$P$52,,MATCH($A120&amp;"_rank",$A$1:$P$1,0)),$A$1:$A$52)</f>
        <v>Election Commission</v>
      </c>
      <c r="G120" s="5" cm="1">
        <f t="array" ref="G120">_xlfn.XLOOKUP(F$116,INDEX($A$1:$P$52,,MATCH($A120&amp;"_rank",$A$1:$P$1,0)),INDEX($A$1:$P$52,,MATCH($A120&amp;"_diff_pct",$A$1:$P$1,0)))</f>
        <v>-0.12882667147667146</v>
      </c>
    </row>
    <row r="122" spans="1:9" x14ac:dyDescent="0.3">
      <c r="A122" s="7" t="s">
        <v>82</v>
      </c>
    </row>
    <row r="123" spans="1:9" x14ac:dyDescent="0.3">
      <c r="A123" t="s">
        <v>80</v>
      </c>
      <c r="B123" s="7">
        <v>1</v>
      </c>
      <c r="C123" s="7"/>
      <c r="D123" s="7">
        <v>2</v>
      </c>
      <c r="E123" s="7"/>
      <c r="F123" s="7">
        <v>3</v>
      </c>
    </row>
    <row r="124" spans="1:9" x14ac:dyDescent="0.3">
      <c r="B124" s="8" t="s">
        <v>0</v>
      </c>
      <c r="C124" s="8" t="s">
        <v>81</v>
      </c>
      <c r="D124" s="8" t="s">
        <v>0</v>
      </c>
      <c r="E124" s="8" t="s">
        <v>81</v>
      </c>
      <c r="F124" s="8" t="s">
        <v>0</v>
      </c>
      <c r="G124" s="8" t="s">
        <v>81</v>
      </c>
    </row>
    <row r="125" spans="1:9" x14ac:dyDescent="0.3">
      <c r="A125" t="s">
        <v>76</v>
      </c>
      <c r="B125" t="str">
        <f>INDEX($A$1:$A$52,MATCH(B$123,INDEX($A$1:$P$52,,MATCH($A125&amp;"_rank",$A$1:$P$1,0)),0))</f>
        <v>Clerk and Master - Chancery</v>
      </c>
      <c r="C125" s="4">
        <f>INDEX($A$1:$P$52,MATCH(B$123,INDEX($A$1:$P$52,,MATCH($A125&amp;"_rank",$A$1:$P$1,0)),0),MATCH($A125&amp;"_diff_pct",$A$1:$P$1,0))</f>
        <v>-0.15235918433090651</v>
      </c>
      <c r="D125" t="str">
        <f t="shared" ref="D125" si="20">INDEX($A$1:$A$52,MATCH(D$123,INDEX($A$1:$P$52,,MATCH($A125&amp;"_rank",$A$1:$P$1,0)),0))</f>
        <v>Circuit Court Clerk</v>
      </c>
      <c r="E125" s="4">
        <f t="shared" ref="E125" si="21">INDEX($A$1:$P$52,MATCH(D$123,INDEX($A$1:$P$52,,MATCH($A125&amp;"_rank",$A$1:$P$1,0)),0),MATCH($A125&amp;"_diff_pct",$A$1:$P$1,0))</f>
        <v>-0.11502817362571342</v>
      </c>
      <c r="F125" t="str">
        <f t="shared" ref="F125" si="22">INDEX($A$1:$A$52,MATCH(F$123,INDEX($A$1:$P$52,,MATCH($A125&amp;"_rank",$A$1:$P$1,0)),0))</f>
        <v>Internal Audit</v>
      </c>
      <c r="G125" s="4">
        <f t="shared" ref="G125" si="23">INDEX($A$1:$P$52,MATCH(F$123,INDEX($A$1:$P$52,,MATCH($A125&amp;"_rank",$A$1:$P$1,0)),0),MATCH($A125&amp;"_diff_pct",$A$1:$P$1,0))</f>
        <v>-9.5782760864848507E-2</v>
      </c>
      <c r="I125" s="4"/>
    </row>
    <row r="126" spans="1:9" x14ac:dyDescent="0.3">
      <c r="A126" t="s">
        <v>77</v>
      </c>
      <c r="B126" t="str">
        <f t="shared" ref="B126:F127" si="24">INDEX($A$1:$A$52,MATCH(B$123,INDEX($A$1:$P$52,,MATCH($A126&amp;"_rank",$A$1:$P$1,0)),0))</f>
        <v>Metropolitan Clerk</v>
      </c>
      <c r="C126" s="4">
        <f>INDEX($A$1:$P$52,MATCH(B$123,INDEX($A$1:$P$52,,MATCH($A126&amp;"_rank",$A$1:$P$1,0)),0),MATCH($A126&amp;"_diff_pct",$A$1:$P$1,0))</f>
        <v>-0.17551246244575497</v>
      </c>
      <c r="D126" t="str">
        <f t="shared" si="24"/>
        <v>Internal Audit</v>
      </c>
      <c r="E126" s="4">
        <f t="shared" ref="C126:G127" si="25">INDEX($A$1:$P$52,MATCH(D$123,INDEX($A$1:$P$52,,MATCH($A126&amp;"_rank",$A$1:$P$1,0)),0),MATCH($A126&amp;"_diff_pct",$A$1:$P$1,0))</f>
        <v>-0.17103239309050916</v>
      </c>
      <c r="F126" t="str">
        <f t="shared" si="24"/>
        <v>Office of Family Safety</v>
      </c>
      <c r="G126" s="4">
        <f t="shared" si="25"/>
        <v>-0.13918241656365885</v>
      </c>
      <c r="I126" s="4"/>
    </row>
    <row r="127" spans="1:9" x14ac:dyDescent="0.3">
      <c r="A127" t="s">
        <v>78</v>
      </c>
      <c r="B127" t="str">
        <f t="shared" si="24"/>
        <v>Community Oversight Board</v>
      </c>
      <c r="C127" s="4">
        <f t="shared" si="25"/>
        <v>-0.82994157333333063</v>
      </c>
      <c r="D127" t="str">
        <f t="shared" si="24"/>
        <v>Clerk and Master - Chancery</v>
      </c>
      <c r="E127" s="4">
        <f t="shared" si="25"/>
        <v>-0.15295680364718545</v>
      </c>
      <c r="F127" t="str">
        <f t="shared" si="24"/>
        <v>Election Commission</v>
      </c>
      <c r="G127" s="4">
        <f t="shared" si="25"/>
        <v>-0.12882667147667146</v>
      </c>
      <c r="I127" s="4"/>
    </row>
    <row r="129" spans="1:3" x14ac:dyDescent="0.3">
      <c r="A129" s="7"/>
    </row>
    <row r="130" spans="1:3" x14ac:dyDescent="0.3">
      <c r="B130" s="10"/>
    </row>
    <row r="132" spans="1:3" x14ac:dyDescent="0.3">
      <c r="B132" s="9"/>
      <c r="C132" s="6"/>
    </row>
    <row r="133" spans="1:3" x14ac:dyDescent="0.3">
      <c r="B133" s="6"/>
      <c r="C133" s="6"/>
    </row>
    <row r="134" spans="1:3" x14ac:dyDescent="0.3">
      <c r="B134" s="6"/>
      <c r="C134" s="6"/>
    </row>
  </sheetData>
  <dataValidations count="3">
    <dataValidation type="list" allowBlank="1" showInputMessage="1" showErrorMessage="1" sqref="A131 A110 I83" xr:uid="{0ECE0BAD-DC74-4E7B-8842-0609702F3664}">
      <formula1>$A$2:$A$52</formula1>
    </dataValidation>
    <dataValidation allowBlank="1" showInputMessage="1" showErrorMessage="1" sqref="B131 B110" xr:uid="{1248789C-8354-428B-8B98-C97B02054C67}"/>
    <dataValidation type="list" showInputMessage="1" showErrorMessage="1" sqref="B109" xr:uid="{585B9AF6-64C5-4884-BAF8-9E7C921DA825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D697-F5D0-4D66-BE14-422928D79353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83</v>
      </c>
      <c r="B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85</v>
      </c>
    </row>
    <row r="2" spans="1:2" x14ac:dyDescent="0.3">
      <c r="A2" s="2" t="s">
        <v>1</v>
      </c>
      <c r="B2" s="3" t="s">
        <v>86</v>
      </c>
    </row>
    <row r="3" spans="1:2" x14ac:dyDescent="0.3">
      <c r="A3" s="2" t="s">
        <v>2</v>
      </c>
      <c r="B3" s="3" t="s">
        <v>87</v>
      </c>
    </row>
    <row r="4" spans="1:2" x14ac:dyDescent="0.3">
      <c r="A4" s="2" t="s">
        <v>3</v>
      </c>
      <c r="B4" s="3" t="s">
        <v>88</v>
      </c>
    </row>
    <row r="5" spans="1:2" x14ac:dyDescent="0.3">
      <c r="A5" s="2" t="s">
        <v>6</v>
      </c>
      <c r="B5" s="3" t="s">
        <v>89</v>
      </c>
    </row>
    <row r="6" spans="1:2" x14ac:dyDescent="0.3">
      <c r="A6" s="2" t="s">
        <v>7</v>
      </c>
      <c r="B6" s="3" t="s">
        <v>90</v>
      </c>
    </row>
    <row r="7" spans="1:2" x14ac:dyDescent="0.3">
      <c r="A7" s="2" t="s">
        <v>8</v>
      </c>
      <c r="B7" s="3" t="s">
        <v>91</v>
      </c>
    </row>
    <row r="8" spans="1:2" x14ac:dyDescent="0.3">
      <c r="A8" s="2" t="s">
        <v>11</v>
      </c>
      <c r="B8" s="3" t="s">
        <v>92</v>
      </c>
    </row>
    <row r="9" spans="1:2" x14ac:dyDescent="0.3">
      <c r="A9" s="2" t="s">
        <v>12</v>
      </c>
      <c r="B9" s="3" t="s">
        <v>93</v>
      </c>
    </row>
    <row r="10" spans="1:2" x14ac:dyDescent="0.3">
      <c r="A10" s="2" t="s">
        <v>13</v>
      </c>
      <c r="B10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Kaplan</dc:creator>
  <cp:keywords/>
  <dc:description/>
  <cp:lastModifiedBy>Douglas Kaplan</cp:lastModifiedBy>
  <cp:revision/>
  <dcterms:created xsi:type="dcterms:W3CDTF">2020-02-26T17:00:38Z</dcterms:created>
  <dcterms:modified xsi:type="dcterms:W3CDTF">2025-01-22T00:13:33Z</dcterms:modified>
  <cp:category/>
  <cp:contentStatus/>
</cp:coreProperties>
</file>