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ocuments\NSS DA14\projects\lookups-da14-Hunter-Farrar\"/>
    </mc:Choice>
  </mc:AlternateContent>
  <xr:revisionPtr revIDLastSave="0" documentId="13_ncr:1_{CA176BD0-5DB0-4462-88E7-2938C5161960}" xr6:coauthVersionLast="47" xr6:coauthVersionMax="47" xr10:uidLastSave="{00000000-0000-0000-0000-000000000000}"/>
  <bookViews>
    <workbookView xWindow="195" yWindow="0" windowWidth="23775" windowHeight="1309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  <c r="B85" i="1"/>
  <c r="C86" i="1"/>
  <c r="C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P9" i="1"/>
  <c r="F47" i="1"/>
  <c r="K44" i="1"/>
  <c r="F32" i="1"/>
  <c r="F9" i="1"/>
  <c r="K25" i="1"/>
  <c r="P17" i="1"/>
  <c r="K29" i="1"/>
  <c r="K39" i="1"/>
  <c r="P43" i="1"/>
  <c r="P37" i="1"/>
  <c r="P33" i="1"/>
  <c r="K45" i="1"/>
  <c r="F28" i="1"/>
  <c r="F5" i="1"/>
  <c r="P52" i="1"/>
  <c r="F20" i="1"/>
  <c r="F16" i="1"/>
  <c r="F44" i="1"/>
  <c r="F21" i="1"/>
  <c r="K37" i="1"/>
  <c r="P29" i="1"/>
  <c r="F38" i="1"/>
  <c r="K51" i="1"/>
  <c r="K4" i="1"/>
  <c r="P8" i="1"/>
  <c r="P45" i="1"/>
  <c r="K10" i="1"/>
  <c r="F52" i="1"/>
  <c r="F17" i="1"/>
  <c r="F35" i="1"/>
  <c r="K13" i="1"/>
  <c r="F10" i="1"/>
  <c r="K46" i="1"/>
  <c r="F33" i="1"/>
  <c r="K49" i="1"/>
  <c r="P41" i="1"/>
  <c r="K21" i="1"/>
  <c r="F12" i="1"/>
  <c r="K16" i="1"/>
  <c r="P20" i="1"/>
  <c r="K6" i="1"/>
  <c r="P10" i="1"/>
  <c r="F18" i="1"/>
  <c r="F29" i="1"/>
  <c r="F8" i="1"/>
  <c r="F4" i="1"/>
  <c r="K27" i="1"/>
  <c r="P26" i="1"/>
  <c r="P3" i="1"/>
  <c r="F45" i="1"/>
  <c r="F22" i="1"/>
  <c r="P2" i="1"/>
  <c r="P25" i="1"/>
  <c r="F24" i="1"/>
  <c r="K28" i="1"/>
  <c r="P32" i="1"/>
  <c r="K18" i="1"/>
  <c r="P22" i="1"/>
  <c r="P49" i="1"/>
  <c r="F41" i="1"/>
  <c r="K36" i="1"/>
  <c r="K32" i="1"/>
  <c r="F40" i="1"/>
  <c r="P38" i="1"/>
  <c r="P15" i="1"/>
  <c r="F30" i="1"/>
  <c r="F34" i="1"/>
  <c r="K14" i="1"/>
  <c r="F43" i="1"/>
  <c r="F36" i="1"/>
  <c r="K40" i="1"/>
  <c r="P44" i="1"/>
  <c r="K30" i="1"/>
  <c r="P34" i="1"/>
  <c r="P11" i="1"/>
  <c r="P19" i="1"/>
  <c r="K33" i="1"/>
  <c r="P50" i="1"/>
  <c r="P27" i="1"/>
  <c r="F7" i="1"/>
  <c r="F46" i="1"/>
  <c r="K26" i="1"/>
  <c r="P6" i="1"/>
  <c r="F48" i="1"/>
  <c r="K52" i="1"/>
  <c r="K5" i="1"/>
  <c r="K42" i="1"/>
  <c r="P46" i="1"/>
  <c r="P23" i="1"/>
  <c r="P12" i="1"/>
  <c r="F14" i="1"/>
  <c r="P31" i="1"/>
  <c r="K11" i="1"/>
  <c r="P39" i="1"/>
  <c r="P4" i="1"/>
  <c r="K41" i="1"/>
  <c r="K38" i="1"/>
  <c r="P18" i="1"/>
  <c r="K17" i="1"/>
  <c r="F13" i="1"/>
  <c r="K2" i="1"/>
  <c r="F3" i="1"/>
  <c r="K7" i="1"/>
  <c r="P35" i="1"/>
  <c r="P24" i="1"/>
  <c r="K15" i="1"/>
  <c r="P5" i="1"/>
  <c r="P14" i="1"/>
  <c r="K23" i="1"/>
  <c r="P51" i="1"/>
  <c r="P16" i="1"/>
  <c r="F50" i="1"/>
  <c r="K50" i="1"/>
  <c r="P30" i="1"/>
  <c r="P48" i="1"/>
  <c r="F25" i="1"/>
  <c r="F26" i="1"/>
  <c r="F15" i="1"/>
  <c r="K19" i="1"/>
  <c r="P47" i="1"/>
  <c r="P36" i="1"/>
  <c r="F51" i="1"/>
  <c r="P21" i="1"/>
  <c r="K12" i="1"/>
  <c r="P28" i="1"/>
  <c r="K9" i="1"/>
  <c r="F11" i="1"/>
  <c r="P42" i="1"/>
  <c r="F19" i="1"/>
  <c r="F37" i="1"/>
  <c r="F6" i="1"/>
  <c r="F27" i="1"/>
  <c r="K31" i="1"/>
  <c r="K8" i="1"/>
  <c r="F42" i="1"/>
  <c r="F31" i="1"/>
  <c r="K48" i="1"/>
  <c r="K35" i="1"/>
  <c r="K47" i="1"/>
  <c r="K24" i="1"/>
  <c r="P40" i="1"/>
  <c r="P13" i="1"/>
  <c r="F23" i="1"/>
  <c r="K3" i="1"/>
  <c r="P7" i="1"/>
  <c r="F49" i="1"/>
  <c r="K34" i="1"/>
  <c r="F39" i="1"/>
  <c r="K43" i="1"/>
  <c r="K20" i="1"/>
  <c r="F2" i="1"/>
  <c r="K2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<sst xmlns="http://schemas.openxmlformats.org/spreadsheetml/2006/main" count="150" uniqueCount="90">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</sst>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944247594050744"/>
          <c:y val="0.17171296296296298"/>
          <c:w val="0.7461130796150481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1-4597-A7F8-73B64F32B71F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1-4597-A7F8-73B64F32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531104"/>
        <c:axId val="1105532544"/>
      </c:barChart>
      <c:catAx>
        <c:axId val="11055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32544"/>
        <c:crosses val="autoZero"/>
        <c:auto val="1"/>
        <c:lblAlgn val="ctr"/>
        <c:lblOffset val="100"/>
        <c:noMultiLvlLbl val="0"/>
      </c:catAx>
      <c:valAx>
        <c:axId val="11055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73</xdr:row>
      <xdr:rowOff>100012</xdr:rowOff>
    </xdr:from>
    <xdr:to>
      <xdr:col>7</xdr:col>
      <xdr:colOff>1076325</xdr:colOff>
      <xdr:row>87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BC1E5-BAE0-5635-DBD2-7F39AE5A3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1" workbookViewId="0">
      <selection activeCell="A83" sqref="A83:C8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 xml:space="preserve"> C2 - B2</f>
        <v>-15396420.870000005</v>
      </c>
      <c r="E2" s="5">
        <f xml:space="preserve"> IFERROR(D2/B2, 0)</f>
        <v>-4.3170750765267295E-2</v>
      </c>
      <c r="F2">
        <f xml:space="preserve"> RANK(E2, E:E, 1)</f>
        <v>14</v>
      </c>
      <c r="G2">
        <v>382685200</v>
      </c>
      <c r="H2">
        <v>346340810.81999999</v>
      </c>
      <c r="I2">
        <f xml:space="preserve"> H2-G2</f>
        <v>-36344389.180000007</v>
      </c>
      <c r="J2" s="5">
        <f>IFERROR(I2/G2, 0)</f>
        <v>-9.4972027086493035E-2</v>
      </c>
      <c r="K2">
        <f xml:space="preserve"> RANK(J2, J:J, 1)</f>
        <v>10</v>
      </c>
      <c r="L2">
        <v>376548600</v>
      </c>
      <c r="M2">
        <v>355279492.22999901</v>
      </c>
      <c r="N2">
        <f xml:space="preserve"> M2-L2</f>
        <v>-21269107.770000994</v>
      </c>
      <c r="O2" s="5">
        <f xml:space="preserve"> IFERROR(N2/L2, 0)</f>
        <v>-5.6484362894991494E-2</v>
      </c>
      <c r="P2">
        <f>RANK(O2, O:O, 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 xml:space="preserve"> C3 - B3</f>
        <v>-7585.4099999999744</v>
      </c>
      <c r="E3" s="5">
        <f t="shared" ref="E3:E52" si="1" xml:space="preserve"> IFERROR(D3/B3, 0)</f>
        <v>-2.3069981751824741E-2</v>
      </c>
      <c r="F3">
        <f t="shared" ref="F3:F52" si="2" xml:space="preserve"> RANK(E3, E:E, 1)</f>
        <v>22</v>
      </c>
      <c r="G3">
        <v>334800</v>
      </c>
      <c r="H3">
        <v>312433.70999999897</v>
      </c>
      <c r="I3">
        <f t="shared" ref="I3:I52" si="3" xml:space="preserve"> H3-G3</f>
        <v>-22366.290000001027</v>
      </c>
      <c r="J3" s="5">
        <f t="shared" ref="J3:J52" si="4">IFERROR(I3/G3, 0)</f>
        <v>-6.6804928315415249E-2</v>
      </c>
      <c r="K3">
        <f t="shared" ref="K3:K52" si="5" xml:space="preserve"> RANK(J3, J:J, 1)</f>
        <v>14</v>
      </c>
      <c r="L3">
        <v>322700</v>
      </c>
      <c r="M3">
        <v>322263.03999999998</v>
      </c>
      <c r="N3">
        <f t="shared" ref="N3:N52" si="6" xml:space="preserve"> M3-L3</f>
        <v>-436.96000000002095</v>
      </c>
      <c r="O3" s="5">
        <f t="shared" ref="O3:O52" si="7" xml:space="preserve"> IFERROR(N3/L3, 0)</f>
        <v>-1.3540749922529313E-3</v>
      </c>
      <c r="P3">
        <f t="shared" ref="P3:P52" si="8">RANK(O3, O:O, 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 $A$2:$D$52, 4)</f>
        <v>-36209.630000000005</v>
      </c>
      <c r="C56">
        <f>VLOOKUP(A56, $A$2:$K$52, 9)</f>
        <v>-27292.159999999974</v>
      </c>
      <c r="D56">
        <f>VLOOKUP(A56,$A$2:$P$52, 14)</f>
        <v>-9181.0800000000163</v>
      </c>
    </row>
    <row r="57" spans="1:16" x14ac:dyDescent="0.25">
      <c r="A57" t="s">
        <v>25</v>
      </c>
      <c r="B57">
        <f t="shared" ref="B57:B61" si="9">VLOOKUP(A57, $A$2:$D$52, 4)</f>
        <v>0</v>
      </c>
      <c r="C57">
        <f t="shared" ref="C57:C61" si="10">VLOOKUP(A57, $A$2:$K$52, 9)</f>
        <v>0</v>
      </c>
      <c r="D57">
        <f t="shared" ref="D57:D61" si="11">VLOOKUP(A57,$A$2:$P$52, 14)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 $A$2:$A$52, $D$2:$D$52, "N/A", 0)</f>
        <v>-36209.630000000005</v>
      </c>
      <c r="C65">
        <f>_xlfn.XLOOKUP(A65, $A$2:$A$52, $I$2:$I$52, "N/A", 0)</f>
        <v>-27292.159999999974</v>
      </c>
      <c r="D65">
        <f>_xlfn.XLOOKUP(A65, $A$2:$A$52, $N$2:$N$52, "N/A", 0)</f>
        <v>-9181.0800000000163</v>
      </c>
    </row>
    <row r="66" spans="1:4" x14ac:dyDescent="0.25">
      <c r="A66" t="s">
        <v>25</v>
      </c>
      <c r="B66">
        <f t="shared" ref="B66:B70" si="12">_xlfn.XLOOKUP(A66, $A$2:$A$52, $D$2:$D$52, "N/A", 0)</f>
        <v>0</v>
      </c>
      <c r="C66">
        <f t="shared" ref="C66:C70" si="13">_xlfn.XLOOKUP(A66, $A$2:$A$52, $I$2:$I$52, "N/A", 0)</f>
        <v>0</v>
      </c>
      <c r="D66">
        <f t="shared" ref="D66:D70" si="14">_xlfn.XLOOKUP(A66, $A$2:$A$52, $N$2:$N$52, "N/A", 0)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 xml:space="preserve"> INDEX($A$2:$P$52, MATCH($A74, $A$2:$A$52, 0), MATCH(B$73,$A$1:$P$1, 0))</f>
        <v>-36209.630000000005</v>
      </c>
      <c r="C74">
        <f xml:space="preserve"> INDEX($A$2:$P$52, MATCH($A74, $A$2:$A$52, 0), MATCH(C$73,$A$1:$P$1, 0))</f>
        <v>-27292.159999999974</v>
      </c>
      <c r="D74">
        <f xml:space="preserve"> INDEX($A$2:$P$52, MATCH($A74, $A$2:$A$52, 0), MATCH(D$73,$A$1:$P$1, 0))</f>
        <v>-9181.0800000000163</v>
      </c>
    </row>
    <row r="75" spans="1:4" x14ac:dyDescent="0.25">
      <c r="A75" t="s">
        <v>25</v>
      </c>
      <c r="B75">
        <f t="shared" ref="B75:D79" si="15" xml:space="preserve"> INDEX($A$2:$P$52, MATCH($A75, $A$2:$A$52, 0), MATCH(B$73,$A$1:$P$1, 0))</f>
        <v>0</v>
      </c>
      <c r="C75">
        <f t="shared" si="15"/>
        <v>0</v>
      </c>
      <c r="D75">
        <f t="shared" si="15"/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5"/>
        <v>-189254.06000000006</v>
      </c>
      <c r="D76">
        <f t="shared" si="15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5"/>
        <v>-45485.580000000075</v>
      </c>
      <c r="D77">
        <f t="shared" si="15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5"/>
        <v>-8005.7900000010268</v>
      </c>
      <c r="D78">
        <f t="shared" si="15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5"/>
        <v>-133456.33000001032</v>
      </c>
      <c r="D79">
        <f t="shared" si="15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16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INDEX($A$2:$P$52,MATCH($B$82,$A$2:$A$52,0),2)</f>
        <v>356640100</v>
      </c>
      <c r="C84" s="6">
        <f>INDEX($A$2:$P$52,MATCH($B$82,$A$2:$A$52,0),3)</f>
        <v>341243679.13</v>
      </c>
    </row>
    <row r="85" spans="1:7" x14ac:dyDescent="0.25">
      <c r="A85" t="s">
        <v>74</v>
      </c>
      <c r="B85" s="6">
        <f>INDEX($A$2:$P$52,MATCH($B$82,$A$2:$A$52,0),7)</f>
        <v>382685200</v>
      </c>
      <c r="C85" s="6">
        <f>INDEX($A$2:$P$52,MATCH($B$82,$A$2:$A$52,0),8)</f>
        <v>346340810.81999999</v>
      </c>
    </row>
    <row r="86" spans="1:7" x14ac:dyDescent="0.25">
      <c r="A86" t="s">
        <v>75</v>
      </c>
      <c r="B86" s="6">
        <f>INDEX($A$2:$P$52,MATCH($B$82,$A$2:$A$52,0),12)</f>
        <v>376548600</v>
      </c>
      <c r="C86" s="6">
        <f>INDEX($A$2:$P$52,MATCH($B$82,$A$2:$A$52,0),13)</f>
        <v>355279492.22999901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Steven Farrar</cp:lastModifiedBy>
  <cp:revision/>
  <dcterms:created xsi:type="dcterms:W3CDTF">2020-02-26T17:00:38Z</dcterms:created>
  <dcterms:modified xsi:type="dcterms:W3CDTF">2025-01-28T22:37:54Z</dcterms:modified>
  <cp:category/>
  <cp:contentStatus/>
</cp:coreProperties>
</file>