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b016e4cdd16d89/Desktop/DA14/Projects/lookups-da14-bergen-christensen/"/>
    </mc:Choice>
  </mc:AlternateContent>
  <xr:revisionPtr revIDLastSave="118" documentId="8_{19ED61FC-0AAB-4DAC-83F6-00D6AC42053B}" xr6:coauthVersionLast="47" xr6:coauthVersionMax="47" xr10:uidLastSave="{B2D5EC73-4564-463D-8353-2DBD612EB841}"/>
  <bookViews>
    <workbookView xWindow="210" yWindow="640" windowWidth="18990" windowHeight="90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D74" i="1"/>
  <c r="C75" i="1"/>
  <c r="C76" i="1"/>
  <c r="C77" i="1"/>
  <c r="C78" i="1"/>
  <c r="C79" i="1"/>
  <c r="C74" i="1"/>
  <c r="B79" i="1"/>
  <c r="B75" i="1"/>
  <c r="B76" i="1"/>
  <c r="B77" i="1"/>
  <c r="B78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5" i="1"/>
  <c r="B66" i="1"/>
  <c r="B67" i="1"/>
  <c r="B68" i="1"/>
  <c r="B69" i="1"/>
  <c r="B70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49" i="1"/>
  <c r="P35" i="1"/>
  <c r="P2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8" i="1"/>
  <c r="P29" i="1"/>
  <c r="P30" i="1"/>
  <c r="P31" i="1"/>
  <c r="P32" i="1"/>
  <c r="P33" i="1"/>
  <c r="P34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50" i="1"/>
  <c r="P51" i="1"/>
  <c r="P52" i="1"/>
  <c r="O49" i="1"/>
  <c r="O35" i="1"/>
  <c r="O27" i="1"/>
  <c r="K35" i="1"/>
  <c r="K27" i="1"/>
  <c r="K11" i="1"/>
  <c r="P2" i="1"/>
  <c r="K3" i="1"/>
  <c r="K4" i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5" i="1"/>
  <c r="F27" i="1"/>
  <c r="F11" i="1"/>
  <c r="F3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J35" i="1"/>
  <c r="J27" i="1"/>
  <c r="J1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8" i="1"/>
  <c r="O29" i="1"/>
  <c r="O30" i="1"/>
  <c r="O31" i="1"/>
  <c r="O32" i="1"/>
  <c r="O33" i="1"/>
  <c r="O34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J3" i="1"/>
  <c r="J4" i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E35" i="1"/>
  <c r="E27" i="1"/>
  <c r="E11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<sst xmlns="http://schemas.openxmlformats.org/spreadsheetml/2006/main" count="149" uniqueCount="90">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</sst>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0" workbookViewId="0">
      <selection activeCell="D86" sqref="D86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C2 -B2</f>
        <v>-15396420.870000005</v>
      </c>
      <c r="E2" s="5">
        <f>D2 / B2</f>
        <v>-4.3170750765267295E-2</v>
      </c>
      <c r="F2">
        <f>_xlfn.RANK.AVG(E2, $E$2:$E$52)</f>
        <v>35</v>
      </c>
      <c r="G2">
        <v>382685200</v>
      </c>
      <c r="H2">
        <v>346340810.81999999</v>
      </c>
      <c r="I2">
        <f>H2 - G2</f>
        <v>-36344389.180000007</v>
      </c>
      <c r="J2" s="5">
        <f>I2 / G2</f>
        <v>-9.4972027086493035E-2</v>
      </c>
      <c r="K2">
        <f>_xlfn.RANK.AVG(J2, $J$2:$J$52)</f>
        <v>39</v>
      </c>
      <c r="L2">
        <v>376548600</v>
      </c>
      <c r="M2">
        <v>355279492.22999901</v>
      </c>
      <c r="N2">
        <f>M2 - L2</f>
        <v>-21269107.770000994</v>
      </c>
      <c r="O2" s="5">
        <f>N2 / L2</f>
        <v>-5.6484362894991494E-2</v>
      </c>
      <c r="P2">
        <f>_xlfn.RANK.AVG(O2,$O$2:$O$52)</f>
        <v>35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ref="D3:D52" si="0">C3 -B3</f>
        <v>-7585.4099999999744</v>
      </c>
      <c r="E3" s="5">
        <f t="shared" ref="E3:E52" si="1">D3 / B3</f>
        <v>-2.3069981751824741E-2</v>
      </c>
      <c r="F3">
        <f t="shared" ref="F3:F52" si="2">_xlfn.RANK.AVG(E3, $E$2:$E$52)</f>
        <v>27</v>
      </c>
      <c r="G3">
        <v>334800</v>
      </c>
      <c r="H3">
        <v>312433.70999999897</v>
      </c>
      <c r="I3">
        <f t="shared" ref="I3:I52" si="3">H3 - G3</f>
        <v>-22366.290000001027</v>
      </c>
      <c r="J3" s="5">
        <f t="shared" ref="J3:J52" si="4">I3 / G3</f>
        <v>-6.6804928315415249E-2</v>
      </c>
      <c r="K3">
        <f t="shared" ref="K3:K52" si="5">_xlfn.RANK.AVG(J3, $J$2:$J$52)</f>
        <v>35</v>
      </c>
      <c r="L3">
        <v>322700</v>
      </c>
      <c r="M3">
        <v>322263.03999999998</v>
      </c>
      <c r="N3">
        <f t="shared" ref="N3:N52" si="6">M3 - L3</f>
        <v>-436.96000000002095</v>
      </c>
      <c r="O3" s="5">
        <f t="shared" ref="O3:O52" si="7">N3 / L3</f>
        <v>-1.3540749922529313E-3</v>
      </c>
      <c r="P3">
        <f t="shared" ref="P3:P52" si="8">_xlfn.RANK.AVG(O3,$O$2:$O$52)</f>
        <v>12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7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27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10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45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47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40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20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5" t="str">
        <f>IFERROR(D11 / B11, "No Cost")</f>
        <v>No Cost</v>
      </c>
      <c r="F11" t="str">
        <f>IFERROR(_xlfn.RANK.AVG(E11, $E$2:$E$52), "No Rank")</f>
        <v>No Rank</v>
      </c>
      <c r="G11">
        <v>0</v>
      </c>
      <c r="H11">
        <v>0</v>
      </c>
      <c r="I11">
        <f t="shared" si="3"/>
        <v>0</v>
      </c>
      <c r="J11" s="5" t="str">
        <f>IFERROR(I11 / G11, "No Cost")</f>
        <v>No Cost</v>
      </c>
      <c r="K11" t="str">
        <f>IFERROR(_xlfn.RANK.AVG(J11, $J$2:$J$52), "No Rank")</f>
        <v>No Rank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48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39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22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30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21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6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38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46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37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3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28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7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23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8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14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36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5" t="str">
        <f>IFERROR(D27 / B27, "No Cost")</f>
        <v>No Cost</v>
      </c>
      <c r="F27" t="str">
        <f>IFERROR(_xlfn.RANK.AVG(E27, $E$2:$E$52), "No Rank")</f>
        <v>No Rank</v>
      </c>
      <c r="G27">
        <v>0</v>
      </c>
      <c r="H27">
        <v>0</v>
      </c>
      <c r="I27">
        <f t="shared" si="3"/>
        <v>0</v>
      </c>
      <c r="J27" s="5" t="str">
        <f>IFERROR(I27 / G27, "No Cost")</f>
        <v>No Cost</v>
      </c>
      <c r="K27" t="str">
        <f>IFERROR(_xlfn.RANK.AVG(J27, $J$2:$J$52), "No Rank")</f>
        <v>No Rank</v>
      </c>
      <c r="L27">
        <v>0</v>
      </c>
      <c r="M27">
        <v>0</v>
      </c>
      <c r="N27">
        <f t="shared" si="6"/>
        <v>0</v>
      </c>
      <c r="O27" s="5" t="str">
        <f>IFERROR(N27 / L27, "No Cost")</f>
        <v>No Cost</v>
      </c>
      <c r="P27" t="str">
        <f>IFERROR(_xlfn.RANK.AVG(O27,$O$2:$O$52), "No Rank")</f>
        <v>No Rank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46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42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5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13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29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26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15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25</v>
      </c>
    </row>
    <row r="35" spans="1:16" x14ac:dyDescent="0.35">
      <c r="A35" t="s">
        <v>49</v>
      </c>
      <c r="B35">
        <v>0</v>
      </c>
      <c r="C35">
        <v>0</v>
      </c>
      <c r="D35">
        <f t="shared" si="0"/>
        <v>0</v>
      </c>
      <c r="E35" s="5" t="str">
        <f>IFERROR(D35 / B35, "No Cost")</f>
        <v>No Cost</v>
      </c>
      <c r="F35" t="str">
        <f>IFERROR(_xlfn.RANK.AVG(E35, $E$2:$E$52), "No Rank")</f>
        <v>No Rank</v>
      </c>
      <c r="G35">
        <v>0</v>
      </c>
      <c r="H35">
        <v>0</v>
      </c>
      <c r="I35">
        <f t="shared" si="3"/>
        <v>0</v>
      </c>
      <c r="J35" s="5" t="str">
        <f>IFERROR(I35 / G35, "No Cost")</f>
        <v>No Cost</v>
      </c>
      <c r="K35" t="str">
        <f>IFERROR(_xlfn.RANK.AVG(J35, $J$2:$J$52), "No Rank")</f>
        <v>No Rank</v>
      </c>
      <c r="L35">
        <v>0</v>
      </c>
      <c r="M35">
        <v>0</v>
      </c>
      <c r="N35">
        <f t="shared" si="6"/>
        <v>0</v>
      </c>
      <c r="O35" s="5" t="str">
        <f>IFERROR(N35 / L35, "No Cost")</f>
        <v>No Cost</v>
      </c>
      <c r="P35" t="str">
        <f>IFERROR(_xlfn.RANK.AVG(O35,$O$2:$O$52), "No Rank")</f>
        <v>No Rank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44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41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9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32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18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19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2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31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17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33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11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34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36</v>
      </c>
      <c r="L49">
        <v>0</v>
      </c>
      <c r="M49">
        <v>0</v>
      </c>
      <c r="N49">
        <f t="shared" si="6"/>
        <v>0</v>
      </c>
      <c r="O49" s="5" t="str">
        <f>IFERROR(N49 / L49, "No Cost")</f>
        <v>No Cost</v>
      </c>
      <c r="P49" t="str">
        <f>IFERROR(_xlfn.RANK.AVG(O49,$O$2:$O$52), "No Rank")</f>
        <v>No Rank</v>
      </c>
    </row>
    <row r="50" spans="1:16" x14ac:dyDescent="0.3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16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43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  <c r="B56">
        <f>VLOOKUP(A56, $A$2:$F$52, 4)</f>
        <v>-36209.630000000005</v>
      </c>
      <c r="C56">
        <f>VLOOKUP(A56, $A$2:$K$52, 9)</f>
        <v>-27292.159999999974</v>
      </c>
      <c r="D56">
        <f>VLOOKUP(A56, $A$2:$P$52, 14)</f>
        <v>-9181.0800000000163</v>
      </c>
    </row>
    <row r="57" spans="1:16" x14ac:dyDescent="0.35">
      <c r="A57" t="s">
        <v>25</v>
      </c>
      <c r="B57">
        <f t="shared" ref="B57:B61" si="9">VLOOKUP(A57, $A$2:$F$52, 4)</f>
        <v>0</v>
      </c>
      <c r="C57">
        <f t="shared" ref="C57:C61" si="10">VLOOKUP(A57, $A$2:$K$52, 9)</f>
        <v>0</v>
      </c>
      <c r="D57">
        <f t="shared" ref="D57:D61" si="11">VLOOKUP(A57, $A$2:$P$52, 14)</f>
        <v>-311228.08999999997</v>
      </c>
    </row>
    <row r="58" spans="1:16" x14ac:dyDescent="0.3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>
        <f>_xlfn.XLOOKUP(A65, $A$2:$A$52, $I$2:$I$52)</f>
        <v>-27292.159999999974</v>
      </c>
      <c r="C65">
        <f>_xlfn.XLOOKUP(A65, $A$2:$A$52, $I$2:$I$52)</f>
        <v>-27292.159999999974</v>
      </c>
      <c r="D65">
        <f>_xlfn.XLOOKUP(A65, $A$2:$A$52, $N$2:$N$52)</f>
        <v>-9181.0800000000163</v>
      </c>
    </row>
    <row r="66" spans="1:4" x14ac:dyDescent="0.35">
      <c r="A66" t="s">
        <v>25</v>
      </c>
      <c r="B66">
        <f t="shared" ref="B66:B70" si="12">_xlfn.XLOOKUP(A66, $A$2:$A$52, $D$2:$D$52)</f>
        <v>0</v>
      </c>
      <c r="C66">
        <f t="shared" ref="C66:C70" si="13">_xlfn.XLOOKUP(A66, $A$2:$A$52, $I$2:$I$52)</f>
        <v>0</v>
      </c>
      <c r="D66">
        <f t="shared" ref="D66:D70" si="14">_xlfn.XLOOKUP(A66, $A$2:$A$52, $N$2:$N$52)</f>
        <v>-311228.08999999997</v>
      </c>
    </row>
    <row r="67" spans="1:4" x14ac:dyDescent="0.3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  <c r="B74">
        <f>INDEX($A$2:$F$52, MATCH(A74,$A$2:$A$52, 0), MATCH("FY17_diff",$A$1:$F$1,0))</f>
        <v>-36209.630000000005</v>
      </c>
      <c r="C74">
        <f>INDEX($G$1:$K$52,MATCH(A74,$A$1:$A$52,0),MATCH($C$73,$G$1:$K$1,0))</f>
        <v>-27292.159999999974</v>
      </c>
      <c r="D74">
        <f>INDEX($L$1:$P$52,MATCH(A74,$A$1:$A$52,0),MATCH($D$73,$L$1:$P$1,1))</f>
        <v>-9181.0800000000163</v>
      </c>
    </row>
    <row r="75" spans="1:4" x14ac:dyDescent="0.35">
      <c r="A75" t="s">
        <v>25</v>
      </c>
      <c r="B75">
        <f t="shared" ref="B75:B78" si="15">INDEX($A$2:$F$52, MATCH(A75,$A$2:$A$52, 0), MATCH("FY17_diff",$A$1:$F$1,0))</f>
        <v>0</v>
      </c>
      <c r="C75">
        <f t="shared" ref="C75:C79" si="16">INDEX($G$1:$K$52,MATCH(A75,$A$1:$A$52,0),MATCH($C$73,$G$1:$K$1,0))</f>
        <v>0</v>
      </c>
      <c r="D75">
        <f t="shared" ref="D75:D79" si="17">INDEX($L$1:$P$52,MATCH(A75,$A$1:$A$52,0),MATCH($D$73,$L$1:$P$1,1))</f>
        <v>-311228.08999999997</v>
      </c>
    </row>
    <row r="76" spans="1:4" x14ac:dyDescent="0.3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5">
      <c r="A79" t="s">
        <v>55</v>
      </c>
      <c r="B79">
        <f>INDEX($A$2:$F$52, MATCH(A79,$A$2:$A$52, 0), MATCH("FY17_diff",$A$1:$F$1,0))</f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35">
      <c r="A81" s="7" t="s">
        <v>70</v>
      </c>
    </row>
    <row r="82" spans="1:7" x14ac:dyDescent="0.35">
      <c r="A82" t="s">
        <v>0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/>
      <c r="C84" s="6"/>
    </row>
    <row r="85" spans="1:7" x14ac:dyDescent="0.35">
      <c r="A85" t="s">
        <v>74</v>
      </c>
      <c r="B85" s="6"/>
      <c r="C85" s="6"/>
    </row>
    <row r="86" spans="1:7" x14ac:dyDescent="0.35">
      <c r="A86" t="s">
        <v>75</v>
      </c>
      <c r="B86" s="6"/>
      <c r="C86" s="6"/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C91" s="5"/>
      <c r="E91" s="5"/>
      <c r="G91" s="5"/>
    </row>
    <row r="92" spans="1:7" x14ac:dyDescent="0.35">
      <c r="A92" t="s">
        <v>74</v>
      </c>
      <c r="C92" s="5"/>
      <c r="E92" s="5"/>
      <c r="G92" s="5"/>
    </row>
    <row r="93" spans="1:7" x14ac:dyDescent="0.35">
      <c r="A93" t="s">
        <v>75</v>
      </c>
      <c r="C93" s="5"/>
      <c r="E93" s="5"/>
      <c r="G93" s="5"/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Validations disablePrompts="1"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Bergen Christensen</cp:lastModifiedBy>
  <cp:revision/>
  <dcterms:created xsi:type="dcterms:W3CDTF">2020-02-26T17:00:38Z</dcterms:created>
  <dcterms:modified xsi:type="dcterms:W3CDTF">2025-01-24T01:09:02Z</dcterms:modified>
  <cp:category/>
  <cp:contentStatus/>
</cp:coreProperties>
</file>