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b016e4cdd16d89/Desktop/DA14/Projects/lookups-da14-bergen-christensen/"/>
    </mc:Choice>
  </mc:AlternateContent>
  <xr:revisionPtr revIDLastSave="162" documentId="8_{19ED61FC-0AAB-4DAC-83F6-00D6AC42053B}" xr6:coauthVersionLast="47" xr6:coauthVersionMax="47" xr10:uidLastSave="{CD02820F-019C-464F-BAA5-2C2E43D1F988}"/>
  <bookViews>
    <workbookView xWindow="210" yWindow="640" windowWidth="18990" windowHeight="90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C75" i="1"/>
  <c r="C76" i="1"/>
  <c r="C77" i="1"/>
  <c r="C78" i="1"/>
  <c r="C79" i="1"/>
  <c r="B75" i="1"/>
  <c r="B76" i="1"/>
  <c r="B77" i="1"/>
  <c r="B78" i="1"/>
  <c r="B79" i="1"/>
  <c r="C74" i="1"/>
  <c r="D74" i="1"/>
  <c r="B74" i="1"/>
  <c r="B66" i="1"/>
  <c r="B67" i="1"/>
  <c r="B68" i="1"/>
  <c r="B69" i="1"/>
  <c r="B70" i="1"/>
  <c r="C66" i="1"/>
  <c r="C67" i="1"/>
  <c r="C68" i="1"/>
  <c r="C69" i="1"/>
  <c r="C70" i="1"/>
  <c r="D66" i="1"/>
  <c r="D67" i="1"/>
  <c r="D68" i="1"/>
  <c r="D69" i="1"/>
  <c r="D70" i="1"/>
  <c r="C65" i="1"/>
  <c r="D65" i="1"/>
  <c r="B65" i="1"/>
  <c r="D58" i="1"/>
  <c r="D59" i="1"/>
  <c r="D60" i="1"/>
  <c r="D61" i="1"/>
  <c r="C58" i="1"/>
  <c r="C59" i="1"/>
  <c r="C60" i="1"/>
  <c r="C61" i="1"/>
  <c r="C57" i="1"/>
  <c r="D57" i="1"/>
  <c r="B57" i="1"/>
  <c r="B58" i="1"/>
  <c r="B59" i="1"/>
  <c r="B60" i="1"/>
  <c r="B61" i="1"/>
  <c r="C56" i="1"/>
  <c r="D56" i="1"/>
  <c r="B56" i="1"/>
  <c r="C86" i="1"/>
  <c r="B86" i="1"/>
  <c r="C85" i="1"/>
  <c r="B85" i="1"/>
  <c r="C84" i="1"/>
  <c r="B84" i="1"/>
  <c r="P49" i="1"/>
  <c r="P35" i="1"/>
  <c r="P2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8" i="1"/>
  <c r="P29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50" i="1"/>
  <c r="P51" i="1"/>
  <c r="P52" i="1"/>
  <c r="O49" i="1"/>
  <c r="O35" i="1"/>
  <c r="O27" i="1"/>
  <c r="K35" i="1"/>
  <c r="K27" i="1"/>
  <c r="K11" i="1"/>
  <c r="P2" i="1"/>
  <c r="K3" i="1"/>
  <c r="K4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5" i="1"/>
  <c r="F27" i="1"/>
  <c r="F11" i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J35" i="1"/>
  <c r="J27" i="1"/>
  <c r="J1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8" i="1"/>
  <c r="O29" i="1"/>
  <c r="O30" i="1"/>
  <c r="O31" i="1"/>
  <c r="O32" i="1"/>
  <c r="O33" i="1"/>
  <c r="O34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J3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E35" i="1"/>
  <c r="E27" i="1"/>
  <c r="E11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<sst xmlns="http://schemas.openxmlformats.org/spreadsheetml/2006/main" count="150" uniqueCount="90">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</sst>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8" workbookViewId="0">
      <selection activeCell="E75" sqref="E75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C2 -B2</f>
        <v>-15396420.870000005</v>
      </c>
      <c r="E2" s="5">
        <f>D2 / B2</f>
        <v>-4.3170750765267295E-2</v>
      </c>
      <c r="F2">
        <f>_xlfn.RANK.AVG(E2, $E$2:$E$52)</f>
        <v>35</v>
      </c>
      <c r="G2">
        <v>382685200</v>
      </c>
      <c r="H2">
        <v>346340810.81999999</v>
      </c>
      <c r="I2">
        <f>H2 - G2</f>
        <v>-36344389.180000007</v>
      </c>
      <c r="J2" s="5">
        <f>I2 / G2</f>
        <v>-9.4972027086493035E-2</v>
      </c>
      <c r="K2">
        <f>_xlfn.RANK.AVG(J2, $J$2:$J$52)</f>
        <v>39</v>
      </c>
      <c r="L2">
        <v>376548600</v>
      </c>
      <c r="M2">
        <v>355279492.22999901</v>
      </c>
      <c r="N2">
        <f>M2 - L2</f>
        <v>-21269107.770000994</v>
      </c>
      <c r="O2" s="5">
        <f>N2 / L2</f>
        <v>-5.6484362894991494E-2</v>
      </c>
      <c r="P2">
        <f>_xlfn.RANK.AVG(O2,$O$2:$O$52)</f>
        <v>35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C3 -B3</f>
        <v>-7585.4099999999744</v>
      </c>
      <c r="E3" s="5">
        <f t="shared" ref="E3:E52" si="1">D3 / B3</f>
        <v>-2.3069981751824741E-2</v>
      </c>
      <c r="F3">
        <f t="shared" ref="F3:F52" si="2">_xlfn.RANK.AVG(E3, $E$2:$E$52)</f>
        <v>27</v>
      </c>
      <c r="G3">
        <v>334800</v>
      </c>
      <c r="H3">
        <v>312433.70999999897</v>
      </c>
      <c r="I3">
        <f t="shared" ref="I3:I52" si="3">H3 - G3</f>
        <v>-22366.290000001027</v>
      </c>
      <c r="J3" s="5">
        <f t="shared" ref="J3:J52" si="4">I3 / G3</f>
        <v>-6.6804928315415249E-2</v>
      </c>
      <c r="K3">
        <f t="shared" ref="K3:K52" si="5">_xlfn.RANK.AVG(J3, $J$2:$J$52)</f>
        <v>35</v>
      </c>
      <c r="L3">
        <v>322700</v>
      </c>
      <c r="M3">
        <v>322263.03999999998</v>
      </c>
      <c r="N3">
        <f t="shared" ref="N3:N52" si="6">M3 - L3</f>
        <v>-436.96000000002095</v>
      </c>
      <c r="O3" s="5">
        <f t="shared" ref="O3:O52" si="7">N3 / L3</f>
        <v>-1.3540749922529313E-3</v>
      </c>
      <c r="P3">
        <f t="shared" ref="P3:P52" si="8">_xlfn.RANK.AVG(O3,$O$2:$O$52)</f>
        <v>12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 t="str">
        <f>IFERROR(D11 / B11, "No Cost")</f>
        <v>No Cost</v>
      </c>
      <c r="F11" t="str">
        <f>IFERROR(_xlfn.RANK.AVG(E11, $E$2:$E$52), "No Rank")</f>
        <v>No Rank</v>
      </c>
      <c r="G11">
        <v>0</v>
      </c>
      <c r="H11">
        <v>0</v>
      </c>
      <c r="I11">
        <f t="shared" si="3"/>
        <v>0</v>
      </c>
      <c r="J11" s="5" t="str">
        <f>IFERROR(I11 / G11, "No Cost")</f>
        <v>No Cost</v>
      </c>
      <c r="K11" t="str">
        <f>IFERROR(_xlfn.RANK.AVG(J11, $J$2:$J$52), "No Rank")</f>
        <v>No Rank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 t="str">
        <f>IFERROR(D27 / B27, "No Cost")</f>
        <v>No Cost</v>
      </c>
      <c r="F27" t="str">
        <f>IFERROR(_xlfn.RANK.AVG(E27, $E$2:$E$52), "No Rank")</f>
        <v>No Rank</v>
      </c>
      <c r="G27">
        <v>0</v>
      </c>
      <c r="H27">
        <v>0</v>
      </c>
      <c r="I27">
        <f t="shared" si="3"/>
        <v>0</v>
      </c>
      <c r="J27" s="5" t="str">
        <f>IFERROR(I27 / G27, "No Cost")</f>
        <v>No Cost</v>
      </c>
      <c r="K27" t="str">
        <f>IFERROR(_xlfn.RANK.AVG(J27, $J$2:$J$52), "No Rank")</f>
        <v>No Rank</v>
      </c>
      <c r="L27">
        <v>0</v>
      </c>
      <c r="M27">
        <v>0</v>
      </c>
      <c r="N27">
        <f t="shared" si="6"/>
        <v>0</v>
      </c>
      <c r="O27" s="5" t="str">
        <f>IFERROR(N27 / L27, "No Cost")</f>
        <v>No Cost</v>
      </c>
      <c r="P27" t="str">
        <f>IFERROR(_xlfn.RANK.AVG(O27,$O$2:$O$52), "No Rank")</f>
        <v>No Rank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5" t="str">
        <f>IFERROR(D35 / B35, "No Cost")</f>
        <v>No Cost</v>
      </c>
      <c r="F35" t="str">
        <f>IFERROR(_xlfn.RANK.AVG(E35, $E$2:$E$52), "No Rank")</f>
        <v>No Rank</v>
      </c>
      <c r="G35">
        <v>0</v>
      </c>
      <c r="H35">
        <v>0</v>
      </c>
      <c r="I35">
        <f t="shared" si="3"/>
        <v>0</v>
      </c>
      <c r="J35" s="5" t="str">
        <f>IFERROR(I35 / G35, "No Cost")</f>
        <v>No Cost</v>
      </c>
      <c r="K35" t="str">
        <f>IFERROR(_xlfn.RANK.AVG(J35, $J$2:$J$52), "No Rank")</f>
        <v>No Rank</v>
      </c>
      <c r="L35">
        <v>0</v>
      </c>
      <c r="M35">
        <v>0</v>
      </c>
      <c r="N35">
        <f t="shared" si="6"/>
        <v>0</v>
      </c>
      <c r="O35" s="5" t="str">
        <f>IFERROR(N35 / L35, "No Cost")</f>
        <v>No Cost</v>
      </c>
      <c r="P35" t="str">
        <f>IFERROR(_xlfn.RANK.AVG(O35,$O$2:$O$52), "No Rank")</f>
        <v>No Rank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>IFERROR(N49 / L49, "No Cost")</f>
        <v>No Cost</v>
      </c>
      <c r="P49" t="str">
        <f>IFERROR(_xlfn.RANK.AVG(O49,$O$2:$O$52), "No Rank")</f>
        <v>No Rank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INDEX($A$2:$P$52,MATCH($A56,$A$2:$A$52,0),MATCH(B$55,$A$1:$P$1,0))</f>
        <v>-36209.630000000005</v>
      </c>
      <c r="C56">
        <f t="shared" ref="C56:D56" si="9">INDEX($A$2:$P$52,MATCH($A56,$A$2:$A$52,0),MATCH(C$55,$A$1:$P$1,0))</f>
        <v>-27292.159999999974</v>
      </c>
      <c r="D56">
        <f t="shared" si="9"/>
        <v>-9181.0800000000163</v>
      </c>
    </row>
    <row r="57" spans="1:16" x14ac:dyDescent="0.35">
      <c r="A57" t="s">
        <v>25</v>
      </c>
      <c r="B57">
        <f t="shared" ref="B57:D61" si="10">INDEX($A$2:$P$52,MATCH($A57,$A$2:$A$52,0),MATCH(B$55,$A$1:$P$1,0))</f>
        <v>0</v>
      </c>
      <c r="C57">
        <f t="shared" si="10"/>
        <v>0</v>
      </c>
      <c r="D57">
        <f t="shared" si="10"/>
        <v>-311228.08999999997</v>
      </c>
    </row>
    <row r="58" spans="1:16" x14ac:dyDescent="0.35">
      <c r="A58" t="s">
        <v>32</v>
      </c>
      <c r="B58">
        <f t="shared" si="10"/>
        <v>-149396.10000000987</v>
      </c>
      <c r="C58">
        <f t="shared" si="10"/>
        <v>-189254.06000000006</v>
      </c>
      <c r="D58">
        <f t="shared" si="10"/>
        <v>-374962.91000000015</v>
      </c>
    </row>
    <row r="59" spans="1:16" x14ac:dyDescent="0.35">
      <c r="A59" t="s">
        <v>38</v>
      </c>
      <c r="B59">
        <f t="shared" si="10"/>
        <v>-12230.810000000056</v>
      </c>
      <c r="C59">
        <f t="shared" si="10"/>
        <v>-45485.580000000075</v>
      </c>
      <c r="D59">
        <f t="shared" si="10"/>
        <v>-72.879999999888241</v>
      </c>
    </row>
    <row r="60" spans="1:16" x14ac:dyDescent="0.35">
      <c r="A60" t="s">
        <v>39</v>
      </c>
      <c r="B60">
        <f t="shared" si="10"/>
        <v>-4950.4699999999721</v>
      </c>
      <c r="C60">
        <f t="shared" si="10"/>
        <v>-8005.7900000010268</v>
      </c>
      <c r="D60">
        <f t="shared" si="10"/>
        <v>-1724.9000000000233</v>
      </c>
    </row>
    <row r="61" spans="1:16" x14ac:dyDescent="0.35">
      <c r="A61" t="s">
        <v>55</v>
      </c>
      <c r="B61">
        <f t="shared" si="10"/>
        <v>-184239.79000001028</v>
      </c>
      <c r="C61">
        <f t="shared" si="10"/>
        <v>-133456.33000001032</v>
      </c>
      <c r="D61">
        <f t="shared" si="10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INDEX($A$2:$P$52,MATCH($A65,$A$2:$A$52,0),MATCH(B$64,$A$1:$P$1,0))</f>
        <v>-36209.630000000005</v>
      </c>
      <c r="C65">
        <f t="shared" ref="C65:D70" si="11">INDEX($A$2:$P$52,MATCH($A65,$A$2:$A$52,0),MATCH(C$64,$A$1:$P$1,0))</f>
        <v>-27292.159999999974</v>
      </c>
      <c r="D65">
        <f t="shared" si="11"/>
        <v>-9181.0800000000163</v>
      </c>
    </row>
    <row r="66" spans="1:4" x14ac:dyDescent="0.35">
      <c r="A66" t="s">
        <v>25</v>
      </c>
      <c r="B66">
        <f t="shared" ref="B66:B70" si="12">INDEX($A$2:$P$52,MATCH($A66,$A$2:$A$52,0),MATCH(B$64,$A$1:$P$1,0))</f>
        <v>0</v>
      </c>
      <c r="C66">
        <f t="shared" si="11"/>
        <v>0</v>
      </c>
      <c r="D66">
        <f t="shared" si="11"/>
        <v>-311228.08999999997</v>
      </c>
    </row>
    <row r="67" spans="1:4" x14ac:dyDescent="0.35">
      <c r="A67" t="s">
        <v>32</v>
      </c>
      <c r="B67">
        <f t="shared" si="12"/>
        <v>-149396.10000000987</v>
      </c>
      <c r="C67">
        <f t="shared" si="11"/>
        <v>-189254.06000000006</v>
      </c>
      <c r="D67">
        <f t="shared" si="11"/>
        <v>-374962.91000000015</v>
      </c>
    </row>
    <row r="68" spans="1:4" x14ac:dyDescent="0.35">
      <c r="A68" t="s">
        <v>38</v>
      </c>
      <c r="B68">
        <f t="shared" si="12"/>
        <v>-12230.810000000056</v>
      </c>
      <c r="C68">
        <f t="shared" si="11"/>
        <v>-45485.580000000075</v>
      </c>
      <c r="D68">
        <f t="shared" si="11"/>
        <v>-72.879999999888241</v>
      </c>
    </row>
    <row r="69" spans="1:4" x14ac:dyDescent="0.35">
      <c r="A69" t="s">
        <v>39</v>
      </c>
      <c r="B69">
        <f t="shared" si="12"/>
        <v>-4950.4699999999721</v>
      </c>
      <c r="C69">
        <f t="shared" si="11"/>
        <v>-8005.7900000010268</v>
      </c>
      <c r="D69">
        <f t="shared" si="11"/>
        <v>-1724.9000000000233</v>
      </c>
    </row>
    <row r="70" spans="1:4" x14ac:dyDescent="0.35">
      <c r="A70" t="s">
        <v>55</v>
      </c>
      <c r="B70">
        <f t="shared" si="12"/>
        <v>-184239.79000001028</v>
      </c>
      <c r="C70">
        <f t="shared" si="11"/>
        <v>-133456.33000001032</v>
      </c>
      <c r="D70">
        <f t="shared" si="11"/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>
        <f>INDEX($A$2:$P$52,MATCH($A74,$A$2:$A$52,0),MATCH(B$73,$A$1:$P$1,0))</f>
        <v>-36209.630000000005</v>
      </c>
      <c r="C74">
        <f t="shared" ref="C74:D79" si="13">INDEX($A$2:$P$52,MATCH($A74,$A$2:$A$52,0),MATCH(C$73,$A$1:$P$1,0))</f>
        <v>-27292.159999999974</v>
      </c>
      <c r="D74">
        <f t="shared" si="13"/>
        <v>-9181.0800000000163</v>
      </c>
    </row>
    <row r="75" spans="1:4" x14ac:dyDescent="0.35">
      <c r="A75" t="s">
        <v>25</v>
      </c>
      <c r="B75">
        <f t="shared" ref="B75:B79" si="14">INDEX($A$2:$P$52,MATCH($A75,$A$2:$A$52,0),MATCH(B$73,$A$1:$P$1,0))</f>
        <v>0</v>
      </c>
      <c r="C75">
        <f t="shared" si="13"/>
        <v>0</v>
      </c>
      <c r="D75">
        <f t="shared" si="13"/>
        <v>-311228.08999999997</v>
      </c>
    </row>
    <row r="76" spans="1:4" x14ac:dyDescent="0.35">
      <c r="A76" t="s">
        <v>32</v>
      </c>
      <c r="B76">
        <f t="shared" si="14"/>
        <v>-149396.10000000987</v>
      </c>
      <c r="C76">
        <f t="shared" si="13"/>
        <v>-189254.06000000006</v>
      </c>
      <c r="D76">
        <f t="shared" si="13"/>
        <v>-374962.91000000015</v>
      </c>
    </row>
    <row r="77" spans="1:4" x14ac:dyDescent="0.35">
      <c r="A77" t="s">
        <v>38</v>
      </c>
      <c r="B77">
        <f t="shared" si="14"/>
        <v>-12230.810000000056</v>
      </c>
      <c r="C77">
        <f t="shared" si="13"/>
        <v>-45485.580000000075</v>
      </c>
      <c r="D77">
        <f t="shared" si="13"/>
        <v>-72.879999999888241</v>
      </c>
    </row>
    <row r="78" spans="1:4" x14ac:dyDescent="0.35">
      <c r="A78" t="s">
        <v>39</v>
      </c>
      <c r="B78">
        <f t="shared" si="14"/>
        <v>-4950.4699999999721</v>
      </c>
      <c r="C78">
        <f t="shared" si="13"/>
        <v>-8005.7900000010268</v>
      </c>
      <c r="D78">
        <f t="shared" si="13"/>
        <v>-1724.9000000000233</v>
      </c>
    </row>
    <row r="79" spans="1:4" x14ac:dyDescent="0.35">
      <c r="A79" t="s">
        <v>55</v>
      </c>
      <c r="B79">
        <f t="shared" si="14"/>
        <v>-184239.79000001028</v>
      </c>
      <c r="C79">
        <f t="shared" si="13"/>
        <v>-133456.33000001032</v>
      </c>
      <c r="D79">
        <f t="shared" si="13"/>
        <v>-82077.349999999627</v>
      </c>
    </row>
    <row r="81" spans="1:7" x14ac:dyDescent="0.35">
      <c r="A81" s="7" t="s">
        <v>70</v>
      </c>
    </row>
    <row r="82" spans="1:7" x14ac:dyDescent="0.35">
      <c r="A82" t="s">
        <v>0</v>
      </c>
      <c r="B82" t="s">
        <v>18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>
        <f>INDEX($A$2:$F$52, MATCH($B$82,$A$2:$A$52, 0), MATCH("FY17_Budget",$A$1:$F$1,0))</f>
        <v>3130600</v>
      </c>
      <c r="C84" s="6">
        <f>INDEX($A$2:$F$52, MATCH($B$82,$A$2:$A$52, 0), MATCH("FY17_Actual",$A$1:$F$1,0))</f>
        <v>3115157.5599999898</v>
      </c>
    </row>
    <row r="85" spans="1:7" x14ac:dyDescent="0.35">
      <c r="A85" t="s">
        <v>74</v>
      </c>
      <c r="B85" s="6">
        <f>INDEX($G$1:$K$52, MATCH($B$82,$A$2:$A$52, 0), MATCH("FY18_Budget",$G$1:$K$1,0))</f>
        <v>334800</v>
      </c>
      <c r="C85" s="6">
        <f>INDEX($G$1:$K$52, MATCH($B$82,$A$2:$A$52, 0), MATCH("FY18_Actual",$G$1:$K$1,0))</f>
        <v>312433.70999999897</v>
      </c>
    </row>
    <row r="86" spans="1:7" x14ac:dyDescent="0.35">
      <c r="A86" t="s">
        <v>75</v>
      </c>
      <c r="B86" s="6">
        <f>INDEX($L$1:$P$52, MATCH($B$82,$A$2:$A$52, 0), MATCH("FY19_Budget",$L$1:$P$1,0))</f>
        <v>322700</v>
      </c>
      <c r="C86" s="6">
        <f>INDEX($L$1:$P$52, MATCH($B$82,$A$2:$A$52, 0), MATCH("FY19_Actual",$L$1:$P$1,0))</f>
        <v>322263.03999999998</v>
      </c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Bergen Christensen</cp:lastModifiedBy>
  <cp:revision/>
  <dcterms:created xsi:type="dcterms:W3CDTF">2020-02-26T17:00:38Z</dcterms:created>
  <dcterms:modified xsi:type="dcterms:W3CDTF">2025-01-24T01:49:00Z</dcterms:modified>
  <cp:category/>
  <cp:contentStatus/>
</cp:coreProperties>
</file>