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b016e4cdd16d89/Desktop/DA14/Projects/lookups-da14-bergen-christensen/"/>
    </mc:Choice>
  </mc:AlternateContent>
  <xr:revisionPtr revIDLastSave="208" documentId="8_{19ED61FC-0AAB-4DAC-83F6-00D6AC42053B}" xr6:coauthVersionLast="47" xr6:coauthVersionMax="47" xr10:uidLastSave="{D159E0AE-8201-4D45-B2F7-D045E8858F0B}"/>
  <bookViews>
    <workbookView xWindow="210" yWindow="640" windowWidth="18990" windowHeight="902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1" l="1"/>
  <c r="E93" i="1"/>
  <c r="D93" i="1"/>
  <c r="E92" i="1"/>
  <c r="C86" i="1"/>
  <c r="C85" i="1"/>
  <c r="B85" i="1"/>
  <c r="C84" i="1"/>
  <c r="B84" i="1"/>
  <c r="O39" i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D74" i="1" s="1"/>
  <c r="N11" i="1"/>
  <c r="D75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D76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D68" i="1" s="1"/>
  <c r="N25" i="1"/>
  <c r="D60" i="1" s="1"/>
  <c r="N26" i="1"/>
  <c r="O26" i="1" s="1"/>
  <c r="N27" i="1"/>
  <c r="O27" i="1" s="1"/>
  <c r="P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P35" i="1" s="1"/>
  <c r="N36" i="1"/>
  <c r="O36" i="1" s="1"/>
  <c r="N37" i="1"/>
  <c r="O37" i="1" s="1"/>
  <c r="N38" i="1"/>
  <c r="O38" i="1" s="1"/>
  <c r="N39" i="1"/>
  <c r="N40" i="1"/>
  <c r="O40" i="1" s="1"/>
  <c r="N41" i="1"/>
  <c r="D6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P49" i="1" s="1"/>
  <c r="N50" i="1"/>
  <c r="O50" i="1" s="1"/>
  <c r="N51" i="1"/>
  <c r="O51" i="1" s="1"/>
  <c r="N52" i="1"/>
  <c r="O52" i="1" s="1"/>
  <c r="N2" i="1"/>
  <c r="O2" i="1" s="1"/>
  <c r="J19" i="1"/>
  <c r="J32" i="1"/>
  <c r="J37" i="1"/>
  <c r="J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C74" i="1" s="1"/>
  <c r="I11" i="1"/>
  <c r="C66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C76" i="1" s="1"/>
  <c r="I19" i="1"/>
  <c r="I20" i="1"/>
  <c r="J20" i="1" s="1"/>
  <c r="I21" i="1"/>
  <c r="J21" i="1" s="1"/>
  <c r="I22" i="1"/>
  <c r="J22" i="1" s="1"/>
  <c r="I23" i="1"/>
  <c r="J23" i="1" s="1"/>
  <c r="I24" i="1"/>
  <c r="C77" i="1" s="1"/>
  <c r="I25" i="1"/>
  <c r="C78" i="1" s="1"/>
  <c r="I26" i="1"/>
  <c r="J26" i="1" s="1"/>
  <c r="I27" i="1"/>
  <c r="J27" i="1" s="1"/>
  <c r="K27" i="1" s="1"/>
  <c r="I28" i="1"/>
  <c r="J28" i="1" s="1"/>
  <c r="I29" i="1"/>
  <c r="J29" i="1" s="1"/>
  <c r="I30" i="1"/>
  <c r="J30" i="1" s="1"/>
  <c r="I31" i="1"/>
  <c r="J31" i="1" s="1"/>
  <c r="I32" i="1"/>
  <c r="I33" i="1"/>
  <c r="J33" i="1" s="1"/>
  <c r="I34" i="1"/>
  <c r="J34" i="1" s="1"/>
  <c r="I35" i="1"/>
  <c r="J35" i="1" s="1"/>
  <c r="K35" i="1" s="1"/>
  <c r="I36" i="1"/>
  <c r="J36" i="1" s="1"/>
  <c r="I37" i="1"/>
  <c r="I38" i="1"/>
  <c r="J38" i="1" s="1"/>
  <c r="I39" i="1"/>
  <c r="J39" i="1" s="1"/>
  <c r="I40" i="1"/>
  <c r="J40" i="1" s="1"/>
  <c r="I41" i="1"/>
  <c r="C79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E35" i="1"/>
  <c r="F35" i="1" s="1"/>
  <c r="E21" i="1"/>
  <c r="E25" i="1"/>
  <c r="E30" i="1"/>
  <c r="E37" i="1"/>
  <c r="E45" i="1"/>
  <c r="E47" i="1"/>
  <c r="E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B74" i="1" s="1"/>
  <c r="D11" i="1"/>
  <c r="B57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B58" i="1" s="1"/>
  <c r="D19" i="1"/>
  <c r="E19" i="1" s="1"/>
  <c r="D20" i="1"/>
  <c r="E20" i="1" s="1"/>
  <c r="D21" i="1"/>
  <c r="D22" i="1"/>
  <c r="E22" i="1" s="1"/>
  <c r="D23" i="1"/>
  <c r="E23" i="1" s="1"/>
  <c r="D24" i="1"/>
  <c r="B59" i="1" s="1"/>
  <c r="D25" i="1"/>
  <c r="B60" i="1" s="1"/>
  <c r="D26" i="1"/>
  <c r="E26" i="1" s="1"/>
  <c r="D27" i="1"/>
  <c r="E27" i="1" s="1"/>
  <c r="F27" i="1" s="1"/>
  <c r="D28" i="1"/>
  <c r="E28" i="1" s="1"/>
  <c r="D29" i="1"/>
  <c r="E29" i="1" s="1"/>
  <c r="D30" i="1"/>
  <c r="D31" i="1"/>
  <c r="E31" i="1" s="1"/>
  <c r="D32" i="1"/>
  <c r="E32" i="1" s="1"/>
  <c r="D33" i="1"/>
  <c r="E33" i="1" s="1"/>
  <c r="D34" i="1"/>
  <c r="E34" i="1" s="1"/>
  <c r="D35" i="1"/>
  <c r="D36" i="1"/>
  <c r="E36" i="1" s="1"/>
  <c r="D37" i="1"/>
  <c r="D38" i="1"/>
  <c r="E38" i="1" s="1"/>
  <c r="D39" i="1"/>
  <c r="E39" i="1" s="1"/>
  <c r="D40" i="1"/>
  <c r="E40" i="1" s="1"/>
  <c r="D41" i="1"/>
  <c r="B79" i="1" s="1"/>
  <c r="D42" i="1"/>
  <c r="E42" i="1" s="1"/>
  <c r="D43" i="1"/>
  <c r="E43" i="1" s="1"/>
  <c r="D44" i="1"/>
  <c r="E44" i="1" s="1"/>
  <c r="D45" i="1"/>
  <c r="D46" i="1"/>
  <c r="E46" i="1" s="1"/>
  <c r="D47" i="1"/>
  <c r="D48" i="1"/>
  <c r="E48" i="1" s="1"/>
  <c r="D49" i="1"/>
  <c r="E49" i="1" s="1"/>
  <c r="D50" i="1"/>
  <c r="E50" i="1" s="1"/>
  <c r="D51" i="1"/>
  <c r="E51" i="1" s="1"/>
  <c r="D52" i="1"/>
  <c r="E52" i="1" s="1"/>
  <c r="D2" i="1"/>
  <c r="B56" i="1" l="1"/>
  <c r="D57" i="1"/>
  <c r="D59" i="1"/>
  <c r="D67" i="1"/>
  <c r="E11" i="1"/>
  <c r="F11" i="1" s="1"/>
  <c r="J41" i="1"/>
  <c r="B69" i="1"/>
  <c r="B78" i="1"/>
  <c r="C75" i="1"/>
  <c r="J18" i="1"/>
  <c r="D56" i="1"/>
  <c r="C57" i="1"/>
  <c r="D58" i="1"/>
  <c r="D66" i="1"/>
  <c r="B68" i="1"/>
  <c r="B77" i="1"/>
  <c r="D79" i="1"/>
  <c r="J25" i="1"/>
  <c r="O11" i="1"/>
  <c r="C56" i="1"/>
  <c r="C61" i="1"/>
  <c r="B65" i="1"/>
  <c r="C70" i="1"/>
  <c r="B67" i="1"/>
  <c r="B76" i="1"/>
  <c r="D78" i="1"/>
  <c r="E10" i="1"/>
  <c r="E18" i="1"/>
  <c r="J24" i="1"/>
  <c r="O18" i="1"/>
  <c r="P3" i="1" s="1"/>
  <c r="O10" i="1"/>
  <c r="P47" i="1" s="1"/>
  <c r="J11" i="1"/>
  <c r="K11" i="1" s="1"/>
  <c r="B61" i="1"/>
  <c r="C60" i="1"/>
  <c r="D65" i="1"/>
  <c r="C69" i="1"/>
  <c r="B66" i="1"/>
  <c r="B75" i="1"/>
  <c r="D77" i="1"/>
  <c r="O25" i="1"/>
  <c r="C59" i="1"/>
  <c r="C65" i="1"/>
  <c r="C68" i="1"/>
  <c r="E24" i="1"/>
  <c r="O24" i="1"/>
  <c r="C58" i="1"/>
  <c r="D70" i="1"/>
  <c r="C67" i="1"/>
  <c r="J10" i="1"/>
  <c r="E41" i="1"/>
  <c r="F41" i="1" s="1"/>
  <c r="O41" i="1"/>
  <c r="D69" i="1"/>
  <c r="B70" i="1"/>
  <c r="F50" i="1" l="1"/>
  <c r="F49" i="1"/>
  <c r="K25" i="1"/>
  <c r="K3" i="1"/>
  <c r="P25" i="1"/>
  <c r="P30" i="1"/>
  <c r="P34" i="1"/>
  <c r="K46" i="1"/>
  <c r="P44" i="1"/>
  <c r="F15" i="1"/>
  <c r="K20" i="1"/>
  <c r="K45" i="1"/>
  <c r="F47" i="1"/>
  <c r="P22" i="1"/>
  <c r="K42" i="1"/>
  <c r="P23" i="1"/>
  <c r="K44" i="1"/>
  <c r="P48" i="1"/>
  <c r="P18" i="1"/>
  <c r="P42" i="1"/>
  <c r="F25" i="1"/>
  <c r="P51" i="1"/>
  <c r="F37" i="1"/>
  <c r="F33" i="1"/>
  <c r="P52" i="1"/>
  <c r="F29" i="1"/>
  <c r="F31" i="1"/>
  <c r="P5" i="1"/>
  <c r="K8" i="1"/>
  <c r="F32" i="1"/>
  <c r="P38" i="1"/>
  <c r="F8" i="1"/>
  <c r="P31" i="1"/>
  <c r="F2" i="1"/>
  <c r="K23" i="1"/>
  <c r="F52" i="1"/>
  <c r="P50" i="1"/>
  <c r="K37" i="1"/>
  <c r="P39" i="1"/>
  <c r="K41" i="1"/>
  <c r="K40" i="1"/>
  <c r="K26" i="1"/>
  <c r="P13" i="1"/>
  <c r="K16" i="1"/>
  <c r="K51" i="1"/>
  <c r="P46" i="1"/>
  <c r="F48" i="1"/>
  <c r="K19" i="1"/>
  <c r="K10" i="1"/>
  <c r="K21" i="1"/>
  <c r="F30" i="1"/>
  <c r="F5" i="1"/>
  <c r="P24" i="1"/>
  <c r="F4" i="1"/>
  <c r="F24" i="1"/>
  <c r="F18" i="1"/>
  <c r="K32" i="1"/>
  <c r="F17" i="1"/>
  <c r="K6" i="1"/>
  <c r="F12" i="1"/>
  <c r="P4" i="1"/>
  <c r="K7" i="1"/>
  <c r="K48" i="1"/>
  <c r="K34" i="1"/>
  <c r="P21" i="1"/>
  <c r="F13" i="1"/>
  <c r="K15" i="1"/>
  <c r="P33" i="1"/>
  <c r="K2" i="1"/>
  <c r="K43" i="1"/>
  <c r="P10" i="1"/>
  <c r="P43" i="1"/>
  <c r="K24" i="1"/>
  <c r="F43" i="1"/>
  <c r="P41" i="1"/>
  <c r="F10" i="1"/>
  <c r="P11" i="1"/>
  <c r="K5" i="1"/>
  <c r="F3" i="1"/>
  <c r="K14" i="1"/>
  <c r="F20" i="1"/>
  <c r="P12" i="1"/>
  <c r="K31" i="1"/>
  <c r="F6" i="1"/>
  <c r="F19" i="1"/>
  <c r="P29" i="1"/>
  <c r="F14" i="1"/>
  <c r="P17" i="1"/>
  <c r="K49" i="1"/>
  <c r="K36" i="1"/>
  <c r="K50" i="1"/>
  <c r="P8" i="1"/>
  <c r="F9" i="1"/>
  <c r="K18" i="1"/>
  <c r="K13" i="1"/>
  <c r="F51" i="1"/>
  <c r="K22" i="1"/>
  <c r="F28" i="1"/>
  <c r="P20" i="1"/>
  <c r="K39" i="1"/>
  <c r="F22" i="1"/>
  <c r="F16" i="1"/>
  <c r="P37" i="1"/>
  <c r="F46" i="1"/>
  <c r="F34" i="1"/>
  <c r="K9" i="1"/>
  <c r="F26" i="1"/>
  <c r="P9" i="1"/>
  <c r="P16" i="1"/>
  <c r="K12" i="1"/>
  <c r="K30" i="1"/>
  <c r="F36" i="1"/>
  <c r="P28" i="1"/>
  <c r="K47" i="1"/>
  <c r="F38" i="1"/>
  <c r="F40" i="1"/>
  <c r="P45" i="1"/>
  <c r="F7" i="1"/>
  <c r="P6" i="1"/>
  <c r="K17" i="1"/>
  <c r="P7" i="1"/>
  <c r="K28" i="1"/>
  <c r="P32" i="1"/>
  <c r="K52" i="1"/>
  <c r="P26" i="1"/>
  <c r="K29" i="1"/>
  <c r="P19" i="1"/>
  <c r="K38" i="1"/>
  <c r="F44" i="1"/>
  <c r="P36" i="1"/>
  <c r="F39" i="1"/>
  <c r="F45" i="1"/>
  <c r="F21" i="1"/>
  <c r="P2" i="1"/>
  <c r="F23" i="1"/>
  <c r="P14" i="1"/>
  <c r="K33" i="1"/>
  <c r="P15" i="1"/>
  <c r="K4" i="1"/>
  <c r="P40" i="1"/>
  <c r="F42" i="1"/>
  <c r="D92" i="1" l="1"/>
  <c r="B92" i="1"/>
  <c r="C92" i="1"/>
  <c r="C93" i="1"/>
  <c r="B93" i="1"/>
  <c r="C91" i="1"/>
  <c r="B91" i="1"/>
  <c r="E91" i="1"/>
  <c r="D91" i="1"/>
</calcChain>
</file>

<file path=xl/sharedStrings.xml><?xml version="1.0" encoding="utf-8"?>
<sst xmlns="http://schemas.openxmlformats.org/spreadsheetml/2006/main" count="150" uniqueCount="90">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</sst>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85" workbookViewId="0">
      <selection activeCell="D79" sqref="D79"/>
    </sheetView>
  </sheetViews>
  <sheetFormatPr defaultRowHeight="14.5" x14ac:dyDescent="0.35"/>
  <cols>
    <col min="1" max="1" width="32.26953125" bestFit="1" customWidth="1"/>
    <col min="2" max="4" width="26.26953125" bestFit="1" customWidth="1"/>
    <col min="5" max="5" width="15.81640625" customWidth="1"/>
    <col min="6" max="6" width="21" bestFit="1" customWidth="1"/>
    <col min="7" max="7" width="15.54296875" customWidth="1"/>
    <col min="8" max="8" width="26.26953125" bestFit="1" customWidth="1"/>
    <col min="9" max="12" width="15.81640625" customWidth="1"/>
    <col min="13" max="13" width="15.453125" customWidth="1"/>
    <col min="14" max="15" width="17.81640625" customWidth="1"/>
    <col min="16" max="17" width="13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356640100</v>
      </c>
      <c r="C2">
        <v>341243679.13</v>
      </c>
      <c r="D2">
        <f>C2 -B2</f>
        <v>-15396420.870000005</v>
      </c>
      <c r="E2" s="5">
        <f>D2 / B2</f>
        <v>-4.3170750765267295E-2</v>
      </c>
      <c r="F2">
        <f>_xlfn.RANK.AVG(E2, $E$2:$E$52)</f>
        <v>35</v>
      </c>
      <c r="G2">
        <v>382685200</v>
      </c>
      <c r="H2">
        <v>346340810.81999999</v>
      </c>
      <c r="I2">
        <f>H2 - G2</f>
        <v>-36344389.180000007</v>
      </c>
      <c r="J2" s="5">
        <f>I2 / G2</f>
        <v>-9.4972027086493035E-2</v>
      </c>
      <c r="K2">
        <f>_xlfn.RANK.AVG(J2, $J$2:$J$52)</f>
        <v>39</v>
      </c>
      <c r="L2">
        <v>376548600</v>
      </c>
      <c r="M2">
        <v>355279492.22999901</v>
      </c>
      <c r="N2">
        <f>M2 - L2</f>
        <v>-21269107.770000994</v>
      </c>
      <c r="O2" s="5">
        <f>N2 / L2</f>
        <v>-5.6484362894991494E-2</v>
      </c>
      <c r="P2">
        <f>_xlfn.RANK.AVG(O2,$O$2:$O$52)</f>
        <v>35</v>
      </c>
    </row>
    <row r="3" spans="1:16" x14ac:dyDescent="0.35">
      <c r="A3" t="s">
        <v>17</v>
      </c>
      <c r="B3">
        <v>328800</v>
      </c>
      <c r="C3">
        <v>321214.59000000003</v>
      </c>
      <c r="D3">
        <f t="shared" ref="D3:D52" si="0">C3 -B3</f>
        <v>-7585.4099999999744</v>
      </c>
      <c r="E3" s="5">
        <f t="shared" ref="E3:E52" si="1">D3 / B3</f>
        <v>-2.3069981751824741E-2</v>
      </c>
      <c r="F3">
        <f t="shared" ref="F3:F52" si="2">_xlfn.RANK.AVG(E3, $E$2:$E$52)</f>
        <v>27</v>
      </c>
      <c r="G3">
        <v>334800</v>
      </c>
      <c r="H3">
        <v>312433.70999999897</v>
      </c>
      <c r="I3">
        <f t="shared" ref="I3:I52" si="3">H3 - G3</f>
        <v>-22366.290000001027</v>
      </c>
      <c r="J3" s="5">
        <f t="shared" ref="J3:J52" si="4">I3 / G3</f>
        <v>-6.6804928315415249E-2</v>
      </c>
      <c r="K3">
        <f t="shared" ref="K3:K52" si="5">_xlfn.RANK.AVG(J3, $J$2:$J$52)</f>
        <v>35</v>
      </c>
      <c r="L3">
        <v>322700</v>
      </c>
      <c r="M3">
        <v>322263.03999999998</v>
      </c>
      <c r="N3">
        <f t="shared" ref="N3:N52" si="6">M3 - L3</f>
        <v>-436.96000000002095</v>
      </c>
      <c r="O3" s="5">
        <f t="shared" ref="O3:O52" si="7">N3 / L3</f>
        <v>-1.3540749922529313E-3</v>
      </c>
      <c r="P3">
        <f t="shared" ref="P3:P52" si="8">_xlfn.RANK.AVG(O3,$O$2:$O$52)</f>
        <v>12</v>
      </c>
    </row>
    <row r="4" spans="1:16" x14ac:dyDescent="0.3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 t="shared" si="4"/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5">
      <c r="A11" t="s">
        <v>25</v>
      </c>
      <c r="B11">
        <v>0</v>
      </c>
      <c r="C11">
        <v>0</v>
      </c>
      <c r="D11">
        <f t="shared" si="0"/>
        <v>0</v>
      </c>
      <c r="E11" s="5" t="str">
        <f>IFERROR(D11 / B11, "No Cost")</f>
        <v>No Cost</v>
      </c>
      <c r="F11" t="str">
        <f>IFERROR(_xlfn.RANK.AVG(E11, $E$2:$E$52), "No Rank")</f>
        <v>No Rank</v>
      </c>
      <c r="G11">
        <v>0</v>
      </c>
      <c r="H11">
        <v>0</v>
      </c>
      <c r="I11">
        <f t="shared" si="3"/>
        <v>0</v>
      </c>
      <c r="J11" s="5" t="str">
        <f>IFERROR(I11 / G11, "No Cost")</f>
        <v>No Cost</v>
      </c>
      <c r="K11" t="str">
        <f>IFERROR(_xlfn.RANK.AVG(J11, $J$2:$J$52), "No Rank")</f>
        <v>No Rank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si="4"/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4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4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4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4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4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4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4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4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4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4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4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4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4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4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5">
      <c r="A27" t="s">
        <v>41</v>
      </c>
      <c r="B27">
        <v>0</v>
      </c>
      <c r="C27">
        <v>0</v>
      </c>
      <c r="D27">
        <f t="shared" si="0"/>
        <v>0</v>
      </c>
      <c r="E27" s="5" t="str">
        <f>IFERROR(D27 / B27, "No Cost")</f>
        <v>No Cost</v>
      </c>
      <c r="F27" t="str">
        <f>IFERROR(_xlfn.RANK.AVG(E27, $E$2:$E$52), "No Rank")</f>
        <v>No Rank</v>
      </c>
      <c r="G27">
        <v>0</v>
      </c>
      <c r="H27">
        <v>0</v>
      </c>
      <c r="I27">
        <f t="shared" si="3"/>
        <v>0</v>
      </c>
      <c r="J27" s="5" t="str">
        <f>IFERROR(I27 / G27, "No Cost")</f>
        <v>No Cost</v>
      </c>
      <c r="K27" t="str">
        <f>IFERROR(_xlfn.RANK.AVG(J27, $J$2:$J$52), "No Rank")</f>
        <v>No Rank</v>
      </c>
      <c r="L27">
        <v>0</v>
      </c>
      <c r="M27">
        <v>0</v>
      </c>
      <c r="N27">
        <f t="shared" si="6"/>
        <v>0</v>
      </c>
      <c r="O27" s="5" t="str">
        <f>IFERROR(N27 / L27, "No Cost")</f>
        <v>No Cost</v>
      </c>
      <c r="P27" t="str">
        <f>IFERROR(_xlfn.RANK.AVG(O27,$O$2:$O$52), "No Rank")</f>
        <v>No Rank</v>
      </c>
    </row>
    <row r="28" spans="1:16" x14ac:dyDescent="0.3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4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4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4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4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4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4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4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5">
      <c r="A35" t="s">
        <v>49</v>
      </c>
      <c r="B35">
        <v>0</v>
      </c>
      <c r="C35">
        <v>0</v>
      </c>
      <c r="D35">
        <f t="shared" si="0"/>
        <v>0</v>
      </c>
      <c r="E35" s="5" t="str">
        <f>IFERROR(D35 / B35, "No Cost")</f>
        <v>No Cost</v>
      </c>
      <c r="F35" t="str">
        <f>IFERROR(_xlfn.RANK.AVG(E35, $E$2:$E$52), "No Rank")</f>
        <v>No Rank</v>
      </c>
      <c r="G35">
        <v>0</v>
      </c>
      <c r="H35">
        <v>0</v>
      </c>
      <c r="I35">
        <f t="shared" si="3"/>
        <v>0</v>
      </c>
      <c r="J35" s="5" t="str">
        <f>IFERROR(I35 / G35, "No Cost")</f>
        <v>No Cost</v>
      </c>
      <c r="K35" t="str">
        <f>IFERROR(_xlfn.RANK.AVG(J35, $J$2:$J$52), "No Rank")</f>
        <v>No Rank</v>
      </c>
      <c r="L35">
        <v>0</v>
      </c>
      <c r="M35">
        <v>0</v>
      </c>
      <c r="N35">
        <f t="shared" si="6"/>
        <v>0</v>
      </c>
      <c r="O35" s="5" t="str">
        <f>IFERROR(N35 / L35, "No Cost")</f>
        <v>No Cost</v>
      </c>
      <c r="P35" t="str">
        <f>IFERROR(_xlfn.RANK.AVG(O35,$O$2:$O$52), "No Rank")</f>
        <v>No Rank</v>
      </c>
    </row>
    <row r="36" spans="1:16" x14ac:dyDescent="0.3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4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4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4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4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4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4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4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4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4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4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4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4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4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4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>IFERROR(N49 / L49, "No Cost")</f>
        <v>No Cost</v>
      </c>
      <c r="P49" t="str">
        <f>IFERROR(_xlfn.RANK.AVG(O49,$O$2:$O$52), "No Rank")</f>
        <v>No Rank</v>
      </c>
    </row>
    <row r="50" spans="1:16" x14ac:dyDescent="0.3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4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4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4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4" spans="1:16" x14ac:dyDescent="0.35">
      <c r="A54" s="2" t="s">
        <v>67</v>
      </c>
    </row>
    <row r="55" spans="1:16" x14ac:dyDescent="0.35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5">
      <c r="A56" t="s">
        <v>24</v>
      </c>
      <c r="B56">
        <f>INDEX($A$2:$P$52,MATCH($A56,$A$2:$A$52,0),MATCH(B$55,$A$1:$P$1,0))</f>
        <v>-36209.630000000005</v>
      </c>
      <c r="C56">
        <f t="shared" ref="C56:D56" si="9">INDEX($A$2:$P$52,MATCH($A56,$A$2:$A$52,0),MATCH(C$55,$A$1:$P$1,0))</f>
        <v>-27292.159999999974</v>
      </c>
      <c r="D56">
        <f t="shared" si="9"/>
        <v>-9181.0800000000163</v>
      </c>
    </row>
    <row r="57" spans="1:16" x14ac:dyDescent="0.35">
      <c r="A57" t="s">
        <v>25</v>
      </c>
      <c r="B57">
        <f t="shared" ref="B57:D61" si="10">INDEX($A$2:$P$52,MATCH($A57,$A$2:$A$52,0),MATCH(B$55,$A$1:$P$1,0))</f>
        <v>0</v>
      </c>
      <c r="C57">
        <f t="shared" si="10"/>
        <v>0</v>
      </c>
      <c r="D57">
        <f t="shared" si="10"/>
        <v>-311228.08999999997</v>
      </c>
    </row>
    <row r="58" spans="1:16" x14ac:dyDescent="0.35">
      <c r="A58" t="s">
        <v>32</v>
      </c>
      <c r="B58">
        <f t="shared" si="10"/>
        <v>-149396.10000000987</v>
      </c>
      <c r="C58">
        <f t="shared" si="10"/>
        <v>-189254.06000000006</v>
      </c>
      <c r="D58">
        <f t="shared" si="10"/>
        <v>-374962.91000000015</v>
      </c>
    </row>
    <row r="59" spans="1:16" x14ac:dyDescent="0.35">
      <c r="A59" t="s">
        <v>38</v>
      </c>
      <c r="B59">
        <f t="shared" si="10"/>
        <v>-12230.810000000056</v>
      </c>
      <c r="C59">
        <f t="shared" si="10"/>
        <v>-45485.580000000075</v>
      </c>
      <c r="D59">
        <f t="shared" si="10"/>
        <v>-72.879999999888241</v>
      </c>
    </row>
    <row r="60" spans="1:16" x14ac:dyDescent="0.35">
      <c r="A60" t="s">
        <v>39</v>
      </c>
      <c r="B60">
        <f t="shared" si="10"/>
        <v>-4950.4699999999721</v>
      </c>
      <c r="C60">
        <f t="shared" si="10"/>
        <v>-8005.7900000010268</v>
      </c>
      <c r="D60">
        <f t="shared" si="10"/>
        <v>-1724.9000000000233</v>
      </c>
    </row>
    <row r="61" spans="1:16" x14ac:dyDescent="0.35">
      <c r="A61" t="s">
        <v>55</v>
      </c>
      <c r="B61">
        <f t="shared" si="10"/>
        <v>-184239.79000001028</v>
      </c>
      <c r="C61">
        <f t="shared" si="10"/>
        <v>-133456.33000001032</v>
      </c>
      <c r="D61">
        <f t="shared" si="10"/>
        <v>-82077.349999999627</v>
      </c>
    </row>
    <row r="63" spans="1:16" x14ac:dyDescent="0.35">
      <c r="A63" s="7" t="s">
        <v>68</v>
      </c>
    </row>
    <row r="64" spans="1:16" x14ac:dyDescent="0.3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5">
      <c r="A65" t="s">
        <v>24</v>
      </c>
      <c r="B65">
        <f>INDEX($A$2:$P$52,MATCH($A65,$A$2:$A$52,0),MATCH(B$64,$A$1:$P$1,0))</f>
        <v>-36209.630000000005</v>
      </c>
      <c r="C65">
        <f t="shared" ref="C65:D70" si="11">INDEX($A$2:$P$52,MATCH($A65,$A$2:$A$52,0),MATCH(C$64,$A$1:$P$1,0))</f>
        <v>-27292.159999999974</v>
      </c>
      <c r="D65">
        <f t="shared" si="11"/>
        <v>-9181.0800000000163</v>
      </c>
    </row>
    <row r="66" spans="1:4" x14ac:dyDescent="0.35">
      <c r="A66" t="s">
        <v>25</v>
      </c>
      <c r="B66">
        <f t="shared" ref="B66:B70" si="12">INDEX($A$2:$P$52,MATCH($A66,$A$2:$A$52,0),MATCH(B$64,$A$1:$P$1,0))</f>
        <v>0</v>
      </c>
      <c r="C66">
        <f t="shared" si="11"/>
        <v>0</v>
      </c>
      <c r="D66">
        <f t="shared" si="11"/>
        <v>-311228.08999999997</v>
      </c>
    </row>
    <row r="67" spans="1:4" x14ac:dyDescent="0.35">
      <c r="A67" t="s">
        <v>32</v>
      </c>
      <c r="B67">
        <f t="shared" si="12"/>
        <v>-149396.10000000987</v>
      </c>
      <c r="C67">
        <f t="shared" si="11"/>
        <v>-189254.06000000006</v>
      </c>
      <c r="D67">
        <f t="shared" si="11"/>
        <v>-374962.91000000015</v>
      </c>
    </row>
    <row r="68" spans="1:4" x14ac:dyDescent="0.35">
      <c r="A68" t="s">
        <v>38</v>
      </c>
      <c r="B68">
        <f t="shared" si="12"/>
        <v>-12230.810000000056</v>
      </c>
      <c r="C68">
        <f t="shared" si="11"/>
        <v>-45485.580000000075</v>
      </c>
      <c r="D68">
        <f t="shared" si="11"/>
        <v>-72.879999999888241</v>
      </c>
    </row>
    <row r="69" spans="1:4" x14ac:dyDescent="0.35">
      <c r="A69" t="s">
        <v>39</v>
      </c>
      <c r="B69">
        <f t="shared" si="12"/>
        <v>-4950.4699999999721</v>
      </c>
      <c r="C69">
        <f t="shared" si="11"/>
        <v>-8005.7900000010268</v>
      </c>
      <c r="D69">
        <f t="shared" si="11"/>
        <v>-1724.9000000000233</v>
      </c>
    </row>
    <row r="70" spans="1:4" x14ac:dyDescent="0.35">
      <c r="A70" t="s">
        <v>55</v>
      </c>
      <c r="B70">
        <f t="shared" si="12"/>
        <v>-184239.79000001028</v>
      </c>
      <c r="C70">
        <f t="shared" si="11"/>
        <v>-133456.33000001032</v>
      </c>
      <c r="D70">
        <f t="shared" si="11"/>
        <v>-82077.349999999627</v>
      </c>
    </row>
    <row r="72" spans="1:4" x14ac:dyDescent="0.35">
      <c r="A72" s="7" t="s">
        <v>69</v>
      </c>
    </row>
    <row r="73" spans="1:4" x14ac:dyDescent="0.3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5">
      <c r="A74" t="s">
        <v>24</v>
      </c>
      <c r="B74">
        <f>INDEX($A$2:$P$52,MATCH($A74,$A$2:$A$52,0),MATCH(B$73,$A$1:$P$1,0))</f>
        <v>-36209.630000000005</v>
      </c>
      <c r="C74">
        <f t="shared" ref="C74:D79" si="13">INDEX($A$2:$P$52,MATCH($A74,$A$2:$A$52,0),MATCH(C$73,$A$1:$P$1,0))</f>
        <v>-27292.159999999974</v>
      </c>
      <c r="D74">
        <f t="shared" si="13"/>
        <v>-9181.0800000000163</v>
      </c>
    </row>
    <row r="75" spans="1:4" x14ac:dyDescent="0.35">
      <c r="A75" t="s">
        <v>25</v>
      </c>
      <c r="B75">
        <f t="shared" ref="B75:B79" si="14">INDEX($A$2:$P$52,MATCH($A75,$A$2:$A$52,0),MATCH(B$73,$A$1:$P$1,0))</f>
        <v>0</v>
      </c>
      <c r="C75">
        <f t="shared" si="13"/>
        <v>0</v>
      </c>
      <c r="D75">
        <f t="shared" si="13"/>
        <v>-311228.08999999997</v>
      </c>
    </row>
    <row r="76" spans="1:4" x14ac:dyDescent="0.35">
      <c r="A76" t="s">
        <v>32</v>
      </c>
      <c r="B76">
        <f t="shared" si="14"/>
        <v>-149396.10000000987</v>
      </c>
      <c r="C76">
        <f t="shared" si="13"/>
        <v>-189254.06000000006</v>
      </c>
      <c r="D76">
        <f t="shared" si="13"/>
        <v>-374962.91000000015</v>
      </c>
    </row>
    <row r="77" spans="1:4" x14ac:dyDescent="0.35">
      <c r="A77" t="s">
        <v>38</v>
      </c>
      <c r="B77">
        <f t="shared" si="14"/>
        <v>-12230.810000000056</v>
      </c>
      <c r="C77">
        <f t="shared" si="13"/>
        <v>-45485.580000000075</v>
      </c>
      <c r="D77">
        <f t="shared" si="13"/>
        <v>-72.879999999888241</v>
      </c>
    </row>
    <row r="78" spans="1:4" x14ac:dyDescent="0.35">
      <c r="A78" t="s">
        <v>39</v>
      </c>
      <c r="B78">
        <f t="shared" si="14"/>
        <v>-4950.4699999999721</v>
      </c>
      <c r="C78">
        <f t="shared" si="13"/>
        <v>-8005.7900000010268</v>
      </c>
      <c r="D78">
        <f t="shared" si="13"/>
        <v>-1724.9000000000233</v>
      </c>
    </row>
    <row r="79" spans="1:4" x14ac:dyDescent="0.35">
      <c r="A79" t="s">
        <v>55</v>
      </c>
      <c r="B79">
        <f t="shared" si="14"/>
        <v>-184239.79000001028</v>
      </c>
      <c r="C79">
        <f t="shared" si="13"/>
        <v>-133456.33000001032</v>
      </c>
      <c r="D79">
        <f t="shared" si="13"/>
        <v>-82077.349999999627</v>
      </c>
    </row>
    <row r="81" spans="1:7" x14ac:dyDescent="0.35">
      <c r="A81" s="7" t="s">
        <v>70</v>
      </c>
    </row>
    <row r="82" spans="1:7" x14ac:dyDescent="0.35">
      <c r="A82" t="s">
        <v>0</v>
      </c>
      <c r="B82" t="s">
        <v>64</v>
      </c>
    </row>
    <row r="83" spans="1:7" x14ac:dyDescent="0.35">
      <c r="B83" s="1" t="s">
        <v>71</v>
      </c>
      <c r="C83" s="1" t="s">
        <v>72</v>
      </c>
    </row>
    <row r="84" spans="1:7" x14ac:dyDescent="0.35">
      <c r="A84" t="s">
        <v>73</v>
      </c>
      <c r="B84" s="6">
        <f>INDEX($A$2:$F$52, MATCH($B$82,$A$2:$A$52, 0), MATCH("FY17_Budget",$A$1:$F$1,0))</f>
        <v>832600</v>
      </c>
      <c r="C84" s="6">
        <f>INDEX($A$2:$F$52, MATCH($B$82,$A$2:$A$52, 0), MATCH("FY17_Actual",$A$1:$F$1,0))</f>
        <v>832600</v>
      </c>
    </row>
    <row r="85" spans="1:7" x14ac:dyDescent="0.35">
      <c r="A85" t="s">
        <v>74</v>
      </c>
      <c r="B85" s="6">
        <f>INDEX($G$1:$K$52, MATCH($B$82,$A$2:$A$52, 0), MATCH("FY18_Budget",$G$1:$K$1,0))</f>
        <v>102600</v>
      </c>
      <c r="C85" s="6">
        <f>INDEX($G$1:$K$52, MATCH($B$82,$A$2:$A$52, 0), MATCH("FY18_Actual",$G$1:$K$1,0))</f>
        <v>95466.880000000005</v>
      </c>
    </row>
    <row r="86" spans="1:7" x14ac:dyDescent="0.35">
      <c r="A86" t="s">
        <v>75</v>
      </c>
      <c r="B86" s="6">
        <f>INDEX($L$1:$P$52, MATCH($B$82,$A$2:$A$52,0), MATCH("FY19_Budget",$L$1:$P$1,0))</f>
        <v>0</v>
      </c>
      <c r="C86" s="6">
        <f>INDEX($L$1:$P$52, MATCH($B$82,$A$2:$A$52, 0), MATCH("FY19_Actual",$L$1:$P$1,0))</f>
        <v>0</v>
      </c>
    </row>
    <row r="88" spans="1:7" x14ac:dyDescent="0.35">
      <c r="A88" s="7" t="s">
        <v>76</v>
      </c>
    </row>
    <row r="89" spans="1:7" x14ac:dyDescent="0.3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5">
      <c r="A91" t="s">
        <v>73</v>
      </c>
      <c r="B91" t="str">
        <f>_xlfn.XLOOKUP($B$89,$F$2:$F$52,$A$2:$A$52)</f>
        <v>Debt Service</v>
      </c>
      <c r="C91">
        <f>_xlfn.XLOOKUP($B89,$F$2:$F$52,$E$2:$E$52)</f>
        <v>3.1837408866824991E-3</v>
      </c>
      <c r="D91" t="str">
        <f>_xlfn.XLOOKUP($D$89,$F$2:$F$52,$A$2:$A$52)</f>
        <v>Sports Authority</v>
      </c>
      <c r="E91" s="5">
        <f>_xlfn.XLOOKUP($D$89,$F$2:$F$52,$E$2:$E$52)</f>
        <v>0</v>
      </c>
      <c r="G91" s="5"/>
    </row>
    <row r="92" spans="1:7" x14ac:dyDescent="0.35">
      <c r="A92" t="s">
        <v>74</v>
      </c>
      <c r="B92" t="str">
        <f>_xlfn.XLOOKUP($B$89,$K$2:$K$52,$A$2:$A$52)</f>
        <v>Sports Authority</v>
      </c>
      <c r="C92">
        <f>_xlfn.XLOOKUP($B$89,$K$2:$K$52,$J$2:$J$52)</f>
        <v>0</v>
      </c>
      <c r="D92" t="str">
        <f>_xlfn.XLOOKUP($D$89,$K$2:$K$52,$A$2:$A$52)</f>
        <v>Fire</v>
      </c>
      <c r="E92" s="5">
        <f>_xlfn.XLOOKUP($D$89,$K$2:$K$52,$J$2:$J$52)</f>
        <v>-7.4142392760188761E-5</v>
      </c>
      <c r="G92" s="5"/>
    </row>
    <row r="93" spans="1:7" x14ac:dyDescent="0.35">
      <c r="A93" t="s">
        <v>75</v>
      </c>
      <c r="B93" t="str">
        <f>_xlfn.XLOOKUP($B$89,$P$2:$P$52,$A$2:$A$52)</f>
        <v>Sports Authority</v>
      </c>
      <c r="C93">
        <f>_xlfn.XLOOKUP($B$89,$P$2:$P$52,$O$2:$O$52)</f>
        <v>0</v>
      </c>
      <c r="D93" t="str">
        <f>_xlfn.XLOOKUP($D$89,$P$2:$P$52,$A$2:$A$52)</f>
        <v>Police</v>
      </c>
      <c r="E93" s="5">
        <f>_xlfn.XLOOKUP($D$89,$P$2:$P$52,$O$2:$O$52)</f>
        <v>-1.8129115815929696E-7</v>
      </c>
      <c r="G93" s="5"/>
    </row>
    <row r="95" spans="1:7" x14ac:dyDescent="0.35">
      <c r="A95" s="7" t="s">
        <v>79</v>
      </c>
    </row>
    <row r="96" spans="1:7" x14ac:dyDescent="0.3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5">
      <c r="A98" t="s">
        <v>73</v>
      </c>
      <c r="C98" s="4"/>
      <c r="E98" s="4"/>
      <c r="G98" s="4"/>
      <c r="I98" s="4"/>
    </row>
    <row r="99" spans="1:9" x14ac:dyDescent="0.35">
      <c r="A99" t="s">
        <v>74</v>
      </c>
      <c r="C99" s="4"/>
      <c r="E99" s="4"/>
      <c r="G99" s="4"/>
      <c r="I99" s="4"/>
    </row>
    <row r="100" spans="1:9" x14ac:dyDescent="0.3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 B82" xr:uid="{0ECE0BAD-DC74-4E7B-8842-0609702F3664}">
      <formula1>$A$2:$A$52</formula1>
    </dataValidation>
    <dataValidation allowBlank="1" showInputMessage="1" showErrorMessage="1" sqref="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5" x14ac:dyDescent="0.35"/>
  <cols>
    <col min="1" max="1" width="12.81640625" bestFit="1" customWidth="1"/>
    <col min="2" max="2" width="52.7265625" bestFit="1" customWidth="1"/>
  </cols>
  <sheetData>
    <row r="1" spans="1:2" x14ac:dyDescent="0.35">
      <c r="A1" s="2" t="s">
        <v>0</v>
      </c>
      <c r="B1" s="3" t="s">
        <v>80</v>
      </c>
    </row>
    <row r="2" spans="1:2" x14ac:dyDescent="0.35">
      <c r="A2" s="2" t="s">
        <v>1</v>
      </c>
      <c r="B2" s="3" t="s">
        <v>81</v>
      </c>
    </row>
    <row r="3" spans="1:2" x14ac:dyDescent="0.35">
      <c r="A3" s="2" t="s">
        <v>2</v>
      </c>
      <c r="B3" s="3" t="s">
        <v>82</v>
      </c>
    </row>
    <row r="4" spans="1:2" x14ac:dyDescent="0.35">
      <c r="A4" s="2" t="s">
        <v>3</v>
      </c>
      <c r="B4" s="3" t="s">
        <v>83</v>
      </c>
    </row>
    <row r="5" spans="1:2" x14ac:dyDescent="0.35">
      <c r="A5" s="2" t="s">
        <v>6</v>
      </c>
      <c r="B5" s="3" t="s">
        <v>84</v>
      </c>
    </row>
    <row r="6" spans="1:2" x14ac:dyDescent="0.35">
      <c r="A6" s="2" t="s">
        <v>7</v>
      </c>
      <c r="B6" s="3" t="s">
        <v>85</v>
      </c>
    </row>
    <row r="7" spans="1:2" x14ac:dyDescent="0.35">
      <c r="A7" s="2" t="s">
        <v>8</v>
      </c>
      <c r="B7" s="3" t="s">
        <v>86</v>
      </c>
    </row>
    <row r="8" spans="1:2" x14ac:dyDescent="0.35">
      <c r="A8" s="2" t="s">
        <v>11</v>
      </c>
      <c r="B8" s="3" t="s">
        <v>87</v>
      </c>
    </row>
    <row r="9" spans="1:2" x14ac:dyDescent="0.35">
      <c r="A9" s="2" t="s">
        <v>12</v>
      </c>
      <c r="B9" s="3" t="s">
        <v>88</v>
      </c>
    </row>
    <row r="10" spans="1:2" x14ac:dyDescent="0.35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Bergen Christensen</cp:lastModifiedBy>
  <cp:revision/>
  <dcterms:created xsi:type="dcterms:W3CDTF">2020-02-26T17:00:38Z</dcterms:created>
  <dcterms:modified xsi:type="dcterms:W3CDTF">2025-01-24T02:17:23Z</dcterms:modified>
  <cp:category/>
  <cp:contentStatus/>
</cp:coreProperties>
</file>